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/>
  <mc:AlternateContent xmlns:mc="http://schemas.openxmlformats.org/markup-compatibility/2006">
    <mc:Choice Requires="x15">
      <x15ac:absPath xmlns:x15ac="http://schemas.microsoft.com/office/spreadsheetml/2010/11/ac" url="\\gruppende\V1.6\Int\Berichterstattung\Vorjahresschätzung\2022\Presse_P-Vorbereitung\Internet\"/>
    </mc:Choice>
  </mc:AlternateContent>
  <xr:revisionPtr revIDLastSave="0" documentId="13_ncr:1_{A2549806-B036-4AF0-B622-ED722A22FBC1}" xr6:coauthVersionLast="36" xr6:coauthVersionMax="36" xr10:uidLastSave="{00000000-0000-0000-0000-000000000000}"/>
  <bookViews>
    <workbookView xWindow="5580" yWindow="0" windowWidth="25860" windowHeight="12810" tabRatio="869" xr2:uid="{00000000-000D-0000-FFFF-FFFF00000000}"/>
  </bookViews>
  <sheets>
    <sheet name="Deckblatt_Cover" sheetId="46" r:id="rId1"/>
    <sheet name="THG-Trends" sheetId="10" r:id="rId2"/>
    <sheet name="THG-Anteile" sheetId="9" r:id="rId3"/>
    <sheet name="THG kurz" sheetId="41" r:id="rId4"/>
    <sheet name="THG" sheetId="8" r:id="rId5"/>
    <sheet name="CO2" sheetId="3" r:id="rId6"/>
    <sheet name="CH4" sheetId="6" r:id="rId7"/>
    <sheet name="N2O" sheetId="7" r:id="rId8"/>
    <sheet name="F-Gase" sheetId="45" r:id="rId9"/>
    <sheet name="Daten Sektorgrafik" sheetId="12" r:id="rId10"/>
    <sheet name="Sektorgrafik UBA_CI" sheetId="13" r:id="rId11"/>
    <sheet name="Daten Zielpfadgrafik" sheetId="14" r:id="rId12"/>
    <sheet name="Grafik Zielpfad" sheetId="18" r:id="rId13"/>
    <sheet name="Daten Sektor Energiew." sheetId="21" r:id="rId14"/>
    <sheet name="Grafik Sektor Energiew." sheetId="22" r:id="rId15"/>
    <sheet name="Daten Sektor Industrie" sheetId="23" r:id="rId16"/>
    <sheet name="Grafik Sektor Industrie" sheetId="24" r:id="rId17"/>
    <sheet name="Daten Sektor Gebäude" sheetId="25" r:id="rId18"/>
    <sheet name="Grafik Sektor Gebäude" sheetId="26" r:id="rId19"/>
    <sheet name="Daten Sektor Verkehr" sheetId="27" r:id="rId20"/>
    <sheet name="Grafik Sektor Verkehr" sheetId="28" r:id="rId21"/>
    <sheet name="Daten Sektor Landwirtschaft" sheetId="31" r:id="rId22"/>
    <sheet name="Grafik Sektor Landwirtschaft" sheetId="32" r:id="rId23"/>
    <sheet name="Daten Sektor Abfallwirtschaft" sheetId="33" r:id="rId24"/>
    <sheet name="Grafik Sektor Abfallwirtschaft" sheetId="34" r:id="rId25"/>
  </sheets>
  <definedNames>
    <definedName name="_xlnm.Print_Area" localSheetId="6">'CH4'!$A$1:$AM$54</definedName>
    <definedName name="_xlnm.Print_Area" localSheetId="5">'CO2'!$A$1:$AM$54</definedName>
    <definedName name="_xlnm.Print_Area" localSheetId="0">Deckblatt_Cover!$A$1:$C$28</definedName>
    <definedName name="_xlnm.Print_Area" localSheetId="8">'F-Gase'!$A$1:$AM$54</definedName>
    <definedName name="_xlnm.Print_Area" localSheetId="7">N2O!$A$1:$AM$54</definedName>
    <definedName name="_xlnm.Print_Area" localSheetId="4">THG!$A$1:$AM$54</definedName>
    <definedName name="_xlnm.Print_Area" localSheetId="3">'THG kurz'!$A$1:$AM$18</definedName>
    <definedName name="_xlnm.Print_Area" localSheetId="2">'THG-Anteile'!$A$1:$AG$46</definedName>
    <definedName name="_xlnm.Print_Area" localSheetId="1">'THG-Trends'!$A$1:$AG$54</definedName>
    <definedName name="Titel_de">Deckblatt_Cover!$B$4</definedName>
    <definedName name="Titel_en">Deckblatt_Cover!$B$7</definedName>
  </definedNames>
  <calcPr calcId="191029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26" i="14" l="1"/>
  <c r="AI25" i="14"/>
  <c r="AI24" i="14"/>
  <c r="AI23" i="14"/>
  <c r="AI22" i="14"/>
  <c r="AI21" i="14"/>
  <c r="AH26" i="14"/>
  <c r="AH25" i="14"/>
  <c r="AH24" i="14"/>
  <c r="AH23" i="14"/>
  <c r="AH22" i="14"/>
  <c r="AH21" i="14"/>
  <c r="AR43" i="14"/>
  <c r="AJ43" i="14"/>
  <c r="AJ21" i="14" s="1"/>
  <c r="AQ54" i="14"/>
  <c r="AQ43" i="14" s="1"/>
  <c r="AP54" i="14"/>
  <c r="AP43" i="14" s="1"/>
  <c r="AO54" i="14"/>
  <c r="AO43" i="14" s="1"/>
  <c r="AN54" i="14"/>
  <c r="AN43" i="14" s="1"/>
  <c r="AM54" i="14"/>
  <c r="AM43" i="14" s="1"/>
  <c r="AL54" i="14"/>
  <c r="AL43" i="14" s="1"/>
  <c r="AK54" i="14"/>
  <c r="AK43" i="14" s="1"/>
  <c r="AI54" i="14"/>
  <c r="AJ48" i="45" l="1"/>
  <c r="AI48" i="45"/>
  <c r="AH48" i="45"/>
  <c r="AG48" i="45"/>
  <c r="AF48" i="45"/>
  <c r="AE48" i="45"/>
  <c r="AD48" i="45"/>
  <c r="AC48" i="45"/>
  <c r="AB48" i="45"/>
  <c r="AA48" i="45"/>
  <c r="Z48" i="45"/>
  <c r="Y48" i="45"/>
  <c r="X48" i="45"/>
  <c r="W48" i="45"/>
  <c r="V48" i="45"/>
  <c r="U48" i="45"/>
  <c r="T48" i="45"/>
  <c r="S48" i="45"/>
  <c r="R48" i="45"/>
  <c r="Q48" i="45"/>
  <c r="P48" i="45"/>
  <c r="O48" i="45"/>
  <c r="N48" i="45"/>
  <c r="M48" i="45"/>
  <c r="L48" i="45"/>
  <c r="K48" i="45"/>
  <c r="J48" i="45"/>
  <c r="I48" i="45"/>
  <c r="H48" i="45"/>
  <c r="G48" i="45"/>
  <c r="F48" i="45"/>
  <c r="E48" i="45"/>
  <c r="D48" i="45"/>
  <c r="AJ42" i="45"/>
  <c r="AI42" i="45"/>
  <c r="AH42" i="45"/>
  <c r="AG42" i="45"/>
  <c r="AF42" i="45"/>
  <c r="AE42" i="45"/>
  <c r="AD42" i="45"/>
  <c r="AC42" i="45"/>
  <c r="AB42" i="45"/>
  <c r="AA42" i="45"/>
  <c r="Z42" i="45"/>
  <c r="Y42" i="45"/>
  <c r="X42" i="45"/>
  <c r="W42" i="45"/>
  <c r="V42" i="45"/>
  <c r="U42" i="45"/>
  <c r="T42" i="45"/>
  <c r="S42" i="45"/>
  <c r="R42" i="45"/>
  <c r="Q42" i="45"/>
  <c r="P42" i="45"/>
  <c r="O42" i="45"/>
  <c r="N42" i="45"/>
  <c r="M42" i="45"/>
  <c r="L42" i="45"/>
  <c r="K42" i="45"/>
  <c r="J42" i="45"/>
  <c r="I42" i="45"/>
  <c r="H42" i="45"/>
  <c r="G42" i="45"/>
  <c r="F42" i="45"/>
  <c r="E42" i="45"/>
  <c r="D42" i="45"/>
  <c r="AJ32" i="45"/>
  <c r="AI32" i="45"/>
  <c r="AH32" i="45"/>
  <c r="AG32" i="45"/>
  <c r="AF32" i="45"/>
  <c r="AE32" i="45"/>
  <c r="AD32" i="45"/>
  <c r="AC32" i="45"/>
  <c r="AB32" i="45"/>
  <c r="AA32" i="45"/>
  <c r="Z32" i="45"/>
  <c r="Y32" i="45"/>
  <c r="X32" i="45"/>
  <c r="W32" i="45"/>
  <c r="V32" i="45"/>
  <c r="U32" i="45"/>
  <c r="T32" i="45"/>
  <c r="S32" i="45"/>
  <c r="R32" i="45"/>
  <c r="Q32" i="45"/>
  <c r="P32" i="45"/>
  <c r="O32" i="45"/>
  <c r="N32" i="45"/>
  <c r="M32" i="45"/>
  <c r="L32" i="45"/>
  <c r="K32" i="45"/>
  <c r="J32" i="45"/>
  <c r="I32" i="45"/>
  <c r="H32" i="45"/>
  <c r="G32" i="45"/>
  <c r="F32" i="45"/>
  <c r="E32" i="45"/>
  <c r="D32" i="45"/>
  <c r="AJ26" i="45"/>
  <c r="AI26" i="45"/>
  <c r="AH26" i="45"/>
  <c r="AG26" i="45"/>
  <c r="AF26" i="45"/>
  <c r="AE26" i="45"/>
  <c r="AD26" i="45"/>
  <c r="AC26" i="45"/>
  <c r="AB26" i="45"/>
  <c r="AA26" i="45"/>
  <c r="Z26" i="45"/>
  <c r="Y26" i="45"/>
  <c r="X26" i="45"/>
  <c r="W26" i="45"/>
  <c r="V26" i="45"/>
  <c r="U26" i="45"/>
  <c r="T26" i="45"/>
  <c r="S26" i="45"/>
  <c r="R26" i="45"/>
  <c r="Q26" i="45"/>
  <c r="P26" i="45"/>
  <c r="O26" i="45"/>
  <c r="N26" i="45"/>
  <c r="M26" i="45"/>
  <c r="L26" i="45"/>
  <c r="K26" i="45"/>
  <c r="J26" i="45"/>
  <c r="I26" i="45"/>
  <c r="H26" i="45"/>
  <c r="G26" i="45"/>
  <c r="F26" i="45"/>
  <c r="E26" i="45"/>
  <c r="D26" i="45"/>
  <c r="AJ21" i="45"/>
  <c r="AI21" i="45"/>
  <c r="AH21" i="45"/>
  <c r="AG21" i="45"/>
  <c r="AF21" i="45"/>
  <c r="AE21" i="45"/>
  <c r="AD21" i="45"/>
  <c r="AC21" i="45"/>
  <c r="AB21" i="45"/>
  <c r="AA21" i="45"/>
  <c r="Z21" i="45"/>
  <c r="Y21" i="45"/>
  <c r="X21" i="45"/>
  <c r="W21" i="45"/>
  <c r="V21" i="45"/>
  <c r="U21" i="45"/>
  <c r="T21" i="45"/>
  <c r="S21" i="45"/>
  <c r="R21" i="45"/>
  <c r="Q21" i="45"/>
  <c r="P21" i="45"/>
  <c r="O21" i="45"/>
  <c r="N21" i="45"/>
  <c r="M21" i="45"/>
  <c r="L21" i="45"/>
  <c r="K21" i="45"/>
  <c r="J21" i="45"/>
  <c r="I21" i="45"/>
  <c r="H21" i="45"/>
  <c r="G21" i="45"/>
  <c r="F21" i="45"/>
  <c r="E21" i="45"/>
  <c r="D21" i="45"/>
  <c r="AJ9" i="45"/>
  <c r="AI9" i="45"/>
  <c r="AH9" i="45"/>
  <c r="AG9" i="45"/>
  <c r="AF9" i="45"/>
  <c r="AE9" i="45"/>
  <c r="AD9" i="45"/>
  <c r="AC9" i="45"/>
  <c r="AB9" i="45"/>
  <c r="AA9" i="45"/>
  <c r="Z9" i="45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AJ2" i="45"/>
  <c r="AI2" i="45"/>
  <c r="AH2" i="45"/>
  <c r="AG2" i="45"/>
  <c r="AF2" i="45"/>
  <c r="AE2" i="45"/>
  <c r="AD2" i="45"/>
  <c r="AC2" i="45"/>
  <c r="AB2" i="45"/>
  <c r="AA2" i="45"/>
  <c r="Z2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AI1" i="45"/>
  <c r="AH1" i="45"/>
  <c r="AG1" i="45"/>
  <c r="AF1" i="45"/>
  <c r="AE1" i="45"/>
  <c r="AD1" i="45"/>
  <c r="AC1" i="45"/>
  <c r="AB1" i="45"/>
  <c r="AA1" i="45"/>
  <c r="Z1" i="45"/>
  <c r="Y1" i="45"/>
  <c r="X1" i="45"/>
  <c r="W1" i="45"/>
  <c r="V1" i="45"/>
  <c r="U1" i="45"/>
  <c r="T1" i="45"/>
  <c r="S1" i="45"/>
  <c r="R1" i="45"/>
  <c r="Q1" i="45"/>
  <c r="P1" i="45"/>
  <c r="O1" i="45"/>
  <c r="N1" i="45"/>
  <c r="M1" i="45"/>
  <c r="L1" i="45"/>
  <c r="K1" i="45"/>
  <c r="J1" i="45"/>
  <c r="I1" i="45"/>
  <c r="H1" i="45"/>
  <c r="G1" i="45"/>
  <c r="F1" i="45"/>
  <c r="E1" i="45"/>
  <c r="D1" i="45"/>
  <c r="E14" i="45" l="1"/>
  <c r="E7" i="45" s="1"/>
  <c r="I14" i="45"/>
  <c r="I7" i="45" s="1"/>
  <c r="M14" i="45"/>
  <c r="M7" i="45" s="1"/>
  <c r="Q14" i="45"/>
  <c r="Q7" i="45" s="1"/>
  <c r="U14" i="45"/>
  <c r="U7" i="45" s="1"/>
  <c r="Y14" i="45"/>
  <c r="Y7" i="45" s="1"/>
  <c r="AC14" i="45"/>
  <c r="AC7" i="45" s="1"/>
  <c r="AG14" i="45"/>
  <c r="AG7" i="45" s="1"/>
  <c r="F14" i="45"/>
  <c r="J14" i="45"/>
  <c r="N14" i="45"/>
  <c r="R14" i="45"/>
  <c r="V14" i="45"/>
  <c r="Z14" i="45"/>
  <c r="AD14" i="45"/>
  <c r="AH14" i="45"/>
  <c r="G14" i="45"/>
  <c r="G6" i="45" s="1"/>
  <c r="K14" i="45"/>
  <c r="K6" i="45" s="1"/>
  <c r="O14" i="45"/>
  <c r="O6" i="45" s="1"/>
  <c r="S14" i="45"/>
  <c r="S6" i="45" s="1"/>
  <c r="W14" i="45"/>
  <c r="W6" i="45" s="1"/>
  <c r="AA14" i="45"/>
  <c r="AA6" i="45" s="1"/>
  <c r="AE14" i="45"/>
  <c r="AE6" i="45" s="1"/>
  <c r="AI14" i="45"/>
  <c r="AI6" i="45" s="1"/>
  <c r="D14" i="45"/>
  <c r="D7" i="45" s="1"/>
  <c r="H14" i="45"/>
  <c r="H7" i="45" s="1"/>
  <c r="L14" i="45"/>
  <c r="L7" i="45" s="1"/>
  <c r="P14" i="45"/>
  <c r="P6" i="45" s="1"/>
  <c r="T14" i="45"/>
  <c r="T7" i="45" s="1"/>
  <c r="X14" i="45"/>
  <c r="X7" i="45" s="1"/>
  <c r="AB14" i="45"/>
  <c r="AB7" i="45" s="1"/>
  <c r="AF14" i="45"/>
  <c r="AF6" i="45" s="1"/>
  <c r="AM17" i="45"/>
  <c r="AJ14" i="45"/>
  <c r="AJ6" i="45" s="1"/>
  <c r="AL17" i="45"/>
  <c r="AM18" i="45"/>
  <c r="AL18" i="45"/>
  <c r="AM19" i="45"/>
  <c r="AL19" i="45"/>
  <c r="P7" i="45"/>
  <c r="K7" i="45"/>
  <c r="AH1" i="3"/>
  <c r="AH2" i="3"/>
  <c r="AH1" i="6"/>
  <c r="AH2" i="6"/>
  <c r="AH1" i="7"/>
  <c r="AH2" i="7"/>
  <c r="E6" i="45" l="1"/>
  <c r="U6" i="45"/>
  <c r="U10" i="41" s="1"/>
  <c r="AB6" i="45"/>
  <c r="AB10" i="41" s="1"/>
  <c r="D6" i="45"/>
  <c r="D10" i="41" s="1"/>
  <c r="I6" i="45"/>
  <c r="T6" i="45"/>
  <c r="L6" i="45"/>
  <c r="AJ10" i="41"/>
  <c r="AE10" i="41"/>
  <c r="AA10" i="41"/>
  <c r="K10" i="41"/>
  <c r="O10" i="41"/>
  <c r="AF10" i="41"/>
  <c r="P10" i="41"/>
  <c r="W10" i="41"/>
  <c r="G10" i="41"/>
  <c r="E10" i="41"/>
  <c r="AI10" i="41"/>
  <c r="S10" i="41"/>
  <c r="M6" i="45"/>
  <c r="G7" i="45"/>
  <c r="H6" i="45"/>
  <c r="AE7" i="45"/>
  <c r="X6" i="45"/>
  <c r="AJ7" i="45"/>
  <c r="O7" i="45"/>
  <c r="AC6" i="45"/>
  <c r="AH52" i="8"/>
  <c r="AH51" i="8"/>
  <c r="AH50" i="8"/>
  <c r="AH49" i="8"/>
  <c r="AH53" i="8"/>
  <c r="Y6" i="45"/>
  <c r="AF7" i="45"/>
  <c r="W7" i="45"/>
  <c r="AA7" i="45"/>
  <c r="R7" i="45"/>
  <c r="R6" i="45"/>
  <c r="AI7" i="45"/>
  <c r="S7" i="45"/>
  <c r="AM14" i="45"/>
  <c r="AL14" i="45"/>
  <c r="AD6" i="45"/>
  <c r="AD7" i="45"/>
  <c r="N6" i="45"/>
  <c r="N7" i="45"/>
  <c r="AM6" i="45"/>
  <c r="AL6" i="45"/>
  <c r="Z7" i="45"/>
  <c r="Z6" i="45"/>
  <c r="J6" i="45"/>
  <c r="J7" i="45"/>
  <c r="AH7" i="45"/>
  <c r="AH6" i="45"/>
  <c r="AG6" i="45"/>
  <c r="Q6" i="45"/>
  <c r="V6" i="45"/>
  <c r="V7" i="45"/>
  <c r="F7" i="45"/>
  <c r="F6" i="45"/>
  <c r="AB37" i="41"/>
  <c r="AD31" i="41"/>
  <c r="AI37" i="41"/>
  <c r="AB31" i="41"/>
  <c r="AG37" i="41"/>
  <c r="AI31" i="41"/>
  <c r="AE37" i="41"/>
  <c r="AG31" i="41"/>
  <c r="AC37" i="41"/>
  <c r="AE31" i="41"/>
  <c r="AJ37" i="41"/>
  <c r="AC31" i="41"/>
  <c r="AH37" i="41"/>
  <c r="AJ31" i="41"/>
  <c r="AF37" i="41"/>
  <c r="AH31" i="41"/>
  <c r="AF31" i="41"/>
  <c r="AD37" i="41"/>
  <c r="AI2" i="7"/>
  <c r="AG2" i="7"/>
  <c r="AI1" i="7"/>
  <c r="AG1" i="7"/>
  <c r="AF2" i="7"/>
  <c r="AF1" i="7"/>
  <c r="AI2" i="6"/>
  <c r="AG2" i="6"/>
  <c r="AI1" i="6"/>
  <c r="AG1" i="6"/>
  <c r="AI2" i="3"/>
  <c r="AG2" i="3"/>
  <c r="AI1" i="3"/>
  <c r="AG1" i="3"/>
  <c r="L10" i="41" l="1"/>
  <c r="I10" i="41"/>
  <c r="T10" i="41"/>
  <c r="AG10" i="41"/>
  <c r="AD10" i="41"/>
  <c r="F10" i="41"/>
  <c r="AH10" i="41"/>
  <c r="Z10" i="41"/>
  <c r="R10" i="41"/>
  <c r="H10" i="41"/>
  <c r="V10" i="41"/>
  <c r="AC10" i="41"/>
  <c r="N10" i="41"/>
  <c r="Y10" i="41"/>
  <c r="J10" i="41"/>
  <c r="Q10" i="41"/>
  <c r="X10" i="41"/>
  <c r="M10" i="41"/>
  <c r="AH17" i="8"/>
  <c r="AH15" i="8"/>
  <c r="AH16" i="8"/>
  <c r="AH19" i="8"/>
  <c r="AH16" i="23" s="1"/>
  <c r="AH18" i="8"/>
  <c r="AH48" i="3"/>
  <c r="AH48" i="6"/>
  <c r="AH48" i="7"/>
  <c r="AM7" i="45"/>
  <c r="AG53" i="8"/>
  <c r="AG49" i="8"/>
  <c r="AG52" i="8"/>
  <c r="AG51" i="8"/>
  <c r="AG50" i="8"/>
  <c r="AI51" i="8"/>
  <c r="AI50" i="8"/>
  <c r="AI53" i="8"/>
  <c r="AI49" i="8"/>
  <c r="AI52" i="8"/>
  <c r="AL7" i="45"/>
  <c r="AH42" i="7"/>
  <c r="AH46" i="8"/>
  <c r="AH14" i="33" s="1"/>
  <c r="AH26" i="6"/>
  <c r="AH42" i="6"/>
  <c r="AH43" i="8"/>
  <c r="AH35" i="8"/>
  <c r="AH13" i="31" s="1"/>
  <c r="AH32" i="3"/>
  <c r="AH33" i="8"/>
  <c r="AH26" i="7"/>
  <c r="AH26" i="3"/>
  <c r="AH27" i="8"/>
  <c r="AH30" i="8"/>
  <c r="AH14" i="27" s="1"/>
  <c r="AH34" i="8"/>
  <c r="AH12" i="31" s="1"/>
  <c r="AH9" i="3"/>
  <c r="AH10" i="8"/>
  <c r="AE24" i="41"/>
  <c r="AB16" i="25"/>
  <c r="AD24" i="41"/>
  <c r="AE18" i="23"/>
  <c r="AC16" i="25"/>
  <c r="AC24" i="41"/>
  <c r="AH14" i="6"/>
  <c r="AH36" i="8"/>
  <c r="AH14" i="31" s="1"/>
  <c r="AH23" i="8"/>
  <c r="AH13" i="25" s="1"/>
  <c r="AH32" i="6"/>
  <c r="AH14" i="23"/>
  <c r="AH13" i="23"/>
  <c r="AH21" i="6"/>
  <c r="AH14" i="7"/>
  <c r="AH40" i="8"/>
  <c r="AH18" i="31" s="1"/>
  <c r="AH15" i="23"/>
  <c r="AH32" i="7"/>
  <c r="AH54" i="8"/>
  <c r="AH48" i="8" s="1"/>
  <c r="AA37" i="41"/>
  <c r="AA16" i="25" s="1"/>
  <c r="AF24" i="41"/>
  <c r="AH24" i="41"/>
  <c r="AG16" i="25"/>
  <c r="AH16" i="25"/>
  <c r="AI16" i="25"/>
  <c r="AA31" i="41"/>
  <c r="AA18" i="23" s="1"/>
  <c r="AE16" i="25"/>
  <c r="AB18" i="23"/>
  <c r="AI24" i="41"/>
  <c r="AC18" i="23"/>
  <c r="AD16" i="25"/>
  <c r="AH12" i="8"/>
  <c r="AH14" i="21" s="1"/>
  <c r="AH14" i="3"/>
  <c r="AH37" i="8"/>
  <c r="AH15" i="31" s="1"/>
  <c r="AH39" i="8"/>
  <c r="AH17" i="31" s="1"/>
  <c r="AH29" i="8"/>
  <c r="AH13" i="27" s="1"/>
  <c r="AH11" i="8"/>
  <c r="AH13" i="21" s="1"/>
  <c r="AH21" i="3"/>
  <c r="AH22" i="8"/>
  <c r="AH9" i="7"/>
  <c r="AH9" i="6"/>
  <c r="AH24" i="8"/>
  <c r="AH14" i="25" s="1"/>
  <c r="AH45" i="8"/>
  <c r="AH13" i="33" s="1"/>
  <c r="AH21" i="7"/>
  <c r="AH38" i="8"/>
  <c r="AH16" i="31" s="1"/>
  <c r="AH44" i="8"/>
  <c r="AH12" i="33" s="1"/>
  <c r="AH42" i="3"/>
  <c r="AH28" i="8"/>
  <c r="AH12" i="27" s="1"/>
  <c r="AJ24" i="41"/>
  <c r="AF18" i="23"/>
  <c r="AG18" i="23"/>
  <c r="AI18" i="23"/>
  <c r="AG24" i="41"/>
  <c r="AB24" i="41"/>
  <c r="AJ16" i="25"/>
  <c r="AJ18" i="23"/>
  <c r="AF16" i="25"/>
  <c r="AA24" i="41"/>
  <c r="AA16" i="21" s="1"/>
  <c r="AD18" i="23"/>
  <c r="AH18" i="23"/>
  <c r="AM47" i="7"/>
  <c r="AL47" i="7"/>
  <c r="AI16" i="8" l="1"/>
  <c r="AI18" i="8"/>
  <c r="AI15" i="23" s="1"/>
  <c r="AI15" i="8"/>
  <c r="AI12" i="23" s="1"/>
  <c r="AI19" i="8"/>
  <c r="AI16" i="23" s="1"/>
  <c r="AI17" i="8"/>
  <c r="AI48" i="7"/>
  <c r="AI48" i="6"/>
  <c r="AI48" i="3"/>
  <c r="AI16" i="21"/>
  <c r="AC16" i="21"/>
  <c r="AB16" i="21"/>
  <c r="AG16" i="21"/>
  <c r="AJ16" i="21"/>
  <c r="AH16" i="21"/>
  <c r="AD16" i="21"/>
  <c r="AF16" i="21"/>
  <c r="AE16" i="21"/>
  <c r="AH7" i="6"/>
  <c r="AH6" i="6"/>
  <c r="AH8" i="41" s="1"/>
  <c r="AH12" i="25"/>
  <c r="AH21" i="8"/>
  <c r="AH36" i="41" s="1"/>
  <c r="AH12" i="21"/>
  <c r="AH9" i="8"/>
  <c r="AH11" i="27"/>
  <c r="AH26" i="8"/>
  <c r="AH11" i="31"/>
  <c r="AH32" i="8"/>
  <c r="AH7" i="7"/>
  <c r="AH6" i="7"/>
  <c r="AH9" i="41" s="1"/>
  <c r="AH12" i="23"/>
  <c r="AH14" i="8"/>
  <c r="AH30" i="41" s="1"/>
  <c r="AH7" i="3"/>
  <c r="AH6" i="3"/>
  <c r="AH7" i="41" s="1"/>
  <c r="AH11" i="33"/>
  <c r="AH42" i="8"/>
  <c r="AI42" i="7"/>
  <c r="AI44" i="8"/>
  <c r="AI12" i="33" s="1"/>
  <c r="AI13" i="23"/>
  <c r="AI22" i="8"/>
  <c r="AI12" i="25" s="1"/>
  <c r="AI21" i="3"/>
  <c r="AI28" i="8"/>
  <c r="AI12" i="27" s="1"/>
  <c r="AI21" i="6"/>
  <c r="AI26" i="6"/>
  <c r="AI40" i="8"/>
  <c r="AI18" i="31" s="1"/>
  <c r="AI45" i="8"/>
  <c r="AI13" i="33" s="1"/>
  <c r="AI11" i="8"/>
  <c r="AI13" i="21" s="1"/>
  <c r="AI14" i="23"/>
  <c r="AI23" i="8"/>
  <c r="AI13" i="25" s="1"/>
  <c r="AI30" i="8"/>
  <c r="AI14" i="27" s="1"/>
  <c r="AI54" i="8"/>
  <c r="AI48" i="8" s="1"/>
  <c r="AI14" i="7"/>
  <c r="AI26" i="7"/>
  <c r="AI37" i="8"/>
  <c r="AI15" i="31" s="1"/>
  <c r="AI9" i="7"/>
  <c r="AI35" i="8"/>
  <c r="AI13" i="31" s="1"/>
  <c r="AI21" i="7"/>
  <c r="AI36" i="8"/>
  <c r="AI14" i="31" s="1"/>
  <c r="AI32" i="6"/>
  <c r="AI46" i="8"/>
  <c r="AI14" i="33" s="1"/>
  <c r="AI12" i="8"/>
  <c r="AI14" i="21" s="1"/>
  <c r="AI32" i="7"/>
  <c r="AI9" i="6"/>
  <c r="AI14" i="6"/>
  <c r="AI34" i="8"/>
  <c r="AI12" i="31" s="1"/>
  <c r="AI43" i="8"/>
  <c r="AI11" i="33" s="1"/>
  <c r="AI42" i="6"/>
  <c r="AI27" i="8"/>
  <c r="AI11" i="27" s="1"/>
  <c r="AI26" i="3"/>
  <c r="AI33" i="8"/>
  <c r="AI11" i="31" s="1"/>
  <c r="AI32" i="3"/>
  <c r="AI39" i="8"/>
  <c r="AI17" i="31" s="1"/>
  <c r="AI10" i="8"/>
  <c r="AI12" i="21" s="1"/>
  <c r="AI9" i="3"/>
  <c r="AI14" i="3"/>
  <c r="AI24" i="8"/>
  <c r="AI14" i="25" s="1"/>
  <c r="AI29" i="8"/>
  <c r="AI13" i="27" s="1"/>
  <c r="AI38" i="8"/>
  <c r="AI16" i="31" s="1"/>
  <c r="AI42" i="3"/>
  <c r="AI17" i="33"/>
  <c r="AH17" i="33"/>
  <c r="C17" i="33"/>
  <c r="AI21" i="31"/>
  <c r="AH21" i="31"/>
  <c r="C21" i="31"/>
  <c r="AI17" i="27"/>
  <c r="AH17" i="27"/>
  <c r="C17" i="27"/>
  <c r="AI17" i="25"/>
  <c r="AH17" i="25"/>
  <c r="C17" i="25"/>
  <c r="AI19" i="23"/>
  <c r="AH19" i="23"/>
  <c r="C19" i="23"/>
  <c r="C17" i="21"/>
  <c r="AQ17" i="21"/>
  <c r="AP17" i="21"/>
  <c r="AO17" i="21"/>
  <c r="AN17" i="21"/>
  <c r="AM17" i="21"/>
  <c r="AL17" i="21"/>
  <c r="AK17" i="21"/>
  <c r="AJ17" i="21"/>
  <c r="AI17" i="21"/>
  <c r="AH17" i="21"/>
  <c r="AH34" i="41" l="1"/>
  <c r="AH35" i="41"/>
  <c r="AH16" i="14"/>
  <c r="AH15" i="12"/>
  <c r="AH15" i="33"/>
  <c r="AH18" i="41"/>
  <c r="AH17" i="23"/>
  <c r="AH11" i="12"/>
  <c r="AH12" i="14"/>
  <c r="AH14" i="41"/>
  <c r="AH15" i="14"/>
  <c r="AH14" i="12"/>
  <c r="AH19" i="31"/>
  <c r="AH17" i="41"/>
  <c r="AH14" i="14"/>
  <c r="AH13" i="12"/>
  <c r="AH15" i="27"/>
  <c r="AH16" i="41"/>
  <c r="AH15" i="21"/>
  <c r="AH10" i="12"/>
  <c r="AH13" i="41"/>
  <c r="AH6" i="8"/>
  <c r="AH7" i="8"/>
  <c r="AH23" i="41"/>
  <c r="AH11" i="14"/>
  <c r="AH15" i="25"/>
  <c r="AH12" i="12"/>
  <c r="AH13" i="14"/>
  <c r="AH15" i="41"/>
  <c r="AI14" i="8"/>
  <c r="AI30" i="41" s="1"/>
  <c r="AI26" i="8"/>
  <c r="AI21" i="8"/>
  <c r="AI36" i="41" s="1"/>
  <c r="AI7" i="3"/>
  <c r="AI6" i="3"/>
  <c r="AI6" i="6"/>
  <c r="AI8" i="41" s="1"/>
  <c r="AI7" i="6"/>
  <c r="AI9" i="8"/>
  <c r="AI32" i="8"/>
  <c r="AI42" i="8"/>
  <c r="AI7" i="7"/>
  <c r="AI6" i="7"/>
  <c r="AI9" i="41" s="1"/>
  <c r="AI34" i="41" l="1"/>
  <c r="AI35" i="41"/>
  <c r="AH28" i="41"/>
  <c r="AH29" i="41"/>
  <c r="AH6" i="9"/>
  <c r="AH23" i="9"/>
  <c r="AH36" i="9"/>
  <c r="AH37" i="9"/>
  <c r="AH11" i="9"/>
  <c r="AH15" i="9"/>
  <c r="AH38" i="9"/>
  <c r="AH34" i="9"/>
  <c r="AH46" i="9"/>
  <c r="AH12" i="9"/>
  <c r="AH16" i="9"/>
  <c r="AH22" i="9"/>
  <c r="AH44" i="9"/>
  <c r="AH17" i="9"/>
  <c r="AH19" i="9"/>
  <c r="AH14" i="9"/>
  <c r="AH9" i="9"/>
  <c r="AH21" i="9"/>
  <c r="AH6" i="41"/>
  <c r="AH43" i="9"/>
  <c r="AH35" i="9"/>
  <c r="AH33" i="9"/>
  <c r="AH45" i="9"/>
  <c r="AH30" i="9"/>
  <c r="AH24" i="9"/>
  <c r="AH40" i="9"/>
  <c r="AH29" i="9"/>
  <c r="AH39" i="9"/>
  <c r="AH10" i="9"/>
  <c r="AH28" i="9"/>
  <c r="AH27" i="9"/>
  <c r="AH18" i="9"/>
  <c r="AH26" i="9"/>
  <c r="AH42" i="9"/>
  <c r="AH32" i="9"/>
  <c r="AH41" i="41"/>
  <c r="AH42" i="41"/>
  <c r="AH16" i="12"/>
  <c r="AI17" i="23"/>
  <c r="AI15" i="21"/>
  <c r="AI23" i="41"/>
  <c r="AI15" i="25"/>
  <c r="AI16" i="14"/>
  <c r="AI59" i="14" s="1"/>
  <c r="AI15" i="33"/>
  <c r="AI15" i="14"/>
  <c r="AI58" i="14" s="1"/>
  <c r="AI19" i="31"/>
  <c r="AI14" i="14"/>
  <c r="AI57" i="14" s="1"/>
  <c r="AI15" i="27"/>
  <c r="AI12" i="12"/>
  <c r="AI13" i="14"/>
  <c r="AI56" i="14" s="1"/>
  <c r="AI10" i="12"/>
  <c r="AI11" i="14"/>
  <c r="AI11" i="12"/>
  <c r="AI12" i="14"/>
  <c r="AI55" i="14" s="1"/>
  <c r="AI7" i="41"/>
  <c r="AI16" i="41"/>
  <c r="AI13" i="12"/>
  <c r="AI18" i="41"/>
  <c r="AI15" i="12"/>
  <c r="AI17" i="41"/>
  <c r="AI14" i="12"/>
  <c r="AI14" i="41"/>
  <c r="AI15" i="41"/>
  <c r="AI13" i="41"/>
  <c r="AI7" i="8"/>
  <c r="AI6" i="8"/>
  <c r="AJ2" i="3"/>
  <c r="AJ2" i="6"/>
  <c r="AJ2" i="7"/>
  <c r="AP57" i="14" l="1"/>
  <c r="AP46" i="14" s="1"/>
  <c r="AL57" i="14"/>
  <c r="AL46" i="14" s="1"/>
  <c r="AO57" i="14"/>
  <c r="AO46" i="14" s="1"/>
  <c r="AK57" i="14"/>
  <c r="AK46" i="14" s="1"/>
  <c r="AM57" i="14"/>
  <c r="AM46" i="14" s="1"/>
  <c r="AR57" i="14"/>
  <c r="AR46" i="14" s="1"/>
  <c r="AN57" i="14"/>
  <c r="AN46" i="14" s="1"/>
  <c r="AJ57" i="14"/>
  <c r="AJ46" i="14" s="1"/>
  <c r="AJ24" i="14" s="1"/>
  <c r="AQ57" i="14"/>
  <c r="AQ46" i="14" s="1"/>
  <c r="AR59" i="14"/>
  <c r="AR48" i="14" s="1"/>
  <c r="AN59" i="14"/>
  <c r="AN48" i="14" s="1"/>
  <c r="AJ59" i="14"/>
  <c r="AJ48" i="14" s="1"/>
  <c r="AJ26" i="14" s="1"/>
  <c r="AQ59" i="14"/>
  <c r="AQ48" i="14" s="1"/>
  <c r="AM59" i="14"/>
  <c r="AM48" i="14" s="1"/>
  <c r="AP59" i="14"/>
  <c r="AP48" i="14" s="1"/>
  <c r="AL59" i="14"/>
  <c r="AL48" i="14" s="1"/>
  <c r="AO59" i="14"/>
  <c r="AO48" i="14" s="1"/>
  <c r="AK59" i="14"/>
  <c r="AK48" i="14" s="1"/>
  <c r="AR55" i="14"/>
  <c r="AR44" i="14" s="1"/>
  <c r="AN55" i="14"/>
  <c r="AN44" i="14" s="1"/>
  <c r="AJ55" i="14"/>
  <c r="AJ44" i="14" s="1"/>
  <c r="AJ22" i="14" s="1"/>
  <c r="AQ55" i="14"/>
  <c r="AQ44" i="14" s="1"/>
  <c r="AM55" i="14"/>
  <c r="AM44" i="14" s="1"/>
  <c r="AK55" i="14"/>
  <c r="AK44" i="14" s="1"/>
  <c r="AP55" i="14"/>
  <c r="AP44" i="14" s="1"/>
  <c r="AL55" i="14"/>
  <c r="AL44" i="14" s="1"/>
  <c r="AO55" i="14"/>
  <c r="AO44" i="14" s="1"/>
  <c r="AQ56" i="14"/>
  <c r="AQ45" i="14" s="1"/>
  <c r="AM56" i="14"/>
  <c r="AM45" i="14" s="1"/>
  <c r="AP56" i="14"/>
  <c r="AP45" i="14" s="1"/>
  <c r="AL56" i="14"/>
  <c r="AL45" i="14" s="1"/>
  <c r="AR56" i="14"/>
  <c r="AR45" i="14" s="1"/>
  <c r="AJ56" i="14"/>
  <c r="AJ45" i="14" s="1"/>
  <c r="AJ23" i="14" s="1"/>
  <c r="AO56" i="14"/>
  <c r="AO45" i="14" s="1"/>
  <c r="AK56" i="14"/>
  <c r="AK45" i="14" s="1"/>
  <c r="AN56" i="14"/>
  <c r="AN45" i="14" s="1"/>
  <c r="AO58" i="14"/>
  <c r="AO47" i="14" s="1"/>
  <c r="AK58" i="14"/>
  <c r="AK47" i="14" s="1"/>
  <c r="AR58" i="14"/>
  <c r="AR47" i="14" s="1"/>
  <c r="AN58" i="14"/>
  <c r="AN47" i="14" s="1"/>
  <c r="AJ58" i="14"/>
  <c r="AJ47" i="14" s="1"/>
  <c r="AJ25" i="14" s="1"/>
  <c r="AL58" i="14"/>
  <c r="AL47" i="14" s="1"/>
  <c r="AQ58" i="14"/>
  <c r="AQ47" i="14" s="1"/>
  <c r="AM58" i="14"/>
  <c r="AM47" i="14" s="1"/>
  <c r="AP58" i="14"/>
  <c r="AP47" i="14" s="1"/>
  <c r="AM53" i="7"/>
  <c r="AL53" i="7"/>
  <c r="AM49" i="7"/>
  <c r="AL49" i="7"/>
  <c r="AL52" i="7"/>
  <c r="AM52" i="7"/>
  <c r="AM51" i="7"/>
  <c r="AL51" i="7"/>
  <c r="AM50" i="7"/>
  <c r="AL50" i="7"/>
  <c r="AM52" i="6"/>
  <c r="AL52" i="6"/>
  <c r="AL51" i="6"/>
  <c r="AM51" i="6"/>
  <c r="AM50" i="6"/>
  <c r="AL50" i="6"/>
  <c r="AM53" i="6"/>
  <c r="AL53" i="6"/>
  <c r="AM49" i="6"/>
  <c r="AL49" i="6"/>
  <c r="AJ50" i="8"/>
  <c r="AM50" i="3"/>
  <c r="AL50" i="3"/>
  <c r="AJ53" i="8"/>
  <c r="AL53" i="3"/>
  <c r="AM53" i="3"/>
  <c r="AJ49" i="8"/>
  <c r="AL49" i="3"/>
  <c r="AM49" i="3"/>
  <c r="AJ52" i="8"/>
  <c r="AM52" i="3"/>
  <c r="AL52" i="3"/>
  <c r="AJ51" i="8"/>
  <c r="AM51" i="3"/>
  <c r="AL51" i="3"/>
  <c r="AI28" i="41"/>
  <c r="AI29" i="41"/>
  <c r="AI42" i="41"/>
  <c r="AI41" i="41"/>
  <c r="AI16" i="12"/>
  <c r="AI9" i="9"/>
  <c r="AI6" i="41"/>
  <c r="AI6" i="9"/>
  <c r="AI10" i="9"/>
  <c r="AI33" i="9"/>
  <c r="AI40" i="9"/>
  <c r="AI45" i="9"/>
  <c r="AI34" i="9"/>
  <c r="AI24" i="9"/>
  <c r="AI46" i="9"/>
  <c r="AI35" i="9"/>
  <c r="AI43" i="9"/>
  <c r="AI28" i="9"/>
  <c r="AI16" i="9"/>
  <c r="AI12" i="9"/>
  <c r="AI39" i="9"/>
  <c r="AI18" i="9"/>
  <c r="AI38" i="9"/>
  <c r="AI15" i="9"/>
  <c r="AI30" i="9"/>
  <c r="AI36" i="9"/>
  <c r="AI44" i="9"/>
  <c r="AI29" i="9"/>
  <c r="AI37" i="9"/>
  <c r="AI27" i="9"/>
  <c r="AI11" i="9"/>
  <c r="AI23" i="9"/>
  <c r="AI19" i="9"/>
  <c r="AI17" i="9"/>
  <c r="AI22" i="9"/>
  <c r="AI32" i="9"/>
  <c r="AI14" i="9"/>
  <c r="AI26" i="9"/>
  <c r="AI42" i="9"/>
  <c r="AI21" i="9"/>
  <c r="AM52" i="8" l="1"/>
  <c r="AL52" i="8"/>
  <c r="AM51" i="8"/>
  <c r="AL51" i="8"/>
  <c r="AM53" i="8"/>
  <c r="AL53" i="8"/>
  <c r="AM49" i="8"/>
  <c r="AL49" i="8"/>
  <c r="AM50" i="8"/>
  <c r="AL50" i="8"/>
  <c r="B15" i="33"/>
  <c r="B14" i="33"/>
  <c r="B13" i="33"/>
  <c r="B12" i="33"/>
  <c r="B11" i="33"/>
  <c r="C3" i="33"/>
  <c r="B19" i="31"/>
  <c r="B11" i="31"/>
  <c r="B18" i="31"/>
  <c r="B17" i="31"/>
  <c r="B16" i="31"/>
  <c r="B15" i="31"/>
  <c r="B14" i="31"/>
  <c r="B13" i="31"/>
  <c r="B12" i="31"/>
  <c r="C3" i="31"/>
  <c r="B15" i="27" l="1"/>
  <c r="B14" i="27"/>
  <c r="B13" i="27"/>
  <c r="B12" i="27"/>
  <c r="B11" i="27"/>
  <c r="C3" i="27"/>
  <c r="B14" i="25"/>
  <c r="B13" i="25"/>
  <c r="B15" i="25"/>
  <c r="B12" i="25"/>
  <c r="C3" i="25"/>
  <c r="B16" i="23"/>
  <c r="B15" i="23"/>
  <c r="B14" i="23"/>
  <c r="B13" i="23"/>
  <c r="B12" i="23"/>
  <c r="C3" i="23"/>
  <c r="B13" i="21"/>
  <c r="B14" i="21"/>
  <c r="B12" i="21"/>
  <c r="C3" i="21"/>
  <c r="AO16" i="12" l="1"/>
  <c r="AL16" i="12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AE1" i="7"/>
  <c r="AD1" i="7"/>
  <c r="AC1" i="7"/>
  <c r="AB1" i="7"/>
  <c r="AA1" i="7"/>
  <c r="Z1" i="7"/>
  <c r="Y1" i="7"/>
  <c r="X1" i="7"/>
  <c r="W1" i="7"/>
  <c r="V1" i="7"/>
  <c r="U1" i="7"/>
  <c r="T1" i="7"/>
  <c r="S1" i="7"/>
  <c r="R1" i="7"/>
  <c r="Q1" i="7"/>
  <c r="P1" i="7"/>
  <c r="O1" i="7"/>
  <c r="N1" i="7"/>
  <c r="M1" i="7"/>
  <c r="L1" i="7"/>
  <c r="K1" i="7"/>
  <c r="J1" i="7"/>
  <c r="I1" i="7"/>
  <c r="H1" i="7"/>
  <c r="G1" i="7"/>
  <c r="F1" i="7"/>
  <c r="E1" i="7"/>
  <c r="D1" i="7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2" i="3"/>
  <c r="D1" i="3"/>
  <c r="C3" i="14" l="1"/>
  <c r="C3" i="12"/>
  <c r="G51" i="8" l="1"/>
  <c r="H50" i="8"/>
  <c r="AF52" i="8"/>
  <c r="T50" i="8"/>
  <c r="K50" i="8"/>
  <c r="M51" i="8"/>
  <c r="AE52" i="8"/>
  <c r="L50" i="8"/>
  <c r="U52" i="8"/>
  <c r="R49" i="8"/>
  <c r="J52" i="8"/>
  <c r="G49" i="8"/>
  <c r="AF50" i="8"/>
  <c r="L53" i="8"/>
  <c r="U51" i="8"/>
  <c r="AF53" i="8"/>
  <c r="P50" i="8"/>
  <c r="AE51" i="8"/>
  <c r="S52" i="8"/>
  <c r="X49" i="8"/>
  <c r="Y50" i="8"/>
  <c r="I49" i="8"/>
  <c r="V49" i="8"/>
  <c r="D50" i="8"/>
  <c r="AA50" i="8"/>
  <c r="T53" i="8"/>
  <c r="H51" i="8"/>
  <c r="N52" i="8"/>
  <c r="I52" i="8"/>
  <c r="G53" i="8"/>
  <c r="K52" i="8"/>
  <c r="E53" i="8"/>
  <c r="Q49" i="8"/>
  <c r="AC52" i="8"/>
  <c r="R53" i="8"/>
  <c r="AD49" i="8"/>
  <c r="AA51" i="8"/>
  <c r="F53" i="8"/>
  <c r="S51" i="8"/>
  <c r="AF49" i="8"/>
  <c r="L52" i="8"/>
  <c r="Y53" i="8"/>
  <c r="E52" i="8"/>
  <c r="AC50" i="8"/>
  <c r="V52" i="8"/>
  <c r="J51" i="8"/>
  <c r="AD51" i="8"/>
  <c r="O53" i="8"/>
  <c r="AB51" i="8"/>
  <c r="E51" i="8"/>
  <c r="K51" i="8"/>
  <c r="M52" i="8"/>
  <c r="AD52" i="8"/>
  <c r="O50" i="8"/>
  <c r="H53" i="8"/>
  <c r="AF51" i="8"/>
  <c r="P51" i="8"/>
  <c r="G50" i="8"/>
  <c r="H49" i="8"/>
  <c r="AB52" i="8"/>
  <c r="W52" i="8"/>
  <c r="I53" i="8"/>
  <c r="U49" i="8"/>
  <c r="AB49" i="8"/>
  <c r="K53" i="8"/>
  <c r="X52" i="8"/>
  <c r="M50" i="8"/>
  <c r="AC53" i="8"/>
  <c r="R51" i="8"/>
  <c r="AD50" i="8"/>
  <c r="AD50" i="10" s="1"/>
  <c r="O49" i="8"/>
  <c r="F51" i="8"/>
  <c r="Z50" i="8"/>
  <c r="D52" i="8"/>
  <c r="D52" i="10" s="1"/>
  <c r="AE53" i="8"/>
  <c r="AE50" i="8"/>
  <c r="AE50" i="10" s="1"/>
  <c r="T49" i="8"/>
  <c r="K49" i="8"/>
  <c r="X51" i="8"/>
  <c r="Q53" i="8"/>
  <c r="AC49" i="8"/>
  <c r="H52" i="8"/>
  <c r="N51" i="8"/>
  <c r="L49" i="8"/>
  <c r="I51" i="8"/>
  <c r="U50" i="8"/>
  <c r="U50" i="10" s="1"/>
  <c r="F52" i="8"/>
  <c r="Z51" i="8"/>
  <c r="D49" i="8"/>
  <c r="Z49" i="8"/>
  <c r="O51" i="8"/>
  <c r="AB50" i="8"/>
  <c r="AB50" i="10" s="1"/>
  <c r="P53" i="8"/>
  <c r="N50" i="8"/>
  <c r="N50" i="10" s="1"/>
  <c r="I50" i="8"/>
  <c r="G52" i="8"/>
  <c r="W50" i="8"/>
  <c r="Q51" i="8"/>
  <c r="AA53" i="8"/>
  <c r="R52" i="8"/>
  <c r="P52" i="8"/>
  <c r="P52" i="10" s="1"/>
  <c r="W53" i="8"/>
  <c r="Q50" i="8"/>
  <c r="Q50" i="10" s="1"/>
  <c r="T52" i="8"/>
  <c r="X53" i="8"/>
  <c r="Y51" i="8"/>
  <c r="F49" i="8"/>
  <c r="Z52" i="8"/>
  <c r="D53" i="8"/>
  <c r="V51" i="8"/>
  <c r="J50" i="8"/>
  <c r="AA49" i="8"/>
  <c r="AE49" i="8"/>
  <c r="T51" i="8"/>
  <c r="W51" i="8"/>
  <c r="E49" i="8"/>
  <c r="Q52" i="8"/>
  <c r="AC51" i="8"/>
  <c r="P49" i="8"/>
  <c r="P49" i="10" s="1"/>
  <c r="N49" i="8"/>
  <c r="L51" i="8"/>
  <c r="M53" i="8"/>
  <c r="Y49" i="8"/>
  <c r="Y49" i="10" s="1"/>
  <c r="F50" i="8"/>
  <c r="F50" i="10" s="1"/>
  <c r="Z53" i="8"/>
  <c r="D51" i="8"/>
  <c r="V53" i="8"/>
  <c r="J49" i="8"/>
  <c r="S50" i="8"/>
  <c r="S50" i="10" s="1"/>
  <c r="S53" i="8"/>
  <c r="AB53" i="8"/>
  <c r="AB53" i="10" s="1"/>
  <c r="N53" i="8"/>
  <c r="X50" i="8"/>
  <c r="X50" i="10" s="1"/>
  <c r="M49" i="8"/>
  <c r="M49" i="10" s="1"/>
  <c r="Y52" i="8"/>
  <c r="Y52" i="10" s="1"/>
  <c r="S49" i="8"/>
  <c r="W49" i="8"/>
  <c r="E50" i="8"/>
  <c r="E50" i="10" s="1"/>
  <c r="U53" i="8"/>
  <c r="U53" i="10" s="1"/>
  <c r="V50" i="8"/>
  <c r="V50" i="10" s="1"/>
  <c r="J53" i="8"/>
  <c r="J53" i="10" s="1"/>
  <c r="AA52" i="8"/>
  <c r="R50" i="8"/>
  <c r="R50" i="10" s="1"/>
  <c r="AD53" i="8"/>
  <c r="O52" i="8"/>
  <c r="O52" i="10" s="1"/>
  <c r="AC50" i="10" l="1"/>
  <c r="H50" i="10"/>
  <c r="N49" i="10"/>
  <c r="E49" i="10"/>
  <c r="AA49" i="10"/>
  <c r="Z49" i="10"/>
  <c r="AA50" i="10"/>
  <c r="H52" i="10"/>
  <c r="AJ52" i="10"/>
  <c r="AI52" i="10"/>
  <c r="E52" i="10"/>
  <c r="AA52" i="10"/>
  <c r="AB52" i="10"/>
  <c r="M52" i="10"/>
  <c r="L50" i="10"/>
  <c r="W52" i="10"/>
  <c r="Z53" i="10"/>
  <c r="AC52" i="10"/>
  <c r="S52" i="10"/>
  <c r="S49" i="10"/>
  <c r="J49" i="10"/>
  <c r="AE49" i="10"/>
  <c r="K49" i="10"/>
  <c r="W49" i="10"/>
  <c r="Q51" i="10"/>
  <c r="M53" i="10"/>
  <c r="F49" i="10"/>
  <c r="G52" i="10"/>
  <c r="L49" i="10"/>
  <c r="AB49" i="10"/>
  <c r="X52" i="10"/>
  <c r="U49" i="10"/>
  <c r="H49" i="10"/>
  <c r="O53" i="10"/>
  <c r="AF49" i="10"/>
  <c r="AD49" i="10"/>
  <c r="AH51" i="10"/>
  <c r="AG51" i="10"/>
  <c r="D51" i="10"/>
  <c r="AI51" i="10"/>
  <c r="AJ51" i="10"/>
  <c r="T51" i="10"/>
  <c r="AA53" i="10"/>
  <c r="Q53" i="10"/>
  <c r="F51" i="10"/>
  <c r="AC53" i="10"/>
  <c r="AD52" i="10"/>
  <c r="Q52" i="10"/>
  <c r="AG52" i="10"/>
  <c r="AF52" i="10"/>
  <c r="K52" i="10"/>
  <c r="R52" i="10"/>
  <c r="L51" i="10"/>
  <c r="AH52" i="10"/>
  <c r="F52" i="10"/>
  <c r="U52" i="10"/>
  <c r="AD53" i="10"/>
  <c r="N53" i="10"/>
  <c r="S53" i="10"/>
  <c r="V53" i="10"/>
  <c r="W51" i="10"/>
  <c r="J50" i="10"/>
  <c r="V51" i="10"/>
  <c r="Z52" i="10"/>
  <c r="Y51" i="10"/>
  <c r="T52" i="10"/>
  <c r="W53" i="10"/>
  <c r="W50" i="10"/>
  <c r="I50" i="10"/>
  <c r="P53" i="10"/>
  <c r="O51" i="10"/>
  <c r="AH49" i="10"/>
  <c r="AG49" i="10"/>
  <c r="D49" i="10"/>
  <c r="AI49" i="10"/>
  <c r="AJ49" i="10"/>
  <c r="I51" i="10"/>
  <c r="N51" i="10"/>
  <c r="AC49" i="10"/>
  <c r="X51" i="10"/>
  <c r="T49" i="10"/>
  <c r="AE53" i="10"/>
  <c r="Z50" i="10"/>
  <c r="O49" i="10"/>
  <c r="R51" i="10"/>
  <c r="K53" i="10"/>
  <c r="I53" i="10"/>
  <c r="G50" i="10"/>
  <c r="AF51" i="10"/>
  <c r="O50" i="10"/>
  <c r="AB51" i="10"/>
  <c r="AD51" i="10"/>
  <c r="V52" i="10"/>
  <c r="L52" i="10"/>
  <c r="S51" i="10"/>
  <c r="AA51" i="10"/>
  <c r="R53" i="10"/>
  <c r="Q49" i="10"/>
  <c r="N52" i="10"/>
  <c r="T53" i="10"/>
  <c r="V49" i="10"/>
  <c r="I49" i="10"/>
  <c r="X49" i="10"/>
  <c r="AE51" i="10"/>
  <c r="AF53" i="10"/>
  <c r="L53" i="10"/>
  <c r="G49" i="10"/>
  <c r="R49" i="10"/>
  <c r="M51" i="10"/>
  <c r="T50" i="10"/>
  <c r="AC51" i="10"/>
  <c r="AH53" i="10"/>
  <c r="AG53" i="10"/>
  <c r="D53" i="10"/>
  <c r="AI53" i="10"/>
  <c r="AJ53" i="10"/>
  <c r="X53" i="10"/>
  <c r="Z51" i="10"/>
  <c r="P51" i="10"/>
  <c r="H53" i="10"/>
  <c r="K51" i="10"/>
  <c r="E51" i="10"/>
  <c r="J51" i="10"/>
  <c r="Y53" i="10"/>
  <c r="F53" i="10"/>
  <c r="E53" i="10"/>
  <c r="G53" i="10"/>
  <c r="I52" i="10"/>
  <c r="H51" i="10"/>
  <c r="M50" i="10"/>
  <c r="D50" i="10"/>
  <c r="AI50" i="10"/>
  <c r="AJ50" i="10"/>
  <c r="AH50" i="10"/>
  <c r="AG50" i="10"/>
  <c r="Y50" i="10"/>
  <c r="P50" i="10"/>
  <c r="U51" i="10"/>
  <c r="AF50" i="10"/>
  <c r="J52" i="10"/>
  <c r="AE52" i="10"/>
  <c r="K50" i="10"/>
  <c r="G51" i="10"/>
  <c r="AJ17" i="25" l="1"/>
  <c r="AJ21" i="31"/>
  <c r="AJ17" i="27"/>
  <c r="AJ17" i="33"/>
  <c r="AJ19" i="23"/>
  <c r="AM10" i="41" l="1"/>
  <c r="AL10" i="41"/>
  <c r="N32" i="3" l="1"/>
  <c r="N33" i="8"/>
  <c r="F35" i="8"/>
  <c r="V30" i="8"/>
  <c r="I37" i="8"/>
  <c r="AE44" i="8"/>
  <c r="Y12" i="8"/>
  <c r="U17" i="8"/>
  <c r="M29" i="8"/>
  <c r="Y35" i="8"/>
  <c r="U46" i="8"/>
  <c r="Z19" i="8"/>
  <c r="X45" i="8"/>
  <c r="R26" i="7"/>
  <c r="Z17" i="8"/>
  <c r="AM28" i="6"/>
  <c r="AL28" i="6"/>
  <c r="O16" i="8"/>
  <c r="AD46" i="8"/>
  <c r="G9" i="7"/>
  <c r="P21" i="3"/>
  <c r="P22" i="8"/>
  <c r="Z9" i="7"/>
  <c r="I18" i="8"/>
  <c r="O54" i="8"/>
  <c r="O48" i="3"/>
  <c r="U30" i="8"/>
  <c r="AF40" i="8"/>
  <c r="W48" i="7"/>
  <c r="M16" i="8"/>
  <c r="AA19" i="8"/>
  <c r="S18" i="8"/>
  <c r="L38" i="8"/>
  <c r="D9" i="6"/>
  <c r="L40" i="8"/>
  <c r="F9" i="3"/>
  <c r="F10" i="8"/>
  <c r="H37" i="8"/>
  <c r="AF11" i="8"/>
  <c r="K24" i="8"/>
  <c r="K38" i="8"/>
  <c r="AE21" i="7"/>
  <c r="D16" i="8"/>
  <c r="R33" i="8"/>
  <c r="R32" i="3"/>
  <c r="H32" i="6"/>
  <c r="AG14" i="6"/>
  <c r="AF26" i="6"/>
  <c r="R9" i="7"/>
  <c r="S42" i="3"/>
  <c r="AA14" i="3"/>
  <c r="AA15" i="8"/>
  <c r="P18" i="8"/>
  <c r="G11" i="8"/>
  <c r="AD44" i="8"/>
  <c r="AA48" i="3"/>
  <c r="AA54" i="8"/>
  <c r="AB30" i="8"/>
  <c r="N26" i="6"/>
  <c r="S26" i="6"/>
  <c r="V9" i="7"/>
  <c r="J14" i="6"/>
  <c r="F54" i="8"/>
  <c r="F48" i="3"/>
  <c r="AG21" i="6"/>
  <c r="AE15" i="8"/>
  <c r="AE14" i="3"/>
  <c r="H9" i="3"/>
  <c r="H10" i="8"/>
  <c r="O48" i="7"/>
  <c r="AA23" i="8"/>
  <c r="H32" i="7"/>
  <c r="M18" i="8"/>
  <c r="AB40" i="8"/>
  <c r="X32" i="7"/>
  <c r="U34" i="8"/>
  <c r="P11" i="8"/>
  <c r="K14" i="7"/>
  <c r="AA18" i="8"/>
  <c r="J32" i="3"/>
  <c r="J33" i="8"/>
  <c r="M32" i="3"/>
  <c r="M33" i="8"/>
  <c r="Z12" i="8"/>
  <c r="K9" i="7"/>
  <c r="U21" i="3"/>
  <c r="U22" i="8"/>
  <c r="K12" i="8"/>
  <c r="AC22" i="8"/>
  <c r="AC21" i="3"/>
  <c r="I21" i="7"/>
  <c r="W17" i="8"/>
  <c r="G14" i="6"/>
  <c r="AE26" i="7"/>
  <c r="D45" i="8"/>
  <c r="V12" i="8"/>
  <c r="S39" i="8"/>
  <c r="K35" i="8"/>
  <c r="X14" i="7"/>
  <c r="O24" i="8"/>
  <c r="R17" i="8"/>
  <c r="H44" i="8"/>
  <c r="T40" i="8"/>
  <c r="E39" i="8"/>
  <c r="AB14" i="7"/>
  <c r="L32" i="3"/>
  <c r="L33" i="8"/>
  <c r="J44" i="8"/>
  <c r="U26" i="6"/>
  <c r="AL43" i="6"/>
  <c r="AM43" i="6"/>
  <c r="AJ42" i="6"/>
  <c r="AJ43" i="8"/>
  <c r="AE16" i="8"/>
  <c r="D32" i="3"/>
  <c r="D33" i="8"/>
  <c r="AB9" i="7"/>
  <c r="V26" i="6"/>
  <c r="AE37" i="8"/>
  <c r="N48" i="6"/>
  <c r="AC30" i="8"/>
  <c r="R43" i="8"/>
  <c r="R42" i="6"/>
  <c r="V16" i="8"/>
  <c r="D32" i="6"/>
  <c r="N12" i="8"/>
  <c r="M23" i="8"/>
  <c r="I48" i="7"/>
  <c r="O32" i="6"/>
  <c r="AL18" i="6"/>
  <c r="AM18" i="6"/>
  <c r="H16" i="8"/>
  <c r="U18" i="8"/>
  <c r="AG48" i="6"/>
  <c r="H38" i="8"/>
  <c r="N9" i="7"/>
  <c r="E9" i="3"/>
  <c r="E10" i="8"/>
  <c r="X42" i="3"/>
  <c r="K16" i="8"/>
  <c r="AD24" i="8"/>
  <c r="T27" i="8"/>
  <c r="T26" i="3"/>
  <c r="D44" i="8"/>
  <c r="K42" i="3"/>
  <c r="F9" i="6"/>
  <c r="K23" i="8"/>
  <c r="T26" i="7"/>
  <c r="Y16" i="8"/>
  <c r="R54" i="8"/>
  <c r="R48" i="3"/>
  <c r="AM27" i="3"/>
  <c r="AJ27" i="8"/>
  <c r="AL27" i="3"/>
  <c r="AJ26" i="3"/>
  <c r="AL11" i="3"/>
  <c r="AJ11" i="8"/>
  <c r="AM11" i="3"/>
  <c r="AD28" i="8"/>
  <c r="P40" i="8"/>
  <c r="W23" i="8"/>
  <c r="AA39" i="8"/>
  <c r="AC32" i="6"/>
  <c r="I44" i="8"/>
  <c r="J22" i="8"/>
  <c r="J21" i="3"/>
  <c r="Y39" i="8"/>
  <c r="J40" i="8"/>
  <c r="AF9" i="6"/>
  <c r="L30" i="8"/>
  <c r="D36" i="8"/>
  <c r="E54" i="8"/>
  <c r="E48" i="3"/>
  <c r="F26" i="6"/>
  <c r="U14" i="3"/>
  <c r="U15" i="8"/>
  <c r="AG22" i="8"/>
  <c r="AG21" i="3"/>
  <c r="E44" i="8"/>
  <c r="W12" i="8"/>
  <c r="K27" i="8"/>
  <c r="K26" i="3"/>
  <c r="U24" i="8"/>
  <c r="I24" i="8"/>
  <c r="AG35" i="8"/>
  <c r="R38" i="8"/>
  <c r="N24" i="8"/>
  <c r="L54" i="8"/>
  <c r="L48" i="3"/>
  <c r="I14" i="6"/>
  <c r="L36" i="8"/>
  <c r="V32" i="3"/>
  <c r="V33" i="8"/>
  <c r="F23" i="8"/>
  <c r="AC35" i="8"/>
  <c r="K9" i="6"/>
  <c r="H32" i="3"/>
  <c r="H33" i="8"/>
  <c r="D40" i="8"/>
  <c r="O14" i="6"/>
  <c r="H39" i="8"/>
  <c r="L27" i="8"/>
  <c r="L26" i="3"/>
  <c r="O19" i="8"/>
  <c r="O33" i="8"/>
  <c r="O32" i="3"/>
  <c r="I9" i="6"/>
  <c r="P34" i="8"/>
  <c r="AJ22" i="8"/>
  <c r="AJ21" i="3"/>
  <c r="AM22" i="3"/>
  <c r="AL22" i="3"/>
  <c r="I9" i="7"/>
  <c r="T32" i="7"/>
  <c r="AC48" i="7"/>
  <c r="H11" i="8"/>
  <c r="N14" i="6"/>
  <c r="Y11" i="8"/>
  <c r="AF48" i="7"/>
  <c r="H17" i="8"/>
  <c r="AA17" i="8"/>
  <c r="X9" i="6"/>
  <c r="I32" i="6"/>
  <c r="D48" i="7"/>
  <c r="M19" i="8"/>
  <c r="R40" i="8"/>
  <c r="D24" i="8"/>
  <c r="G48" i="3"/>
  <c r="G54" i="8"/>
  <c r="O40" i="8"/>
  <c r="D22" i="8"/>
  <c r="D21" i="3"/>
  <c r="AD9" i="7"/>
  <c r="H54" i="8"/>
  <c r="H48" i="3"/>
  <c r="Q24" i="8"/>
  <c r="H14" i="7"/>
  <c r="F45" i="8"/>
  <c r="E9" i="6"/>
  <c r="G33" i="8"/>
  <c r="G32" i="3"/>
  <c r="J26" i="6"/>
  <c r="O9" i="7"/>
  <c r="AA22" i="8"/>
  <c r="AA21" i="3"/>
  <c r="M39" i="8"/>
  <c r="Y32" i="7"/>
  <c r="D26" i="3"/>
  <c r="D27" i="8"/>
  <c r="G16" i="8"/>
  <c r="F30" i="8"/>
  <c r="AA44" i="8"/>
  <c r="AB14" i="6"/>
  <c r="Y42" i="6"/>
  <c r="Y43" i="8"/>
  <c r="H21" i="6"/>
  <c r="H26" i="3"/>
  <c r="H27" i="8"/>
  <c r="AA26" i="7"/>
  <c r="M42" i="3"/>
  <c r="Z45" i="8"/>
  <c r="K21" i="7"/>
  <c r="AF48" i="6"/>
  <c r="H42" i="7"/>
  <c r="V48" i="3"/>
  <c r="V54" i="8"/>
  <c r="J34" i="8"/>
  <c r="AG46" i="8"/>
  <c r="AL34" i="7"/>
  <c r="AM34" i="7"/>
  <c r="J42" i="7"/>
  <c r="J32" i="6"/>
  <c r="AE48" i="3"/>
  <c r="AE54" i="8"/>
  <c r="E23" i="8"/>
  <c r="K42" i="6"/>
  <c r="K43" i="8"/>
  <c r="H42" i="6"/>
  <c r="H43" i="8"/>
  <c r="P48" i="6"/>
  <c r="R16" i="8"/>
  <c r="AE11" i="8"/>
  <c r="I12" i="8"/>
  <c r="H46" i="8"/>
  <c r="F11" i="8"/>
  <c r="K14" i="3"/>
  <c r="K15" i="8"/>
  <c r="U48" i="7"/>
  <c r="Z44" i="8"/>
  <c r="AF29" i="8"/>
  <c r="AC32" i="3"/>
  <c r="AC33" i="8"/>
  <c r="AM43" i="7"/>
  <c r="AJ42" i="7"/>
  <c r="AL43" i="7"/>
  <c r="P10" i="8"/>
  <c r="P9" i="3"/>
  <c r="U42" i="3"/>
  <c r="U40" i="8"/>
  <c r="Q10" i="8"/>
  <c r="Q9" i="3"/>
  <c r="AE34" i="8"/>
  <c r="AF32" i="7"/>
  <c r="AD17" i="8"/>
  <c r="J19" i="8"/>
  <c r="Y48" i="3"/>
  <c r="Y54" i="8"/>
  <c r="AF42" i="7"/>
  <c r="G38" i="8"/>
  <c r="D54" i="8"/>
  <c r="D48" i="3"/>
  <c r="Z29" i="8"/>
  <c r="T11" i="8"/>
  <c r="E29" i="8"/>
  <c r="G10" i="8"/>
  <c r="G9" i="3"/>
  <c r="D39" i="8"/>
  <c r="AC12" i="8"/>
  <c r="R32" i="7"/>
  <c r="Q42" i="7"/>
  <c r="T22" i="8"/>
  <c r="T21" i="3"/>
  <c r="Q30" i="8"/>
  <c r="AA24" i="8"/>
  <c r="R24" i="8"/>
  <c r="G23" i="8"/>
  <c r="W26" i="6"/>
  <c r="AD21" i="7"/>
  <c r="T12" i="8"/>
  <c r="W42" i="7"/>
  <c r="G17" i="8"/>
  <c r="J46" i="8"/>
  <c r="AB32" i="7"/>
  <c r="AA30" i="8"/>
  <c r="S17" i="8"/>
  <c r="K42" i="7"/>
  <c r="N35" i="8"/>
  <c r="AC18" i="8"/>
  <c r="Y21" i="3"/>
  <c r="Y22" i="8"/>
  <c r="Z16" i="8"/>
  <c r="K17" i="8"/>
  <c r="S42" i="6"/>
  <c r="S43" i="8"/>
  <c r="W11" i="8"/>
  <c r="Z32" i="6"/>
  <c r="AF35" i="8"/>
  <c r="AB37" i="8"/>
  <c r="P45" i="8"/>
  <c r="Y30" i="8"/>
  <c r="E26" i="7"/>
  <c r="N38" i="8"/>
  <c r="O36" i="8"/>
  <c r="N48" i="7"/>
  <c r="Q32" i="7"/>
  <c r="N34" i="8"/>
  <c r="R26" i="6"/>
  <c r="M26" i="6"/>
  <c r="Y26" i="6"/>
  <c r="AB34" i="8"/>
  <c r="L48" i="7"/>
  <c r="D17" i="8"/>
  <c r="AF45" i="8"/>
  <c r="AL15" i="7"/>
  <c r="AM15" i="7"/>
  <c r="AJ14" i="7"/>
  <c r="D18" i="8"/>
  <c r="L45" i="8"/>
  <c r="E21" i="6"/>
  <c r="M11" i="8"/>
  <c r="M27" i="8"/>
  <c r="M26" i="3"/>
  <c r="AA28" i="8"/>
  <c r="AD12" i="8"/>
  <c r="D48" i="6"/>
  <c r="AA38" i="8"/>
  <c r="V39" i="8"/>
  <c r="T34" i="8"/>
  <c r="X29" i="8"/>
  <c r="Y14" i="3"/>
  <c r="Y15" i="8"/>
  <c r="W44" i="8"/>
  <c r="AG9" i="7"/>
  <c r="S23" i="8"/>
  <c r="F14" i="7"/>
  <c r="AE48" i="6"/>
  <c r="AD21" i="6"/>
  <c r="AM45" i="7"/>
  <c r="AL45" i="7"/>
  <c r="V17" i="8"/>
  <c r="V37" i="8"/>
  <c r="AE18" i="8"/>
  <c r="U19" i="8"/>
  <c r="J42" i="6"/>
  <c r="J43" i="8"/>
  <c r="M28" i="8"/>
  <c r="K32" i="7"/>
  <c r="L21" i="7"/>
  <c r="K22" i="8"/>
  <c r="K21" i="3"/>
  <c r="AL33" i="3"/>
  <c r="AJ32" i="3"/>
  <c r="AJ33" i="8"/>
  <c r="AM33" i="3"/>
  <c r="S10" i="8"/>
  <c r="S9" i="3"/>
  <c r="AA40" i="8"/>
  <c r="AD23" i="8"/>
  <c r="U26" i="7"/>
  <c r="F34" i="8"/>
  <c r="T42" i="3"/>
  <c r="O11" i="8"/>
  <c r="X21" i="6"/>
  <c r="X38" i="8"/>
  <c r="Z34" i="8"/>
  <c r="AE29" i="8"/>
  <c r="AA26" i="3"/>
  <c r="AA27" i="8"/>
  <c r="V19" i="8"/>
  <c r="G12" i="8"/>
  <c r="X23" i="8"/>
  <c r="I21" i="6"/>
  <c r="AE23" i="8"/>
  <c r="M9" i="7"/>
  <c r="W14" i="6"/>
  <c r="AA32" i="6"/>
  <c r="J37" i="8"/>
  <c r="AF28" i="8"/>
  <c r="U14" i="6"/>
  <c r="W9" i="6"/>
  <c r="P27" i="8"/>
  <c r="P26" i="3"/>
  <c r="AC39" i="8"/>
  <c r="R37" i="8"/>
  <c r="O21" i="6"/>
  <c r="J23" i="8"/>
  <c r="F17" i="8"/>
  <c r="Y37" i="8"/>
  <c r="J36" i="8"/>
  <c r="I48" i="3"/>
  <c r="I54" i="8"/>
  <c r="AG23" i="8"/>
  <c r="AG21" i="7"/>
  <c r="AL15" i="6"/>
  <c r="AM15" i="6"/>
  <c r="AJ14" i="6"/>
  <c r="S29" i="8"/>
  <c r="U16" i="8"/>
  <c r="Z32" i="3"/>
  <c r="Z33" i="8"/>
  <c r="P38" i="8"/>
  <c r="AF27" i="8"/>
  <c r="AF26" i="3"/>
  <c r="U12" i="8"/>
  <c r="R11" i="8"/>
  <c r="K18" i="8"/>
  <c r="V10" i="8"/>
  <c r="V9" i="3"/>
  <c r="T44" i="8"/>
  <c r="M12" i="8"/>
  <c r="K26" i="7"/>
  <c r="AE28" i="8"/>
  <c r="AD48" i="6"/>
  <c r="AB33" i="8"/>
  <c r="AB32" i="3"/>
  <c r="H34" i="8"/>
  <c r="U45" i="8"/>
  <c r="AF46" i="8"/>
  <c r="AE32" i="7"/>
  <c r="O10" i="8"/>
  <c r="O9" i="3"/>
  <c r="AC21" i="6"/>
  <c r="AG32" i="6"/>
  <c r="D42" i="7"/>
  <c r="L9" i="6"/>
  <c r="F16" i="8"/>
  <c r="V48" i="7"/>
  <c r="T26" i="6"/>
  <c r="F37" i="8"/>
  <c r="F9" i="7"/>
  <c r="Z23" i="8"/>
  <c r="M48" i="6"/>
  <c r="J28" i="8"/>
  <c r="AE14" i="7"/>
  <c r="V26" i="3"/>
  <c r="V27" i="8"/>
  <c r="Q23" i="8"/>
  <c r="R21" i="7"/>
  <c r="E42" i="6"/>
  <c r="E43" i="8"/>
  <c r="P17" i="8"/>
  <c r="J14" i="7"/>
  <c r="J26" i="3"/>
  <c r="J27" i="8"/>
  <c r="X48" i="3"/>
  <c r="X54" i="8"/>
  <c r="X14" i="3"/>
  <c r="X15" i="8"/>
  <c r="P42" i="7"/>
  <c r="S22" i="8"/>
  <c r="S21" i="3"/>
  <c r="S11" i="8"/>
  <c r="AD29" i="8"/>
  <c r="AA29" i="8"/>
  <c r="S48" i="6"/>
  <c r="G42" i="3"/>
  <c r="AE42" i="3"/>
  <c r="AF37" i="8"/>
  <c r="S16" i="8"/>
  <c r="I40" i="8"/>
  <c r="H29" i="8"/>
  <c r="I36" i="8"/>
  <c r="R10" i="8"/>
  <c r="R9" i="3"/>
  <c r="L14" i="6"/>
  <c r="I34" i="8"/>
  <c r="L42" i="6"/>
  <c r="L43" i="8"/>
  <c r="D35" i="8"/>
  <c r="AB35" i="8"/>
  <c r="AL46" i="3"/>
  <c r="AM46" i="3"/>
  <c r="AB21" i="6"/>
  <c r="AC40" i="8"/>
  <c r="T39" i="8"/>
  <c r="AD39" i="8"/>
  <c r="H28" i="8"/>
  <c r="AG12" i="8"/>
  <c r="W30" i="8"/>
  <c r="T17" i="8"/>
  <c r="D30" i="8"/>
  <c r="K48" i="6"/>
  <c r="AC26" i="6"/>
  <c r="D38" i="8"/>
  <c r="W36" i="8"/>
  <c r="AF16" i="8"/>
  <c r="AC23" i="8"/>
  <c r="W48" i="3"/>
  <c r="W54" i="8"/>
  <c r="N11" i="8"/>
  <c r="W38" i="8"/>
  <c r="R44" i="8"/>
  <c r="E28" i="8"/>
  <c r="H26" i="6"/>
  <c r="Q45" i="8"/>
  <c r="AD32" i="6"/>
  <c r="AA42" i="7"/>
  <c r="AB42" i="3"/>
  <c r="N39" i="8"/>
  <c r="AB46" i="8"/>
  <c r="N32" i="6"/>
  <c r="AF42" i="3"/>
  <c r="O42" i="6"/>
  <c r="O43" i="8"/>
  <c r="E16" i="8"/>
  <c r="H35" i="8"/>
  <c r="E9" i="7"/>
  <c r="M22" i="8"/>
  <c r="M21" i="3"/>
  <c r="Y21" i="6"/>
  <c r="R46" i="8"/>
  <c r="H21" i="3"/>
  <c r="H22" i="8"/>
  <c r="AB26" i="6"/>
  <c r="N37" i="8"/>
  <c r="K34" i="8"/>
  <c r="AF32" i="3"/>
  <c r="AF33" i="8"/>
  <c r="S15" i="8"/>
  <c r="S14" i="3"/>
  <c r="V28" i="8"/>
  <c r="AB54" i="8"/>
  <c r="AB48" i="3"/>
  <c r="O18" i="8"/>
  <c r="AC17" i="8"/>
  <c r="E11" i="8"/>
  <c r="X26" i="6"/>
  <c r="AM38" i="3"/>
  <c r="AJ38" i="8"/>
  <c r="AL38" i="3"/>
  <c r="T36" i="8"/>
  <c r="R21" i="6"/>
  <c r="V14" i="6"/>
  <c r="Y40" i="8"/>
  <c r="T38" i="8"/>
  <c r="Z14" i="7"/>
  <c r="P14" i="7"/>
  <c r="D26" i="7"/>
  <c r="AD32" i="3"/>
  <c r="AD33" i="8"/>
  <c r="AJ15" i="8"/>
  <c r="AM15" i="3"/>
  <c r="AJ14" i="3"/>
  <c r="AL15" i="3"/>
  <c r="AF21" i="6"/>
  <c r="J29" i="8"/>
  <c r="L21" i="6"/>
  <c r="Y38" i="8"/>
  <c r="N16" i="8"/>
  <c r="K11" i="8"/>
  <c r="AG9" i="3"/>
  <c r="AG10" i="8"/>
  <c r="AF39" i="8"/>
  <c r="T32" i="6"/>
  <c r="AL18" i="7"/>
  <c r="AM18" i="7"/>
  <c r="Q29" i="8"/>
  <c r="V14" i="3"/>
  <c r="V15" i="8"/>
  <c r="AM23" i="6"/>
  <c r="AL23" i="6"/>
  <c r="D10" i="8"/>
  <c r="D9" i="3"/>
  <c r="E21" i="3"/>
  <c r="E22" i="8"/>
  <c r="V14" i="7"/>
  <c r="AG54" i="8"/>
  <c r="AG48" i="3"/>
  <c r="AB12" i="8"/>
  <c r="G28" i="8"/>
  <c r="L44" i="8"/>
  <c r="F14" i="6"/>
  <c r="Z46" i="8"/>
  <c r="W14" i="7"/>
  <c r="R28" i="8"/>
  <c r="M14" i="7"/>
  <c r="T30" i="8"/>
  <c r="R30" i="8"/>
  <c r="T42" i="7"/>
  <c r="S27" i="8"/>
  <c r="S26" i="3"/>
  <c r="AL29" i="7"/>
  <c r="AM29" i="7"/>
  <c r="AA9" i="7"/>
  <c r="J54" i="8"/>
  <c r="J48" i="3"/>
  <c r="AG24" i="8"/>
  <c r="Y27" i="8"/>
  <c r="Y26" i="3"/>
  <c r="G22" i="8"/>
  <c r="G21" i="3"/>
  <c r="Y29" i="8"/>
  <c r="G37" i="8"/>
  <c r="AL45" i="3"/>
  <c r="AM45" i="3"/>
  <c r="V23" i="8"/>
  <c r="X34" i="8"/>
  <c r="E36" i="8"/>
  <c r="Q48" i="6"/>
  <c r="V22" i="8"/>
  <c r="V21" i="3"/>
  <c r="AE42" i="7"/>
  <c r="O12" i="8"/>
  <c r="T33" i="8"/>
  <c r="T32" i="3"/>
  <c r="H42" i="3"/>
  <c r="F22" i="8"/>
  <c r="F21" i="3"/>
  <c r="F38" i="8"/>
  <c r="T23" i="8"/>
  <c r="E46" i="8"/>
  <c r="V36" i="8"/>
  <c r="R32" i="6"/>
  <c r="Y14" i="6"/>
  <c r="J48" i="6"/>
  <c r="Q46" i="8"/>
  <c r="Z42" i="7"/>
  <c r="S14" i="7"/>
  <c r="I16" i="8"/>
  <c r="D42" i="3"/>
  <c r="F21" i="6"/>
  <c r="AL29" i="3"/>
  <c r="AM29" i="3"/>
  <c r="AJ29" i="8"/>
  <c r="AF23" i="8"/>
  <c r="T24" i="8"/>
  <c r="W18" i="8"/>
  <c r="AE27" i="8"/>
  <c r="AE26" i="3"/>
  <c r="X33" i="8"/>
  <c r="X32" i="3"/>
  <c r="Y42" i="3"/>
  <c r="S28" i="8"/>
  <c r="AD35" i="8"/>
  <c r="AL22" i="7"/>
  <c r="AM22" i="7"/>
  <c r="AJ21" i="7"/>
  <c r="P30" i="8"/>
  <c r="AF54" i="8"/>
  <c r="AF48" i="3"/>
  <c r="AD45" i="8"/>
  <c r="J21" i="6"/>
  <c r="AL12" i="7"/>
  <c r="AM12" i="7"/>
  <c r="J38" i="8"/>
  <c r="AA48" i="6"/>
  <c r="X48" i="6"/>
  <c r="I39" i="8"/>
  <c r="L15" i="8"/>
  <c r="L14" i="3"/>
  <c r="M54" i="8"/>
  <c r="M48" i="3"/>
  <c r="AB27" i="8"/>
  <c r="AB26" i="3"/>
  <c r="X30" i="8"/>
  <c r="AE33" i="8"/>
  <c r="AE32" i="3"/>
  <c r="F32" i="6"/>
  <c r="K10" i="8"/>
  <c r="K9" i="3"/>
  <c r="M24" i="8"/>
  <c r="L48" i="6"/>
  <c r="AA33" i="8"/>
  <c r="AA32" i="3"/>
  <c r="X37" i="8"/>
  <c r="K32" i="3"/>
  <c r="K33" i="8"/>
  <c r="V48" i="6"/>
  <c r="AM39" i="6"/>
  <c r="AL39" i="6"/>
  <c r="R39" i="8"/>
  <c r="Z26" i="3"/>
  <c r="Z27" i="8"/>
  <c r="T28" i="8"/>
  <c r="Y24" i="8"/>
  <c r="AG9" i="6"/>
  <c r="AM35" i="3"/>
  <c r="AL35" i="3"/>
  <c r="AA37" i="8"/>
  <c r="O22" i="8"/>
  <c r="O21" i="3"/>
  <c r="AM30" i="7"/>
  <c r="AL30" i="7"/>
  <c r="I35" i="8"/>
  <c r="T21" i="6"/>
  <c r="AD16" i="8"/>
  <c r="AB39" i="8"/>
  <c r="E27" i="8"/>
  <c r="E26" i="3"/>
  <c r="T48" i="6"/>
  <c r="S37" i="8"/>
  <c r="D14" i="3"/>
  <c r="D15" i="8"/>
  <c r="P26" i="6"/>
  <c r="X14" i="6"/>
  <c r="N30" i="8"/>
  <c r="I23" i="8"/>
  <c r="AF18" i="8"/>
  <c r="K48" i="7"/>
  <c r="AL10" i="6"/>
  <c r="AJ9" i="6"/>
  <c r="AM10" i="6"/>
  <c r="AL54" i="7"/>
  <c r="AM54" i="7"/>
  <c r="AJ48" i="7"/>
  <c r="AM19" i="6"/>
  <c r="AL19" i="6"/>
  <c r="W19" i="8"/>
  <c r="V24" i="8"/>
  <c r="E18" i="8"/>
  <c r="P32" i="3"/>
  <c r="P33" i="8"/>
  <c r="Q48" i="7"/>
  <c r="X27" i="8"/>
  <c r="X26" i="3"/>
  <c r="Z38" i="8"/>
  <c r="AF34" i="8"/>
  <c r="Y18" i="8"/>
  <c r="Z18" i="8"/>
  <c r="M48" i="7"/>
  <c r="AE45" i="8"/>
  <c r="AC45" i="8"/>
  <c r="E48" i="7"/>
  <c r="AL17" i="6"/>
  <c r="AM17" i="6"/>
  <c r="W16" i="8"/>
  <c r="AJ45" i="8"/>
  <c r="AL45" i="6"/>
  <c r="AM45" i="6"/>
  <c r="I42" i="7"/>
  <c r="AA35" i="8"/>
  <c r="AB24" i="8"/>
  <c r="AC42" i="3"/>
  <c r="P23" i="8"/>
  <c r="AD48" i="7"/>
  <c r="U9" i="7"/>
  <c r="K37" i="8"/>
  <c r="O26" i="7"/>
  <c r="K40" i="8"/>
  <c r="N21" i="7"/>
  <c r="E42" i="7"/>
  <c r="J11" i="8"/>
  <c r="G24" i="8"/>
  <c r="Y17" i="8"/>
  <c r="V34" i="8"/>
  <c r="AD26" i="6"/>
  <c r="T43" i="8"/>
  <c r="T42" i="6"/>
  <c r="AD26" i="3"/>
  <c r="AD27" i="8"/>
  <c r="G32" i="7"/>
  <c r="L11" i="8"/>
  <c r="AC28" i="8"/>
  <c r="J9" i="6"/>
  <c r="AC42" i="7"/>
  <c r="J39" i="8"/>
  <c r="F24" i="8"/>
  <c r="Q19" i="8"/>
  <c r="F27" i="8"/>
  <c r="F26" i="3"/>
  <c r="N23" i="8"/>
  <c r="G35" i="8"/>
  <c r="AG39" i="8"/>
  <c r="AA34" i="8"/>
  <c r="I28" i="8"/>
  <c r="Y14" i="7"/>
  <c r="F33" i="8"/>
  <c r="F32" i="3"/>
  <c r="Z37" i="8"/>
  <c r="AB18" i="8"/>
  <c r="L12" i="8"/>
  <c r="T35" i="8"/>
  <c r="J42" i="3"/>
  <c r="J9" i="3"/>
  <c r="J10" i="8"/>
  <c r="Y21" i="7"/>
  <c r="AF12" i="8"/>
  <c r="AE40" i="8"/>
  <c r="J35" i="8"/>
  <c r="Z21" i="3"/>
  <c r="Z22" i="8"/>
  <c r="J26" i="7"/>
  <c r="E14" i="6"/>
  <c r="AD34" i="8"/>
  <c r="T21" i="7"/>
  <c r="G26" i="6"/>
  <c r="P14" i="6"/>
  <c r="N36" i="8"/>
  <c r="AL43" i="3"/>
  <c r="AJ42" i="3"/>
  <c r="AM43" i="3"/>
  <c r="I19" i="8"/>
  <c r="M9" i="6"/>
  <c r="M36" i="8"/>
  <c r="K21" i="6"/>
  <c r="I42" i="3"/>
  <c r="F15" i="8"/>
  <c r="F14" i="3"/>
  <c r="AB11" i="8"/>
  <c r="Q37" i="8"/>
  <c r="Y19" i="8"/>
  <c r="AB48" i="6"/>
  <c r="R45" i="8"/>
  <c r="D46" i="8"/>
  <c r="AG40" i="8"/>
  <c r="AE38" i="8"/>
  <c r="D9" i="7"/>
  <c r="AL36" i="6"/>
  <c r="AM36" i="6"/>
  <c r="P9" i="6"/>
  <c r="P54" i="8"/>
  <c r="P48" i="3"/>
  <c r="AE36" i="8"/>
  <c r="N17" i="8"/>
  <c r="Y28" i="8"/>
  <c r="I26" i="6"/>
  <c r="G45" i="8"/>
  <c r="Q35" i="8"/>
  <c r="S48" i="7"/>
  <c r="AD38" i="8"/>
  <c r="AB45" i="8"/>
  <c r="P44" i="8"/>
  <c r="L21" i="3"/>
  <c r="L22" i="8"/>
  <c r="T9" i="6"/>
  <c r="L24" i="8"/>
  <c r="T48" i="3"/>
  <c r="T54" i="8"/>
  <c r="K32" i="6"/>
  <c r="X18" i="8"/>
  <c r="AC26" i="7"/>
  <c r="F21" i="7"/>
  <c r="Q38" i="8"/>
  <c r="M14" i="3"/>
  <c r="M15" i="8"/>
  <c r="S12" i="8"/>
  <c r="H48" i="6"/>
  <c r="AA11" i="8"/>
  <c r="AF21" i="3"/>
  <c r="AF22" i="8"/>
  <c r="P32" i="6"/>
  <c r="V32" i="7"/>
  <c r="N21" i="6"/>
  <c r="F40" i="8"/>
  <c r="N14" i="7"/>
  <c r="O37" i="8"/>
  <c r="AL35" i="7"/>
  <c r="AM35" i="7"/>
  <c r="Q22" i="8"/>
  <c r="Q21" i="3"/>
  <c r="S32" i="6"/>
  <c r="F39" i="8"/>
  <c r="AE14" i="6"/>
  <c r="W15" i="8"/>
  <c r="W14" i="3"/>
  <c r="AL46" i="7"/>
  <c r="AM46" i="7"/>
  <c r="H45" i="8"/>
  <c r="AG26" i="6"/>
  <c r="Q11" i="8"/>
  <c r="N22" i="8"/>
  <c r="N21" i="3"/>
  <c r="P21" i="6"/>
  <c r="Q14" i="6"/>
  <c r="AA48" i="7"/>
  <c r="AM17" i="7"/>
  <c r="AL17" i="7"/>
  <c r="Z40" i="8"/>
  <c r="K14" i="6"/>
  <c r="V44" i="8"/>
  <c r="G26" i="7"/>
  <c r="M32" i="6"/>
  <c r="G14" i="7"/>
  <c r="V35" i="8"/>
  <c r="AE19" i="8"/>
  <c r="I45" i="8"/>
  <c r="F44" i="8"/>
  <c r="AC19" i="8"/>
  <c r="AF32" i="6"/>
  <c r="AM35" i="6"/>
  <c r="AJ35" i="8"/>
  <c r="AL35" i="6"/>
  <c r="X24" i="8"/>
  <c r="S21" i="7"/>
  <c r="D19" i="8"/>
  <c r="Z42" i="6"/>
  <c r="Z43" i="8"/>
  <c r="X46" i="8"/>
  <c r="AD43" i="8"/>
  <c r="AD42" i="6"/>
  <c r="L34" i="8"/>
  <c r="F18" i="8"/>
  <c r="P29" i="8"/>
  <c r="V45" i="8"/>
  <c r="N28" i="8"/>
  <c r="Q44" i="8"/>
  <c r="J45" i="8"/>
  <c r="X48" i="7"/>
  <c r="V11" i="8"/>
  <c r="E37" i="8"/>
  <c r="AG26" i="7"/>
  <c r="H15" i="8"/>
  <c r="H14" i="3"/>
  <c r="AD42" i="7"/>
  <c r="E26" i="6"/>
  <c r="AF44" i="8"/>
  <c r="AD18" i="8"/>
  <c r="S32" i="7"/>
  <c r="AE17" i="8"/>
  <c r="U9" i="3"/>
  <c r="U10" i="8"/>
  <c r="AA21" i="6"/>
  <c r="AM30" i="3"/>
  <c r="AJ30" i="8"/>
  <c r="AL30" i="3"/>
  <c r="AF43" i="8"/>
  <c r="AF42" i="6"/>
  <c r="O23" i="8"/>
  <c r="Q42" i="3"/>
  <c r="U23" i="8"/>
  <c r="U36" i="8"/>
  <c r="AD30" i="8"/>
  <c r="M32" i="7"/>
  <c r="AM23" i="3"/>
  <c r="AJ23" i="8"/>
  <c r="AL23" i="3"/>
  <c r="M14" i="6"/>
  <c r="T9" i="3"/>
  <c r="T10" i="8"/>
  <c r="Q34" i="8"/>
  <c r="AL28" i="7"/>
  <c r="AM28" i="7"/>
  <c r="G46" i="8"/>
  <c r="F36" i="8"/>
  <c r="M26" i="7"/>
  <c r="W21" i="3"/>
  <c r="W22" i="8"/>
  <c r="L37" i="8"/>
  <c r="Q18" i="8"/>
  <c r="K54" i="8"/>
  <c r="K48" i="3"/>
  <c r="N10" i="8"/>
  <c r="N9" i="3"/>
  <c r="AF30" i="8"/>
  <c r="J18" i="8"/>
  <c r="Z42" i="3"/>
  <c r="G48" i="6"/>
  <c r="N19" i="8"/>
  <c r="S36" i="8"/>
  <c r="O48" i="6"/>
  <c r="AG48" i="7"/>
  <c r="Z9" i="6"/>
  <c r="AG36" i="8"/>
  <c r="G29" i="8"/>
  <c r="Q21" i="6"/>
  <c r="AB38" i="8"/>
  <c r="G9" i="6"/>
  <c r="Z14" i="6"/>
  <c r="R14" i="7"/>
  <c r="H40" i="8"/>
  <c r="AF17" i="8"/>
  <c r="D28" i="8"/>
  <c r="W21" i="6"/>
  <c r="T45" i="8"/>
  <c r="T16" i="8"/>
  <c r="X16" i="8"/>
  <c r="P39" i="8"/>
  <c r="W42" i="6"/>
  <c r="W43" i="8"/>
  <c r="N42" i="7"/>
  <c r="G36" i="8"/>
  <c r="P46" i="8"/>
  <c r="H9" i="7"/>
  <c r="U42" i="7"/>
  <c r="V46" i="8"/>
  <c r="U29" i="8"/>
  <c r="H30" i="8"/>
  <c r="Q17" i="8"/>
  <c r="AB28" i="8"/>
  <c r="AL37" i="7"/>
  <c r="AM37" i="7"/>
  <c r="T14" i="7"/>
  <c r="F46" i="8"/>
  <c r="G15" i="8"/>
  <c r="G14" i="3"/>
  <c r="AL38" i="6"/>
  <c r="AM38" i="6"/>
  <c r="N44" i="8"/>
  <c r="L32" i="6"/>
  <c r="Y45" i="8"/>
  <c r="M10" i="8"/>
  <c r="M9" i="3"/>
  <c r="AE9" i="7"/>
  <c r="AM40" i="6"/>
  <c r="AL40" i="6"/>
  <c r="AJ40" i="8"/>
  <c r="U33" i="8"/>
  <c r="U32" i="3"/>
  <c r="M17" i="8"/>
  <c r="D11" i="8"/>
  <c r="R29" i="8"/>
  <c r="M38" i="8"/>
  <c r="D37" i="8"/>
  <c r="AD14" i="3"/>
  <c r="AD15" i="8"/>
  <c r="P24" i="8"/>
  <c r="N14" i="3"/>
  <c r="N15" i="8"/>
  <c r="O26" i="6"/>
  <c r="X39" i="8"/>
  <c r="AC27" i="8"/>
  <c r="AC26" i="3"/>
  <c r="AJ17" i="8"/>
  <c r="AM17" i="3"/>
  <c r="AL17" i="3"/>
  <c r="G30" i="8"/>
  <c r="AA45" i="8"/>
  <c r="AF38" i="8"/>
  <c r="L28" i="8"/>
  <c r="AL37" i="6"/>
  <c r="AM37" i="6"/>
  <c r="Z21" i="7"/>
  <c r="AE9" i="3"/>
  <c r="AE10" i="8"/>
  <c r="AE12" i="8"/>
  <c r="J16" i="8"/>
  <c r="U39" i="8"/>
  <c r="Y42" i="7"/>
  <c r="D23" i="8"/>
  <c r="E42" i="3"/>
  <c r="V32" i="6"/>
  <c r="E34" i="8"/>
  <c r="Q39" i="8"/>
  <c r="AE21" i="3"/>
  <c r="AE22" i="8"/>
  <c r="W32" i="7"/>
  <c r="Z24" i="8"/>
  <c r="G48" i="7"/>
  <c r="G18" i="8"/>
  <c r="AB44" i="8"/>
  <c r="AB22" i="8"/>
  <c r="AB21" i="3"/>
  <c r="S38" i="8"/>
  <c r="G26" i="3"/>
  <c r="G27" i="8"/>
  <c r="O26" i="3"/>
  <c r="O27" i="8"/>
  <c r="R9" i="6"/>
  <c r="AL27" i="6"/>
  <c r="AJ26" i="6"/>
  <c r="AM27" i="6"/>
  <c r="X11" i="8"/>
  <c r="AD26" i="7"/>
  <c r="O21" i="7"/>
  <c r="I29" i="8"/>
  <c r="I32" i="7"/>
  <c r="F12" i="8"/>
  <c r="Z36" i="8"/>
  <c r="P48" i="7"/>
  <c r="W24" i="8"/>
  <c r="AM19" i="7"/>
  <c r="AL19" i="7"/>
  <c r="AA32" i="7"/>
  <c r="AG45" i="8"/>
  <c r="AF14" i="6"/>
  <c r="AC14" i="3"/>
  <c r="AC15" i="8"/>
  <c r="F48" i="6"/>
  <c r="W45" i="8"/>
  <c r="AA42" i="3"/>
  <c r="L19" i="8"/>
  <c r="D26" i="6"/>
  <c r="AM22" i="6"/>
  <c r="AL22" i="6"/>
  <c r="AJ21" i="6"/>
  <c r="AF9" i="3"/>
  <c r="AF10" i="8"/>
  <c r="G32" i="6"/>
  <c r="AA12" i="8"/>
  <c r="J12" i="8"/>
  <c r="T19" i="8"/>
  <c r="M30" i="8"/>
  <c r="Y9" i="3"/>
  <c r="Y10" i="8"/>
  <c r="AD21" i="3"/>
  <c r="AD22" i="8"/>
  <c r="D43" i="8"/>
  <c r="D42" i="6"/>
  <c r="Y9" i="6"/>
  <c r="U27" i="8"/>
  <c r="U26" i="3"/>
  <c r="AB48" i="7"/>
  <c r="L42" i="7"/>
  <c r="I17" i="8"/>
  <c r="AM11" i="6"/>
  <c r="AL11" i="6"/>
  <c r="AL44" i="7"/>
  <c r="AM44" i="7"/>
  <c r="O46" i="8"/>
  <c r="Z14" i="3"/>
  <c r="Z15" i="8"/>
  <c r="L46" i="8"/>
  <c r="O45" i="8"/>
  <c r="AB15" i="8"/>
  <c r="AB14" i="3"/>
  <c r="I14" i="7"/>
  <c r="AD42" i="3"/>
  <c r="L16" i="8"/>
  <c r="I38" i="8"/>
  <c r="AB16" i="8"/>
  <c r="Z35" i="8"/>
  <c r="W9" i="7"/>
  <c r="X21" i="3"/>
  <c r="X22" i="8"/>
  <c r="AG42" i="3"/>
  <c r="Q32" i="6"/>
  <c r="AA9" i="6"/>
  <c r="Z26" i="6"/>
  <c r="L32" i="7"/>
  <c r="K30" i="8"/>
  <c r="Q26" i="3"/>
  <c r="Q27" i="8"/>
  <c r="AB29" i="8"/>
  <c r="K36" i="8"/>
  <c r="U21" i="6"/>
  <c r="K44" i="8"/>
  <c r="AB19" i="8"/>
  <c r="I43" i="8"/>
  <c r="I42" i="6"/>
  <c r="H18" i="8"/>
  <c r="V21" i="6"/>
  <c r="AC10" i="8"/>
  <c r="AC9" i="3"/>
  <c r="R23" i="8"/>
  <c r="AC21" i="7"/>
  <c r="M45" i="8"/>
  <c r="AC38" i="8"/>
  <c r="R42" i="7"/>
  <c r="AM27" i="7"/>
  <c r="AJ26" i="7"/>
  <c r="AL27" i="7"/>
  <c r="D21" i="6"/>
  <c r="W28" i="8"/>
  <c r="K28" i="8"/>
  <c r="L17" i="8"/>
  <c r="N40" i="8"/>
  <c r="L23" i="8"/>
  <c r="F26" i="7"/>
  <c r="M42" i="7"/>
  <c r="AG17" i="8"/>
  <c r="G21" i="7"/>
  <c r="F42" i="3"/>
  <c r="E32" i="6"/>
  <c r="AD14" i="6"/>
  <c r="AF9" i="7"/>
  <c r="X28" i="8"/>
  <c r="Y44" i="8"/>
  <c r="J21" i="7"/>
  <c r="T18" i="8"/>
  <c r="V26" i="7"/>
  <c r="U21" i="7"/>
  <c r="AG16" i="8"/>
  <c r="K19" i="8"/>
  <c r="AM30" i="6"/>
  <c r="AL30" i="6"/>
  <c r="O42" i="7"/>
  <c r="U11" i="8"/>
  <c r="J32" i="7"/>
  <c r="I11" i="8"/>
  <c r="X40" i="8"/>
  <c r="F48" i="7"/>
  <c r="N54" i="8"/>
  <c r="N48" i="3"/>
  <c r="AC46" i="8"/>
  <c r="G43" i="8"/>
  <c r="G42" i="6"/>
  <c r="H36" i="8"/>
  <c r="O17" i="8"/>
  <c r="G19" i="8"/>
  <c r="S35" i="8"/>
  <c r="AE24" i="8"/>
  <c r="Z21" i="6"/>
  <c r="S44" i="8"/>
  <c r="AC16" i="8"/>
  <c r="U38" i="8"/>
  <c r="E45" i="8"/>
  <c r="AB9" i="3"/>
  <c r="AB10" i="8"/>
  <c r="K26" i="6"/>
  <c r="AE42" i="6"/>
  <c r="AE43" i="8"/>
  <c r="AA16" i="8"/>
  <c r="L39" i="8"/>
  <c r="R12" i="8"/>
  <c r="N42" i="3"/>
  <c r="R27" i="8"/>
  <c r="R26" i="3"/>
  <c r="W21" i="7"/>
  <c r="T14" i="6"/>
  <c r="P26" i="7"/>
  <c r="E12" i="8"/>
  <c r="M42" i="6"/>
  <c r="M43" i="8"/>
  <c r="R35" i="8"/>
  <c r="H26" i="7"/>
  <c r="Z39" i="8"/>
  <c r="X19" i="8"/>
  <c r="E40" i="8"/>
  <c r="R48" i="6"/>
  <c r="Y36" i="8"/>
  <c r="M37" i="8"/>
  <c r="N46" i="8"/>
  <c r="E17" i="8"/>
  <c r="AJ48" i="6"/>
  <c r="AM54" i="6"/>
  <c r="AL54" i="6"/>
  <c r="AJ24" i="8"/>
  <c r="AM24" i="3"/>
  <c r="AL24" i="3"/>
  <c r="AC44" i="8"/>
  <c r="Y32" i="6"/>
  <c r="P36" i="8"/>
  <c r="AM16" i="7"/>
  <c r="AL16" i="7"/>
  <c r="O32" i="7"/>
  <c r="AC9" i="6"/>
  <c r="Q16" i="8"/>
  <c r="O38" i="8"/>
  <c r="AG34" i="8"/>
  <c r="AF36" i="8"/>
  <c r="Y48" i="6"/>
  <c r="AA9" i="3"/>
  <c r="AA10" i="8"/>
  <c r="AC14" i="6"/>
  <c r="AD32" i="7"/>
  <c r="L14" i="7"/>
  <c r="L26" i="7"/>
  <c r="AB23" i="8"/>
  <c r="E48" i="6"/>
  <c r="AL39" i="3"/>
  <c r="AJ39" i="8"/>
  <c r="AM39" i="3"/>
  <c r="H48" i="7"/>
  <c r="R21" i="3"/>
  <c r="R22" i="8"/>
  <c r="Z11" i="8"/>
  <c r="H12" i="8"/>
  <c r="AA26" i="6"/>
  <c r="I21" i="3"/>
  <c r="I22" i="8"/>
  <c r="Q21" i="7"/>
  <c r="W40" i="8"/>
  <c r="H9" i="6"/>
  <c r="S30" i="8"/>
  <c r="T37" i="8"/>
  <c r="Y33" i="8"/>
  <c r="Y32" i="3"/>
  <c r="AE46" i="8"/>
  <c r="X35" i="8"/>
  <c r="X32" i="6"/>
  <c r="D29" i="8"/>
  <c r="AE39" i="8"/>
  <c r="AE9" i="6"/>
  <c r="O15" i="8"/>
  <c r="O14" i="3"/>
  <c r="AA46" i="8"/>
  <c r="AG11" i="8"/>
  <c r="E38" i="8"/>
  <c r="F42" i="7"/>
  <c r="J14" i="3"/>
  <c r="J15" i="8"/>
  <c r="Q48" i="3"/>
  <c r="Q54" i="8"/>
  <c r="AC34" i="8"/>
  <c r="Z48" i="7"/>
  <c r="D32" i="7"/>
  <c r="O39" i="8"/>
  <c r="U37" i="8"/>
  <c r="V9" i="6"/>
  <c r="M34" i="8"/>
  <c r="J17" i="8"/>
  <c r="P28" i="8"/>
  <c r="G21" i="6"/>
  <c r="V42" i="3"/>
  <c r="AD37" i="8"/>
  <c r="M21" i="7"/>
  <c r="Q12" i="8"/>
  <c r="U48" i="3"/>
  <c r="U54" i="8"/>
  <c r="E32" i="7"/>
  <c r="U32" i="6"/>
  <c r="X42" i="6"/>
  <c r="X43" i="8"/>
  <c r="AA14" i="6"/>
  <c r="AC37" i="8"/>
  <c r="W32" i="3"/>
  <c r="W33" i="8"/>
  <c r="R14" i="6"/>
  <c r="W42" i="3"/>
  <c r="L26" i="6"/>
  <c r="AC14" i="7"/>
  <c r="Q9" i="7"/>
  <c r="Y34" i="8"/>
  <c r="G34" i="8"/>
  <c r="AG38" i="8"/>
  <c r="O42" i="3"/>
  <c r="D12" i="8"/>
  <c r="N45" i="8"/>
  <c r="AM44" i="3"/>
  <c r="AL44" i="3"/>
  <c r="N29" i="8"/>
  <c r="N26" i="7"/>
  <c r="AL29" i="6"/>
  <c r="AM29" i="6"/>
  <c r="J9" i="7"/>
  <c r="AB42" i="7"/>
  <c r="AM34" i="3"/>
  <c r="AL34" i="3"/>
  <c r="AD54" i="8"/>
  <c r="AD48" i="3"/>
  <c r="E14" i="7"/>
  <c r="E30" i="8"/>
  <c r="AL18" i="3"/>
  <c r="AJ18" i="8"/>
  <c r="AM18" i="3"/>
  <c r="K39" i="8"/>
  <c r="AE26" i="6"/>
  <c r="H23" i="8"/>
  <c r="AD9" i="6"/>
  <c r="G42" i="7"/>
  <c r="L18" i="8"/>
  <c r="AG29" i="8"/>
  <c r="Z26" i="7"/>
  <c r="F19" i="8"/>
  <c r="H21" i="7"/>
  <c r="R15" i="8"/>
  <c r="R14" i="3"/>
  <c r="U43" i="8"/>
  <c r="U42" i="6"/>
  <c r="T46" i="8"/>
  <c r="D14" i="7"/>
  <c r="AC24" i="8"/>
  <c r="R19" i="8"/>
  <c r="S14" i="6"/>
  <c r="AJ28" i="8"/>
  <c r="AL28" i="3"/>
  <c r="AM28" i="3"/>
  <c r="S40" i="8"/>
  <c r="AA42" i="6"/>
  <c r="AA43" i="8"/>
  <c r="L10" i="8"/>
  <c r="L9" i="3"/>
  <c r="S42" i="7"/>
  <c r="E24" i="8"/>
  <c r="O29" i="8"/>
  <c r="M46" i="8"/>
  <c r="U9" i="6"/>
  <c r="AJ48" i="3"/>
  <c r="AM54" i="3"/>
  <c r="AJ54" i="8"/>
  <c r="AL54" i="3"/>
  <c r="P12" i="8"/>
  <c r="W34" i="8"/>
  <c r="S48" i="3"/>
  <c r="S54" i="8"/>
  <c r="P15" i="8"/>
  <c r="P14" i="3"/>
  <c r="AE48" i="7"/>
  <c r="F28" i="8"/>
  <c r="S9" i="7"/>
  <c r="M40" i="8"/>
  <c r="X17" i="8"/>
  <c r="AL40" i="3"/>
  <c r="AM40" i="3"/>
  <c r="R18" i="8"/>
  <c r="AF19" i="8"/>
  <c r="N27" i="8"/>
  <c r="N26" i="3"/>
  <c r="Y23" i="8"/>
  <c r="X10" i="8"/>
  <c r="X9" i="3"/>
  <c r="U35" i="8"/>
  <c r="AC48" i="6"/>
  <c r="G39" i="8"/>
  <c r="L29" i="8"/>
  <c r="P21" i="7"/>
  <c r="D34" i="8"/>
  <c r="F32" i="7"/>
  <c r="AL24" i="7"/>
  <c r="AM24" i="7"/>
  <c r="E21" i="7"/>
  <c r="S46" i="8"/>
  <c r="P42" i="3"/>
  <c r="R36" i="8"/>
  <c r="H19" i="8"/>
  <c r="J30" i="8"/>
  <c r="X21" i="7"/>
  <c r="W39" i="8"/>
  <c r="T48" i="7"/>
  <c r="D14" i="6"/>
  <c r="M44" i="8"/>
  <c r="W9" i="3"/>
  <c r="W10" i="8"/>
  <c r="U14" i="7"/>
  <c r="AG28" i="8"/>
  <c r="Y9" i="7"/>
  <c r="O30" i="8"/>
  <c r="AM36" i="7"/>
  <c r="AL36" i="7"/>
  <c r="AJ36" i="8"/>
  <c r="AC29" i="8"/>
  <c r="X36" i="8"/>
  <c r="AA21" i="7"/>
  <c r="T15" i="8"/>
  <c r="T14" i="3"/>
  <c r="Z30" i="8"/>
  <c r="Y26" i="7"/>
  <c r="AF24" i="8"/>
  <c r="M35" i="8"/>
  <c r="AG30" i="8"/>
  <c r="N18" i="8"/>
  <c r="T29" i="8"/>
  <c r="R34" i="8"/>
  <c r="AM38" i="7"/>
  <c r="AL38" i="7"/>
  <c r="V38" i="8"/>
  <c r="I32" i="3"/>
  <c r="I33" i="8"/>
  <c r="Z28" i="8"/>
  <c r="AF14" i="7"/>
  <c r="W26" i="7"/>
  <c r="G40" i="8"/>
  <c r="W46" i="8"/>
  <c r="X26" i="7"/>
  <c r="S9" i="6"/>
  <c r="U48" i="6"/>
  <c r="V43" i="8"/>
  <c r="V42" i="6"/>
  <c r="AD11" i="8"/>
  <c r="I30" i="8"/>
  <c r="AG32" i="7"/>
  <c r="AL33" i="7"/>
  <c r="AM33" i="7"/>
  <c r="AJ32" i="7"/>
  <c r="AG27" i="8"/>
  <c r="AG26" i="3"/>
  <c r="AL24" i="6"/>
  <c r="AM24" i="6"/>
  <c r="E32" i="3"/>
  <c r="E33" i="8"/>
  <c r="AD40" i="8"/>
  <c r="AE30" i="8"/>
  <c r="S26" i="7"/>
  <c r="AG19" i="8"/>
  <c r="O28" i="8"/>
  <c r="H24" i="8"/>
  <c r="S32" i="3"/>
  <c r="S33" i="8"/>
  <c r="N32" i="7"/>
  <c r="AF26" i="7"/>
  <c r="AC9" i="7"/>
  <c r="Q26" i="7"/>
  <c r="AC36" i="8"/>
  <c r="X9" i="7"/>
  <c r="AD19" i="8"/>
  <c r="AM12" i="6"/>
  <c r="AL12" i="6"/>
  <c r="AM12" i="3"/>
  <c r="AJ12" i="8"/>
  <c r="AL12" i="3"/>
  <c r="AL39" i="7"/>
  <c r="AM39" i="7"/>
  <c r="AD9" i="3"/>
  <c r="AD10" i="8"/>
  <c r="S24" i="8"/>
  <c r="S34" i="8"/>
  <c r="O44" i="8"/>
  <c r="P43" i="8"/>
  <c r="P42" i="6"/>
  <c r="N42" i="6"/>
  <c r="N43" i="8"/>
  <c r="Q9" i="6"/>
  <c r="AB42" i="6"/>
  <c r="AB43" i="8"/>
  <c r="AM40" i="7"/>
  <c r="AL40" i="7"/>
  <c r="T9" i="7"/>
  <c r="AG37" i="8"/>
  <c r="J48" i="7"/>
  <c r="AE32" i="6"/>
  <c r="L9" i="7"/>
  <c r="H14" i="6"/>
  <c r="F29" i="8"/>
  <c r="P9" i="7"/>
  <c r="AM37" i="3"/>
  <c r="AL37" i="3"/>
  <c r="AJ37" i="8"/>
  <c r="AL16" i="3"/>
  <c r="AM16" i="3"/>
  <c r="AJ16" i="8"/>
  <c r="AG18" i="8"/>
  <c r="S21" i="6"/>
  <c r="I14" i="3"/>
  <c r="I15" i="8"/>
  <c r="P37" i="8"/>
  <c r="I9" i="3"/>
  <c r="I10" i="8"/>
  <c r="AM36" i="3"/>
  <c r="AL36" i="3"/>
  <c r="Y48" i="7"/>
  <c r="AA36" i="8"/>
  <c r="AD14" i="7"/>
  <c r="AE35" i="8"/>
  <c r="E35" i="8"/>
  <c r="AG42" i="6"/>
  <c r="AG43" i="8"/>
  <c r="E19" i="8"/>
  <c r="F43" i="8"/>
  <c r="F42" i="6"/>
  <c r="S45" i="8"/>
  <c r="R42" i="3"/>
  <c r="AL19" i="3"/>
  <c r="AJ19" i="8"/>
  <c r="AM19" i="3"/>
  <c r="Q36" i="8"/>
  <c r="Z10" i="8"/>
  <c r="Z9" i="3"/>
  <c r="S19" i="8"/>
  <c r="P16" i="8"/>
  <c r="V18" i="8"/>
  <c r="R48" i="7"/>
  <c r="AB17" i="8"/>
  <c r="W27" i="8"/>
  <c r="W26" i="3"/>
  <c r="L35" i="8"/>
  <c r="O34" i="8"/>
  <c r="N9" i="6"/>
  <c r="Q28" i="8"/>
  <c r="Q15" i="8"/>
  <c r="Q14" i="3"/>
  <c r="X42" i="7"/>
  <c r="M21" i="6"/>
  <c r="O35" i="8"/>
  <c r="AB26" i="7"/>
  <c r="Z48" i="3"/>
  <c r="Z54" i="8"/>
  <c r="X44" i="8"/>
  <c r="Y46" i="8"/>
  <c r="I46" i="8"/>
  <c r="AC54" i="8"/>
  <c r="AC48" i="3"/>
  <c r="I26" i="7"/>
  <c r="J24" i="8"/>
  <c r="Q14" i="7"/>
  <c r="AB9" i="6"/>
  <c r="W48" i="6"/>
  <c r="AF14" i="3"/>
  <c r="AF15" i="8"/>
  <c r="O9" i="6"/>
  <c r="AG42" i="7"/>
  <c r="AC11" i="8"/>
  <c r="AG15" i="8"/>
  <c r="AG14" i="3"/>
  <c r="AJ32" i="6"/>
  <c r="AM33" i="6"/>
  <c r="AL33" i="6"/>
  <c r="P32" i="7"/>
  <c r="I48" i="6"/>
  <c r="AC32" i="7"/>
  <c r="Q26" i="6"/>
  <c r="P19" i="8"/>
  <c r="AF21" i="7"/>
  <c r="Q40" i="8"/>
  <c r="AD36" i="8"/>
  <c r="AG32" i="3"/>
  <c r="AG33" i="8"/>
  <c r="E14" i="3"/>
  <c r="E15" i="8"/>
  <c r="D21" i="7"/>
  <c r="AB21" i="7"/>
  <c r="AA14" i="7"/>
  <c r="P35" i="8"/>
  <c r="U28" i="8"/>
  <c r="AE21" i="6"/>
  <c r="W29" i="8"/>
  <c r="W37" i="8"/>
  <c r="Q43" i="8"/>
  <c r="Q42" i="6"/>
  <c r="O14" i="7"/>
  <c r="AM23" i="7"/>
  <c r="AL23" i="7"/>
  <c r="AM16" i="6"/>
  <c r="AL16" i="6"/>
  <c r="Z48" i="6"/>
  <c r="U44" i="8"/>
  <c r="L42" i="3"/>
  <c r="AG14" i="7"/>
  <c r="K45" i="8"/>
  <c r="V42" i="7"/>
  <c r="Z32" i="7"/>
  <c r="V21" i="7"/>
  <c r="W32" i="6"/>
  <c r="AM44" i="6"/>
  <c r="AL44" i="6"/>
  <c r="AJ44" i="8"/>
  <c r="Q33" i="8"/>
  <c r="Q32" i="3"/>
  <c r="I27" i="8"/>
  <c r="I26" i="3"/>
  <c r="AB32" i="6"/>
  <c r="AM34" i="6"/>
  <c r="AL34" i="6"/>
  <c r="AJ34" i="8"/>
  <c r="AM46" i="6"/>
  <c r="AL46" i="6"/>
  <c r="AJ46" i="8"/>
  <c r="AG44" i="8"/>
  <c r="AC43" i="8"/>
  <c r="AC42" i="6"/>
  <c r="U32" i="7"/>
  <c r="K29" i="8"/>
  <c r="G44" i="8"/>
  <c r="AJ9" i="7"/>
  <c r="AL10" i="7"/>
  <c r="AM10" i="7"/>
  <c r="AJ9" i="3"/>
  <c r="AL10" i="3"/>
  <c r="AM10" i="3"/>
  <c r="AJ10" i="8"/>
  <c r="AB36" i="8"/>
  <c r="W35" i="8"/>
  <c r="K46" i="8"/>
  <c r="AM11" i="7"/>
  <c r="AL11" i="7"/>
  <c r="V40" i="8"/>
  <c r="X12" i="8"/>
  <c r="V29" i="8"/>
  <c r="X12" i="10" l="1"/>
  <c r="X14" i="21"/>
  <c r="AB36" i="10"/>
  <c r="AB14" i="31"/>
  <c r="AL10" i="8"/>
  <c r="AJ12" i="21"/>
  <c r="AM10" i="8"/>
  <c r="AJ10" i="10"/>
  <c r="AJ9" i="8"/>
  <c r="G44" i="10"/>
  <c r="G12" i="33"/>
  <c r="K14" i="33"/>
  <c r="K13" i="27"/>
  <c r="K29" i="10"/>
  <c r="AG44" i="10"/>
  <c r="AG12" i="33"/>
  <c r="AM34" i="8"/>
  <c r="AL34" i="8"/>
  <c r="AJ12" i="31"/>
  <c r="AJ34" i="10"/>
  <c r="AL44" i="8"/>
  <c r="AM44" i="8"/>
  <c r="AJ12" i="33"/>
  <c r="AJ44" i="10"/>
  <c r="W13" i="27"/>
  <c r="W29" i="10"/>
  <c r="Q40" i="10"/>
  <c r="Q18" i="31"/>
  <c r="AC13" i="21"/>
  <c r="AC11" i="10"/>
  <c r="J14" i="25"/>
  <c r="J24" i="10"/>
  <c r="I14" i="33"/>
  <c r="N6" i="6"/>
  <c r="N8" i="41" s="1"/>
  <c r="N7" i="6"/>
  <c r="W11" i="27"/>
  <c r="W26" i="8"/>
  <c r="W27" i="10"/>
  <c r="P16" i="10"/>
  <c r="P13" i="23"/>
  <c r="Q14" i="31"/>
  <c r="Q36" i="10"/>
  <c r="E16" i="23"/>
  <c r="E19" i="10"/>
  <c r="AE35" i="10"/>
  <c r="AE13" i="31"/>
  <c r="AA36" i="10"/>
  <c r="AA14" i="31"/>
  <c r="I12" i="21"/>
  <c r="I9" i="8"/>
  <c r="I10" i="10"/>
  <c r="L7" i="7"/>
  <c r="L6" i="7"/>
  <c r="L9" i="41" s="1"/>
  <c r="T7" i="7"/>
  <c r="T6" i="7"/>
  <c r="T9" i="41" s="1"/>
  <c r="N11" i="33"/>
  <c r="N42" i="8"/>
  <c r="N43" i="10"/>
  <c r="O12" i="33"/>
  <c r="O44" i="10"/>
  <c r="AD7" i="3"/>
  <c r="AD6" i="3"/>
  <c r="AD7" i="41" s="1"/>
  <c r="AJ14" i="21"/>
  <c r="AM12" i="8"/>
  <c r="AL12" i="8"/>
  <c r="AJ12" i="10"/>
  <c r="AD19" i="10"/>
  <c r="AD16" i="23"/>
  <c r="S11" i="31"/>
  <c r="S32" i="8"/>
  <c r="S33" i="10"/>
  <c r="AG16" i="23"/>
  <c r="AG19" i="10"/>
  <c r="AD11" i="10"/>
  <c r="AD13" i="21"/>
  <c r="V42" i="8"/>
  <c r="V43" i="10"/>
  <c r="V11" i="33"/>
  <c r="W14" i="33"/>
  <c r="Z12" i="27"/>
  <c r="Z28" i="10"/>
  <c r="N15" i="23"/>
  <c r="N18" i="10"/>
  <c r="AG28" i="10"/>
  <c r="AG12" i="27"/>
  <c r="M12" i="33"/>
  <c r="M44" i="10"/>
  <c r="L13" i="27"/>
  <c r="L29" i="10"/>
  <c r="X6" i="3"/>
  <c r="X7" i="41" s="1"/>
  <c r="X7" i="3"/>
  <c r="N11" i="27"/>
  <c r="N26" i="8"/>
  <c r="N27" i="10"/>
  <c r="F28" i="10"/>
  <c r="F12" i="27"/>
  <c r="S54" i="10"/>
  <c r="S48" i="8"/>
  <c r="U6" i="6"/>
  <c r="U8" i="41" s="1"/>
  <c r="U7" i="6"/>
  <c r="AA11" i="33"/>
  <c r="AA43" i="10"/>
  <c r="AA42" i="8"/>
  <c r="AC14" i="25"/>
  <c r="AC24" i="10"/>
  <c r="U42" i="8"/>
  <c r="U43" i="10"/>
  <c r="U11" i="33"/>
  <c r="F19" i="10"/>
  <c r="F16" i="23"/>
  <c r="K39" i="10"/>
  <c r="K17" i="31"/>
  <c r="E30" i="10"/>
  <c r="E14" i="27"/>
  <c r="N13" i="33"/>
  <c r="N45" i="10"/>
  <c r="G34" i="10"/>
  <c r="G12" i="31"/>
  <c r="X11" i="33"/>
  <c r="X42" i="8"/>
  <c r="X43" i="10"/>
  <c r="P28" i="10"/>
  <c r="P12" i="27"/>
  <c r="U37" i="10"/>
  <c r="U15" i="31"/>
  <c r="E38" i="10"/>
  <c r="E16" i="31"/>
  <c r="AH29" i="10"/>
  <c r="AI29" i="10"/>
  <c r="D13" i="27"/>
  <c r="D29" i="10"/>
  <c r="X35" i="10"/>
  <c r="X13" i="31"/>
  <c r="T15" i="31"/>
  <c r="T37" i="10"/>
  <c r="H12" i="10"/>
  <c r="H14" i="21"/>
  <c r="Q13" i="23"/>
  <c r="Q16" i="10"/>
  <c r="N14" i="33"/>
  <c r="E18" i="31"/>
  <c r="E40" i="10"/>
  <c r="E12" i="10"/>
  <c r="E14" i="21"/>
  <c r="R14" i="21"/>
  <c r="R12" i="10"/>
  <c r="E45" i="10"/>
  <c r="E13" i="33"/>
  <c r="O17" i="10"/>
  <c r="O14" i="23"/>
  <c r="AC14" i="33"/>
  <c r="X40" i="10"/>
  <c r="X18" i="31"/>
  <c r="U13" i="21"/>
  <c r="U11" i="10"/>
  <c r="K16" i="23"/>
  <c r="K19" i="10"/>
  <c r="T18" i="10"/>
  <c r="T15" i="23"/>
  <c r="AG17" i="10"/>
  <c r="AG14" i="23"/>
  <c r="L23" i="10"/>
  <c r="L13" i="25"/>
  <c r="W12" i="27"/>
  <c r="W28" i="10"/>
  <c r="AB19" i="10"/>
  <c r="AB16" i="23"/>
  <c r="AB13" i="27"/>
  <c r="AB29" i="10"/>
  <c r="Z13" i="31"/>
  <c r="Z35" i="10"/>
  <c r="O13" i="33"/>
  <c r="O45" i="10"/>
  <c r="O14" i="33"/>
  <c r="D11" i="33"/>
  <c r="AI43" i="10"/>
  <c r="D42" i="8"/>
  <c r="AH43" i="10"/>
  <c r="D43" i="10"/>
  <c r="Y6" i="3"/>
  <c r="Y7" i="41" s="1"/>
  <c r="Y7" i="3"/>
  <c r="T19" i="10"/>
  <c r="T16" i="23"/>
  <c r="AG13" i="33"/>
  <c r="AG45" i="10"/>
  <c r="W24" i="10"/>
  <c r="W14" i="25"/>
  <c r="G27" i="10"/>
  <c r="G26" i="8"/>
  <c r="G11" i="27"/>
  <c r="AB22" i="10"/>
  <c r="AB21" i="8"/>
  <c r="AB12" i="25"/>
  <c r="Z14" i="25"/>
  <c r="Z24" i="10"/>
  <c r="J16" i="10"/>
  <c r="J13" i="23"/>
  <c r="AF16" i="31"/>
  <c r="AF38" i="10"/>
  <c r="X17" i="31"/>
  <c r="X39" i="10"/>
  <c r="AI37" i="10"/>
  <c r="D37" i="10"/>
  <c r="AH37" i="10"/>
  <c r="D15" i="31"/>
  <c r="AH11" i="10"/>
  <c r="AI11" i="10"/>
  <c r="D13" i="21"/>
  <c r="D11" i="10"/>
  <c r="U32" i="8"/>
  <c r="U33" i="10"/>
  <c r="U11" i="31"/>
  <c r="Y45" i="10"/>
  <c r="Y13" i="33"/>
  <c r="F14" i="33"/>
  <c r="AB28" i="10"/>
  <c r="AB12" i="27"/>
  <c r="V14" i="33"/>
  <c r="G36" i="10"/>
  <c r="G14" i="31"/>
  <c r="P17" i="31"/>
  <c r="P39" i="10"/>
  <c r="H40" i="10"/>
  <c r="H18" i="31"/>
  <c r="AB38" i="10"/>
  <c r="AB16" i="31"/>
  <c r="Z7" i="6"/>
  <c r="Z6" i="6"/>
  <c r="Z8" i="41" s="1"/>
  <c r="N16" i="23"/>
  <c r="N19" i="10"/>
  <c r="J18" i="10"/>
  <c r="J15" i="23"/>
  <c r="W21" i="8"/>
  <c r="W22" i="10"/>
  <c r="W12" i="25"/>
  <c r="G14" i="33"/>
  <c r="T10" i="10"/>
  <c r="T9" i="8"/>
  <c r="T12" i="21"/>
  <c r="AD14" i="27"/>
  <c r="AD30" i="10"/>
  <c r="E37" i="10"/>
  <c r="E15" i="31"/>
  <c r="Q44" i="10"/>
  <c r="Q12" i="33"/>
  <c r="F18" i="10"/>
  <c r="F15" i="23"/>
  <c r="X14" i="33"/>
  <c r="I13" i="33"/>
  <c r="I45" i="10"/>
  <c r="Z18" i="31"/>
  <c r="Z40" i="10"/>
  <c r="Q13" i="21"/>
  <c r="Q11" i="10"/>
  <c r="F17" i="31"/>
  <c r="F39" i="10"/>
  <c r="F40" i="10"/>
  <c r="F18" i="31"/>
  <c r="Q16" i="31"/>
  <c r="Q38" i="10"/>
  <c r="X18" i="10"/>
  <c r="X15" i="23"/>
  <c r="L24" i="10"/>
  <c r="L14" i="25"/>
  <c r="P12" i="33"/>
  <c r="P44" i="10"/>
  <c r="AB11" i="10"/>
  <c r="AB13" i="21"/>
  <c r="AD34" i="10"/>
  <c r="AD12" i="31"/>
  <c r="J6" i="3"/>
  <c r="J7" i="41" s="1"/>
  <c r="J7" i="3"/>
  <c r="L14" i="21"/>
  <c r="L12" i="10"/>
  <c r="F33" i="10"/>
  <c r="F32" i="8"/>
  <c r="F11" i="31"/>
  <c r="AG17" i="31"/>
  <c r="AG39" i="10"/>
  <c r="F11" i="27"/>
  <c r="F26" i="8"/>
  <c r="F27" i="10"/>
  <c r="L13" i="21"/>
  <c r="L11" i="10"/>
  <c r="J13" i="21"/>
  <c r="J11" i="10"/>
  <c r="AA13" i="31"/>
  <c r="AA35" i="10"/>
  <c r="V14" i="25"/>
  <c r="V24" i="10"/>
  <c r="AM48" i="7"/>
  <c r="AL48" i="7"/>
  <c r="AL9" i="6"/>
  <c r="AJ7" i="6"/>
  <c r="AM9" i="6"/>
  <c r="AJ6" i="6"/>
  <c r="AF18" i="10"/>
  <c r="AF15" i="23"/>
  <c r="S37" i="10"/>
  <c r="S15" i="31"/>
  <c r="I13" i="31"/>
  <c r="I35" i="10"/>
  <c r="O21" i="8"/>
  <c r="O22" i="10"/>
  <c r="O12" i="25"/>
  <c r="AG7" i="6"/>
  <c r="AG6" i="6"/>
  <c r="AG8" i="41" s="1"/>
  <c r="Z26" i="8"/>
  <c r="Z27" i="10"/>
  <c r="Z11" i="27"/>
  <c r="X15" i="31"/>
  <c r="X37" i="10"/>
  <c r="X33" i="10"/>
  <c r="X11" i="31"/>
  <c r="X32" i="8"/>
  <c r="W18" i="10"/>
  <c r="W15" i="23"/>
  <c r="I16" i="10"/>
  <c r="I13" i="23"/>
  <c r="V36" i="10"/>
  <c r="V14" i="31"/>
  <c r="X12" i="31"/>
  <c r="X34" i="10"/>
  <c r="G37" i="10"/>
  <c r="G15" i="31"/>
  <c r="J54" i="10"/>
  <c r="J48" i="8"/>
  <c r="T30" i="10"/>
  <c r="T14" i="27"/>
  <c r="Z14" i="33"/>
  <c r="AB14" i="21"/>
  <c r="AB12" i="10"/>
  <c r="E12" i="25"/>
  <c r="E21" i="8"/>
  <c r="E22" i="10"/>
  <c r="Q29" i="10"/>
  <c r="Q13" i="27"/>
  <c r="AF39" i="10"/>
  <c r="AF17" i="31"/>
  <c r="N13" i="23"/>
  <c r="N16" i="10"/>
  <c r="Y38" i="10"/>
  <c r="Y16" i="31"/>
  <c r="AJ16" i="31"/>
  <c r="AM38" i="8"/>
  <c r="AL38" i="8"/>
  <c r="AJ38" i="10"/>
  <c r="E11" i="10"/>
  <c r="E13" i="21"/>
  <c r="AB48" i="8"/>
  <c r="AB54" i="10"/>
  <c r="AF33" i="10"/>
  <c r="AF32" i="8"/>
  <c r="AF11" i="31"/>
  <c r="H35" i="10"/>
  <c r="H13" i="31"/>
  <c r="Q13" i="33"/>
  <c r="Q45" i="10"/>
  <c r="W38" i="10"/>
  <c r="W16" i="31"/>
  <c r="AC13" i="25"/>
  <c r="AC23" i="10"/>
  <c r="T17" i="10"/>
  <c r="T14" i="23"/>
  <c r="AD39" i="10"/>
  <c r="AD17" i="31"/>
  <c r="L43" i="10"/>
  <c r="L42" i="8"/>
  <c r="L11" i="33"/>
  <c r="R7" i="3"/>
  <c r="R6" i="3"/>
  <c r="R7" i="41" s="1"/>
  <c r="H13" i="27"/>
  <c r="H29" i="10"/>
  <c r="AD29" i="10"/>
  <c r="AD13" i="27"/>
  <c r="E43" i="10"/>
  <c r="E42" i="8"/>
  <c r="E11" i="33"/>
  <c r="V26" i="8"/>
  <c r="V11" i="27"/>
  <c r="V27" i="10"/>
  <c r="O12" i="21"/>
  <c r="O10" i="10"/>
  <c r="O9" i="8"/>
  <c r="U13" i="33"/>
  <c r="U45" i="10"/>
  <c r="AB11" i="31"/>
  <c r="AB33" i="10"/>
  <c r="AB32" i="8"/>
  <c r="M14" i="21"/>
  <c r="M12" i="10"/>
  <c r="K15" i="23"/>
  <c r="K18" i="10"/>
  <c r="U12" i="10"/>
  <c r="U14" i="21"/>
  <c r="Z11" i="31"/>
  <c r="Z33" i="10"/>
  <c r="Z32" i="8"/>
  <c r="AM14" i="6"/>
  <c r="AL14" i="6"/>
  <c r="AG23" i="10"/>
  <c r="AG13" i="25"/>
  <c r="Y15" i="31"/>
  <c r="Y37" i="10"/>
  <c r="R37" i="10"/>
  <c r="R15" i="31"/>
  <c r="P26" i="8"/>
  <c r="P11" i="27"/>
  <c r="P27" i="10"/>
  <c r="J15" i="31"/>
  <c r="J37" i="10"/>
  <c r="M6" i="7"/>
  <c r="M9" i="41" s="1"/>
  <c r="M7" i="7"/>
  <c r="X13" i="25"/>
  <c r="X23" i="10"/>
  <c r="S9" i="8"/>
  <c r="S10" i="10"/>
  <c r="S12" i="21"/>
  <c r="U19" i="10"/>
  <c r="U16" i="23"/>
  <c r="V14" i="23"/>
  <c r="V17" i="10"/>
  <c r="AG6" i="7"/>
  <c r="AG9" i="41" s="1"/>
  <c r="AG7" i="7"/>
  <c r="X13" i="27"/>
  <c r="X29" i="10"/>
  <c r="L45" i="10"/>
  <c r="L13" i="33"/>
  <c r="AB12" i="31"/>
  <c r="AB34" i="10"/>
  <c r="N12" i="31"/>
  <c r="N34" i="10"/>
  <c r="N16" i="31"/>
  <c r="N38" i="10"/>
  <c r="AB37" i="10"/>
  <c r="AB15" i="31"/>
  <c r="S42" i="8"/>
  <c r="S43" i="10"/>
  <c r="S11" i="33"/>
  <c r="Y21" i="8"/>
  <c r="Y22" i="10"/>
  <c r="Y12" i="25"/>
  <c r="J14" i="33"/>
  <c r="AA14" i="25"/>
  <c r="AA24" i="10"/>
  <c r="D39" i="10"/>
  <c r="D17" i="31"/>
  <c r="AH39" i="10"/>
  <c r="AI39" i="10"/>
  <c r="T13" i="21"/>
  <c r="T11" i="10"/>
  <c r="Y48" i="8"/>
  <c r="Y54" i="10"/>
  <c r="Q9" i="8"/>
  <c r="Q12" i="21"/>
  <c r="Q10" i="10"/>
  <c r="P7" i="3"/>
  <c r="P6" i="3"/>
  <c r="P7" i="41" s="1"/>
  <c r="Z12" i="33"/>
  <c r="Z44" i="10"/>
  <c r="F13" i="21"/>
  <c r="F11" i="10"/>
  <c r="AE13" i="21"/>
  <c r="AE11" i="10"/>
  <c r="AE54" i="10"/>
  <c r="AE48" i="8"/>
  <c r="V48" i="8"/>
  <c r="V54" i="10"/>
  <c r="H11" i="27"/>
  <c r="H26" i="8"/>
  <c r="H27" i="10"/>
  <c r="G16" i="10"/>
  <c r="G13" i="23"/>
  <c r="M39" i="10"/>
  <c r="M17" i="31"/>
  <c r="AD7" i="7"/>
  <c r="AD6" i="7"/>
  <c r="AD9" i="41" s="1"/>
  <c r="G48" i="8"/>
  <c r="G54" i="10"/>
  <c r="R40" i="10"/>
  <c r="R18" i="31"/>
  <c r="X7" i="6"/>
  <c r="X6" i="6"/>
  <c r="X8" i="41" s="1"/>
  <c r="Y13" i="21"/>
  <c r="Y11" i="10"/>
  <c r="AL21" i="3"/>
  <c r="AM21" i="3"/>
  <c r="L26" i="8"/>
  <c r="L27" i="10"/>
  <c r="L11" i="27"/>
  <c r="H33" i="10"/>
  <c r="H11" i="31"/>
  <c r="H32" i="8"/>
  <c r="AC13" i="31"/>
  <c r="AC35" i="10"/>
  <c r="L14" i="31"/>
  <c r="L36" i="10"/>
  <c r="N14" i="25"/>
  <c r="N24" i="10"/>
  <c r="AG35" i="10"/>
  <c r="AG13" i="31"/>
  <c r="K27" i="10"/>
  <c r="K26" i="8"/>
  <c r="K11" i="27"/>
  <c r="AG12" i="25"/>
  <c r="AG22" i="10"/>
  <c r="AG21" i="8"/>
  <c r="AF7" i="6"/>
  <c r="AF6" i="6"/>
  <c r="AF8" i="41" s="1"/>
  <c r="AA39" i="10"/>
  <c r="AA17" i="31"/>
  <c r="AM26" i="3"/>
  <c r="AL26" i="3"/>
  <c r="K23" i="10"/>
  <c r="K13" i="25"/>
  <c r="H16" i="31"/>
  <c r="H38" i="10"/>
  <c r="V16" i="10"/>
  <c r="V13" i="23"/>
  <c r="D33" i="10"/>
  <c r="D11" i="31"/>
  <c r="D32" i="8"/>
  <c r="AH33" i="10"/>
  <c r="AI33" i="10"/>
  <c r="AL42" i="6"/>
  <c r="AM42" i="6"/>
  <c r="J44" i="10"/>
  <c r="J12" i="33"/>
  <c r="E17" i="31"/>
  <c r="E39" i="10"/>
  <c r="O24" i="10"/>
  <c r="O14" i="25"/>
  <c r="V12" i="10"/>
  <c r="V14" i="21"/>
  <c r="W14" i="23"/>
  <c r="W17" i="10"/>
  <c r="AC12" i="25"/>
  <c r="AC21" i="8"/>
  <c r="AC22" i="10"/>
  <c r="K6" i="7"/>
  <c r="K9" i="41" s="1"/>
  <c r="K7" i="7"/>
  <c r="J32" i="8"/>
  <c r="J33" i="10"/>
  <c r="J11" i="31"/>
  <c r="P13" i="21"/>
  <c r="P11" i="10"/>
  <c r="M15" i="23"/>
  <c r="M18" i="10"/>
  <c r="AE15" i="10"/>
  <c r="AE14" i="8"/>
  <c r="AE12" i="23"/>
  <c r="AB14" i="27"/>
  <c r="AB30" i="10"/>
  <c r="G13" i="21"/>
  <c r="G11" i="10"/>
  <c r="D13" i="23"/>
  <c r="AH16" i="10"/>
  <c r="D16" i="10"/>
  <c r="AI16" i="10"/>
  <c r="K24" i="10"/>
  <c r="K14" i="25"/>
  <c r="D6" i="6"/>
  <c r="D8" i="41" s="1"/>
  <c r="D7" i="6"/>
  <c r="M13" i="23"/>
  <c r="M16" i="10"/>
  <c r="U30" i="10"/>
  <c r="U14" i="27"/>
  <c r="Z6" i="7"/>
  <c r="Z9" i="41" s="1"/>
  <c r="Z7" i="7"/>
  <c r="AD14" i="33"/>
  <c r="Y13" i="31"/>
  <c r="Y35" i="10"/>
  <c r="V14" i="27"/>
  <c r="V30" i="10"/>
  <c r="V18" i="31"/>
  <c r="V40" i="10"/>
  <c r="W35" i="10"/>
  <c r="W13" i="31"/>
  <c r="AM46" i="8"/>
  <c r="AL46" i="8"/>
  <c r="AJ14" i="33"/>
  <c r="I11" i="27"/>
  <c r="I26" i="8"/>
  <c r="I27" i="10"/>
  <c r="AG33" i="10"/>
  <c r="AG32" i="8"/>
  <c r="AG11" i="31"/>
  <c r="AL32" i="6"/>
  <c r="AM32" i="6"/>
  <c r="Y14" i="33"/>
  <c r="O12" i="31"/>
  <c r="O34" i="10"/>
  <c r="AB17" i="10"/>
  <c r="AB14" i="23"/>
  <c r="S19" i="10"/>
  <c r="S16" i="23"/>
  <c r="S45" i="10"/>
  <c r="S13" i="33"/>
  <c r="AG11" i="33"/>
  <c r="AG42" i="8"/>
  <c r="AG43" i="10"/>
  <c r="I6" i="3"/>
  <c r="I7" i="41" s="1"/>
  <c r="I7" i="3"/>
  <c r="P7" i="7"/>
  <c r="P6" i="7"/>
  <c r="P9" i="41" s="1"/>
  <c r="Q7" i="6"/>
  <c r="Q6" i="6"/>
  <c r="Q8" i="41" s="1"/>
  <c r="S12" i="31"/>
  <c r="S34" i="10"/>
  <c r="X6" i="7"/>
  <c r="X9" i="41" s="1"/>
  <c r="X7" i="7"/>
  <c r="AC7" i="7"/>
  <c r="AC6" i="7"/>
  <c r="AC9" i="41" s="1"/>
  <c r="E33" i="10"/>
  <c r="E11" i="31"/>
  <c r="E32" i="8"/>
  <c r="G40" i="10"/>
  <c r="G18" i="31"/>
  <c r="I33" i="10"/>
  <c r="I32" i="8"/>
  <c r="I11" i="31"/>
  <c r="AG14" i="27"/>
  <c r="AG30" i="10"/>
  <c r="Z14" i="27"/>
  <c r="Z30" i="10"/>
  <c r="X36" i="10"/>
  <c r="X14" i="31"/>
  <c r="J14" i="27"/>
  <c r="J30" i="10"/>
  <c r="S14" i="33"/>
  <c r="G17" i="31"/>
  <c r="G39" i="10"/>
  <c r="X9" i="8"/>
  <c r="X12" i="21"/>
  <c r="X10" i="10"/>
  <c r="AF16" i="23"/>
  <c r="AF19" i="10"/>
  <c r="X17" i="10"/>
  <c r="X14" i="23"/>
  <c r="AM54" i="8"/>
  <c r="AJ54" i="10"/>
  <c r="AL54" i="8"/>
  <c r="AJ48" i="8"/>
  <c r="M14" i="33"/>
  <c r="L6" i="3"/>
  <c r="L7" i="41" s="1"/>
  <c r="L7" i="3"/>
  <c r="AJ28" i="10"/>
  <c r="AM28" i="8"/>
  <c r="AJ12" i="27"/>
  <c r="AL28" i="8"/>
  <c r="AD6" i="6"/>
  <c r="AD8" i="41" s="1"/>
  <c r="AD7" i="6"/>
  <c r="N29" i="10"/>
  <c r="N13" i="27"/>
  <c r="D14" i="21"/>
  <c r="D12" i="10"/>
  <c r="AI12" i="10"/>
  <c r="AH12" i="10"/>
  <c r="Y12" i="31"/>
  <c r="Y34" i="10"/>
  <c r="U54" i="10"/>
  <c r="U48" i="8"/>
  <c r="AD37" i="10"/>
  <c r="AD15" i="31"/>
  <c r="J17" i="10"/>
  <c r="J14" i="23"/>
  <c r="O39" i="10"/>
  <c r="O17" i="31"/>
  <c r="J12" i="23"/>
  <c r="J14" i="8"/>
  <c r="J15" i="10"/>
  <c r="O12" i="23"/>
  <c r="O14" i="8"/>
  <c r="O15" i="10"/>
  <c r="AE14" i="33"/>
  <c r="S14" i="27"/>
  <c r="S30" i="10"/>
  <c r="I22" i="10"/>
  <c r="I12" i="25"/>
  <c r="I21" i="8"/>
  <c r="Z13" i="21"/>
  <c r="Z11" i="10"/>
  <c r="AB13" i="25"/>
  <c r="AB23" i="10"/>
  <c r="AF36" i="10"/>
  <c r="AF14" i="31"/>
  <c r="AC6" i="6"/>
  <c r="AC8" i="41" s="1"/>
  <c r="AC7" i="6"/>
  <c r="P14" i="31"/>
  <c r="P36" i="10"/>
  <c r="M15" i="31"/>
  <c r="M37" i="10"/>
  <c r="X16" i="23"/>
  <c r="X19" i="10"/>
  <c r="R35" i="10"/>
  <c r="R13" i="31"/>
  <c r="L17" i="31"/>
  <c r="L39" i="10"/>
  <c r="U16" i="31"/>
  <c r="U38" i="10"/>
  <c r="AE14" i="25"/>
  <c r="AE24" i="10"/>
  <c r="H36" i="10"/>
  <c r="H14" i="31"/>
  <c r="I13" i="21"/>
  <c r="I11" i="10"/>
  <c r="AG16" i="10"/>
  <c r="AG13" i="23"/>
  <c r="Y44" i="10"/>
  <c r="Y12" i="33"/>
  <c r="N18" i="31"/>
  <c r="N40" i="10"/>
  <c r="R23" i="10"/>
  <c r="R13" i="25"/>
  <c r="H15" i="23"/>
  <c r="H18" i="10"/>
  <c r="K44" i="10"/>
  <c r="K12" i="33"/>
  <c r="Q26" i="8"/>
  <c r="Q27" i="10"/>
  <c r="Q11" i="27"/>
  <c r="X22" i="10"/>
  <c r="X12" i="25"/>
  <c r="X21" i="8"/>
  <c r="AB16" i="10"/>
  <c r="AB13" i="23"/>
  <c r="L14" i="33"/>
  <c r="I17" i="10"/>
  <c r="I14" i="23"/>
  <c r="U11" i="27"/>
  <c r="U27" i="10"/>
  <c r="U26" i="8"/>
  <c r="AD21" i="8"/>
  <c r="AD12" i="25"/>
  <c r="AD22" i="10"/>
  <c r="M30" i="10"/>
  <c r="M14" i="27"/>
  <c r="J12" i="10"/>
  <c r="J14" i="21"/>
  <c r="AF12" i="21"/>
  <c r="AF10" i="10"/>
  <c r="AF9" i="8"/>
  <c r="W45" i="10"/>
  <c r="W13" i="33"/>
  <c r="I13" i="27"/>
  <c r="I29" i="10"/>
  <c r="X11" i="10"/>
  <c r="X13" i="21"/>
  <c r="R7" i="6"/>
  <c r="R6" i="6"/>
  <c r="R8" i="41" s="1"/>
  <c r="AB44" i="10"/>
  <c r="AB12" i="33"/>
  <c r="Q39" i="10"/>
  <c r="Q17" i="31"/>
  <c r="D13" i="25"/>
  <c r="D23" i="10"/>
  <c r="AI23" i="10"/>
  <c r="AH23" i="10"/>
  <c r="AE12" i="10"/>
  <c r="AE14" i="21"/>
  <c r="AA13" i="33"/>
  <c r="AA45" i="10"/>
  <c r="AJ17" i="10"/>
  <c r="AM17" i="8"/>
  <c r="AJ14" i="23"/>
  <c r="AL17" i="8"/>
  <c r="P24" i="10"/>
  <c r="P14" i="25"/>
  <c r="M14" i="23"/>
  <c r="M17" i="10"/>
  <c r="AE6" i="7"/>
  <c r="AE9" i="41" s="1"/>
  <c r="AE7" i="7"/>
  <c r="Q17" i="10"/>
  <c r="Q14" i="23"/>
  <c r="X16" i="10"/>
  <c r="X13" i="23"/>
  <c r="AI28" i="10"/>
  <c r="D12" i="27"/>
  <c r="AH28" i="10"/>
  <c r="D28" i="10"/>
  <c r="AF14" i="27"/>
  <c r="AF30" i="10"/>
  <c r="K54" i="10"/>
  <c r="K48" i="8"/>
  <c r="T7" i="3"/>
  <c r="T6" i="3"/>
  <c r="T7" i="41" s="1"/>
  <c r="AJ23" i="10"/>
  <c r="AL23" i="8"/>
  <c r="AJ13" i="25"/>
  <c r="AM23" i="8"/>
  <c r="U14" i="31"/>
  <c r="U36" i="10"/>
  <c r="O23" i="10"/>
  <c r="O13" i="25"/>
  <c r="AJ14" i="27"/>
  <c r="AJ30" i="10"/>
  <c r="AM30" i="8"/>
  <c r="AL30" i="8"/>
  <c r="U9" i="8"/>
  <c r="U10" i="10"/>
  <c r="U12" i="21"/>
  <c r="AD15" i="23"/>
  <c r="AD18" i="10"/>
  <c r="V13" i="21"/>
  <c r="V11" i="10"/>
  <c r="N12" i="27"/>
  <c r="N28" i="10"/>
  <c r="L34" i="10"/>
  <c r="L12" i="31"/>
  <c r="Z43" i="10"/>
  <c r="Z42" i="8"/>
  <c r="Z11" i="33"/>
  <c r="X24" i="10"/>
  <c r="X14" i="25"/>
  <c r="AE19" i="10"/>
  <c r="AE16" i="23"/>
  <c r="AF21" i="8"/>
  <c r="AF12" i="25"/>
  <c r="AF22" i="10"/>
  <c r="S12" i="10"/>
  <c r="S14" i="21"/>
  <c r="T7" i="6"/>
  <c r="T6" i="6"/>
  <c r="T8" i="41" s="1"/>
  <c r="AB45" i="10"/>
  <c r="AB13" i="33"/>
  <c r="Y12" i="27"/>
  <c r="Y28" i="10"/>
  <c r="P48" i="8"/>
  <c r="P54" i="10"/>
  <c r="D7" i="7"/>
  <c r="D6" i="7"/>
  <c r="D9" i="41" s="1"/>
  <c r="AG40" i="10"/>
  <c r="AG18" i="31"/>
  <c r="Y19" i="10"/>
  <c r="Y16" i="23"/>
  <c r="M14" i="31"/>
  <c r="M36" i="10"/>
  <c r="AM42" i="3"/>
  <c r="AL42" i="3"/>
  <c r="J13" i="31"/>
  <c r="J35" i="10"/>
  <c r="AF14" i="21"/>
  <c r="AF12" i="10"/>
  <c r="AB18" i="10"/>
  <c r="AB15" i="23"/>
  <c r="G35" i="10"/>
  <c r="G13" i="31"/>
  <c r="Q16" i="23"/>
  <c r="Q19" i="10"/>
  <c r="J7" i="6"/>
  <c r="J6" i="6"/>
  <c r="J8" i="41" s="1"/>
  <c r="T42" i="8"/>
  <c r="T11" i="33"/>
  <c r="T43" i="10"/>
  <c r="V12" i="31"/>
  <c r="V34" i="10"/>
  <c r="P13" i="25"/>
  <c r="P23" i="10"/>
  <c r="AM45" i="8"/>
  <c r="AJ13" i="33"/>
  <c r="AL45" i="8"/>
  <c r="AJ45" i="10"/>
  <c r="Z15" i="23"/>
  <c r="Z18" i="10"/>
  <c r="Z16" i="31"/>
  <c r="Z38" i="10"/>
  <c r="P32" i="8"/>
  <c r="P33" i="10"/>
  <c r="P11" i="31"/>
  <c r="W19" i="10"/>
  <c r="W16" i="23"/>
  <c r="I23" i="10"/>
  <c r="I13" i="25"/>
  <c r="AB39" i="10"/>
  <c r="AB17" i="31"/>
  <c r="AA37" i="10"/>
  <c r="AA15" i="31"/>
  <c r="M24" i="10"/>
  <c r="M14" i="25"/>
  <c r="AB27" i="10"/>
  <c r="AB26" i="8"/>
  <c r="AB11" i="27"/>
  <c r="L15" i="10"/>
  <c r="L12" i="23"/>
  <c r="L14" i="8"/>
  <c r="AF54" i="10"/>
  <c r="AF48" i="8"/>
  <c r="T24" i="10"/>
  <c r="T14" i="25"/>
  <c r="E14" i="33"/>
  <c r="F22" i="10"/>
  <c r="F12" i="25"/>
  <c r="F21" i="8"/>
  <c r="T33" i="10"/>
  <c r="T32" i="8"/>
  <c r="T11" i="31"/>
  <c r="V22" i="10"/>
  <c r="V12" i="25"/>
  <c r="V21" i="8"/>
  <c r="V23" i="10"/>
  <c r="V13" i="25"/>
  <c r="Y13" i="27"/>
  <c r="Y29" i="10"/>
  <c r="Y26" i="8"/>
  <c r="Y27" i="10"/>
  <c r="Y11" i="27"/>
  <c r="AA6" i="7"/>
  <c r="AA9" i="41" s="1"/>
  <c r="AA7" i="7"/>
  <c r="S11" i="27"/>
  <c r="S26" i="8"/>
  <c r="S27" i="10"/>
  <c r="AG9" i="8"/>
  <c r="AG12" i="21"/>
  <c r="AG10" i="10"/>
  <c r="AL14" i="3"/>
  <c r="AM14" i="3"/>
  <c r="AD11" i="31"/>
  <c r="AD33" i="10"/>
  <c r="AD32" i="8"/>
  <c r="AC14" i="23"/>
  <c r="AC17" i="10"/>
  <c r="V28" i="10"/>
  <c r="V12" i="27"/>
  <c r="H22" i="10"/>
  <c r="H21" i="8"/>
  <c r="H12" i="25"/>
  <c r="E13" i="23"/>
  <c r="E16" i="10"/>
  <c r="N11" i="10"/>
  <c r="N13" i="21"/>
  <c r="AF13" i="23"/>
  <c r="AF16" i="10"/>
  <c r="W14" i="27"/>
  <c r="W30" i="10"/>
  <c r="AC18" i="31"/>
  <c r="AC40" i="10"/>
  <c r="R9" i="8"/>
  <c r="R10" i="10"/>
  <c r="R12" i="21"/>
  <c r="I40" i="10"/>
  <c r="I18" i="31"/>
  <c r="S11" i="10"/>
  <c r="S13" i="21"/>
  <c r="X48" i="8"/>
  <c r="X54" i="10"/>
  <c r="Z23" i="10"/>
  <c r="Z13" i="25"/>
  <c r="T12" i="33"/>
  <c r="T44" i="10"/>
  <c r="I48" i="8"/>
  <c r="I54" i="10"/>
  <c r="F14" i="23"/>
  <c r="F17" i="10"/>
  <c r="AC39" i="10"/>
  <c r="AC17" i="31"/>
  <c r="W7" i="6"/>
  <c r="W6" i="6"/>
  <c r="W8" i="41" s="1"/>
  <c r="G12" i="10"/>
  <c r="G14" i="21"/>
  <c r="AE13" i="27"/>
  <c r="AE29" i="10"/>
  <c r="O11" i="10"/>
  <c r="O13" i="21"/>
  <c r="AD23" i="10"/>
  <c r="AD13" i="25"/>
  <c r="M28" i="10"/>
  <c r="M12" i="27"/>
  <c r="AE18" i="10"/>
  <c r="AE15" i="23"/>
  <c r="W12" i="33"/>
  <c r="W44" i="10"/>
  <c r="T34" i="10"/>
  <c r="T12" i="31"/>
  <c r="AD14" i="21"/>
  <c r="AD12" i="10"/>
  <c r="M26" i="8"/>
  <c r="M27" i="10"/>
  <c r="M11" i="27"/>
  <c r="D15" i="23"/>
  <c r="AH18" i="10"/>
  <c r="D18" i="10"/>
  <c r="AI18" i="10"/>
  <c r="AF45" i="10"/>
  <c r="AF13" i="33"/>
  <c r="AF35" i="10"/>
  <c r="AF13" i="31"/>
  <c r="S14" i="23"/>
  <c r="S17" i="10"/>
  <c r="G14" i="23"/>
  <c r="G17" i="10"/>
  <c r="Q14" i="27"/>
  <c r="Q30" i="10"/>
  <c r="G7" i="3"/>
  <c r="G6" i="3"/>
  <c r="G7" i="41" s="1"/>
  <c r="Z13" i="27"/>
  <c r="Z29" i="10"/>
  <c r="G38" i="10"/>
  <c r="G16" i="31"/>
  <c r="P9" i="8"/>
  <c r="P10" i="10"/>
  <c r="P12" i="21"/>
  <c r="AC11" i="31"/>
  <c r="AC33" i="10"/>
  <c r="AC32" i="8"/>
  <c r="H14" i="33"/>
  <c r="R16" i="10"/>
  <c r="R13" i="23"/>
  <c r="K42" i="8"/>
  <c r="K43" i="10"/>
  <c r="K11" i="33"/>
  <c r="Z45" i="10"/>
  <c r="Z13" i="33"/>
  <c r="AH27" i="10"/>
  <c r="D27" i="10"/>
  <c r="D11" i="27"/>
  <c r="AI27" i="10"/>
  <c r="D26" i="8"/>
  <c r="G33" i="10"/>
  <c r="G32" i="8"/>
  <c r="G11" i="31"/>
  <c r="Q14" i="25"/>
  <c r="Q24" i="10"/>
  <c r="M19" i="10"/>
  <c r="M16" i="23"/>
  <c r="AA17" i="10"/>
  <c r="AA14" i="23"/>
  <c r="I7" i="7"/>
  <c r="I6" i="7"/>
  <c r="I9" i="41" s="1"/>
  <c r="AJ12" i="25"/>
  <c r="AJ22" i="10"/>
  <c r="AM22" i="8"/>
  <c r="AL22" i="8"/>
  <c r="AJ21" i="8"/>
  <c r="O11" i="31"/>
  <c r="O33" i="10"/>
  <c r="O32" i="8"/>
  <c r="H39" i="10"/>
  <c r="H17" i="31"/>
  <c r="F13" i="25"/>
  <c r="F23" i="10"/>
  <c r="R38" i="10"/>
  <c r="R16" i="31"/>
  <c r="I24" i="10"/>
  <c r="I14" i="25"/>
  <c r="W12" i="10"/>
  <c r="W14" i="21"/>
  <c r="U14" i="8"/>
  <c r="U15" i="10"/>
  <c r="U12" i="23"/>
  <c r="E48" i="8"/>
  <c r="E54" i="10"/>
  <c r="J18" i="31"/>
  <c r="J40" i="10"/>
  <c r="J12" i="25"/>
  <c r="J22" i="10"/>
  <c r="J21" i="8"/>
  <c r="W13" i="25"/>
  <c r="W23" i="10"/>
  <c r="AL11" i="8"/>
  <c r="AJ13" i="21"/>
  <c r="AJ11" i="10"/>
  <c r="AM11" i="8"/>
  <c r="R54" i="10"/>
  <c r="R48" i="8"/>
  <c r="F6" i="6"/>
  <c r="F8" i="41" s="1"/>
  <c r="F7" i="6"/>
  <c r="T11" i="27"/>
  <c r="T27" i="10"/>
  <c r="T26" i="8"/>
  <c r="E9" i="8"/>
  <c r="E10" i="10"/>
  <c r="E12" i="21"/>
  <c r="M23" i="10"/>
  <c r="M13" i="25"/>
  <c r="AE15" i="31"/>
  <c r="AE37" i="10"/>
  <c r="L33" i="10"/>
  <c r="L32" i="8"/>
  <c r="L11" i="31"/>
  <c r="T18" i="31"/>
  <c r="T40" i="10"/>
  <c r="AH45" i="10"/>
  <c r="D13" i="33"/>
  <c r="AI45" i="10"/>
  <c r="D45" i="10"/>
  <c r="K12" i="10"/>
  <c r="K14" i="21"/>
  <c r="Z14" i="21"/>
  <c r="Z12" i="10"/>
  <c r="U34" i="10"/>
  <c r="U12" i="31"/>
  <c r="H12" i="21"/>
  <c r="H9" i="8"/>
  <c r="H10" i="10"/>
  <c r="V7" i="7"/>
  <c r="V6" i="7"/>
  <c r="V9" i="41" s="1"/>
  <c r="AA54" i="10"/>
  <c r="AA48" i="8"/>
  <c r="AF11" i="10"/>
  <c r="AF13" i="21"/>
  <c r="F12" i="21"/>
  <c r="F9" i="8"/>
  <c r="F10" i="10"/>
  <c r="L38" i="10"/>
  <c r="L16" i="31"/>
  <c r="P22" i="10"/>
  <c r="P12" i="25"/>
  <c r="P21" i="8"/>
  <c r="O13" i="23"/>
  <c r="O16" i="10"/>
  <c r="X13" i="33"/>
  <c r="X45" i="10"/>
  <c r="M29" i="10"/>
  <c r="M13" i="27"/>
  <c r="Y12" i="10"/>
  <c r="Y14" i="21"/>
  <c r="F13" i="31"/>
  <c r="F35" i="10"/>
  <c r="AM9" i="3"/>
  <c r="AJ7" i="3"/>
  <c r="AL9" i="3"/>
  <c r="AJ6" i="3"/>
  <c r="U12" i="33"/>
  <c r="U44" i="10"/>
  <c r="Q43" i="10"/>
  <c r="Q42" i="8"/>
  <c r="Q11" i="33"/>
  <c r="U28" i="10"/>
  <c r="U12" i="27"/>
  <c r="P16" i="23"/>
  <c r="P19" i="10"/>
  <c r="O6" i="6"/>
  <c r="O8" i="41" s="1"/>
  <c r="O7" i="6"/>
  <c r="AB7" i="6"/>
  <c r="AB6" i="6"/>
  <c r="AB8" i="41" s="1"/>
  <c r="X12" i="33"/>
  <c r="X44" i="10"/>
  <c r="O35" i="10"/>
  <c r="O13" i="31"/>
  <c r="Q12" i="23"/>
  <c r="Q15" i="10"/>
  <c r="Q14" i="8"/>
  <c r="L13" i="31"/>
  <c r="L35" i="10"/>
  <c r="Z6" i="3"/>
  <c r="Z7" i="41" s="1"/>
  <c r="Z7" i="3"/>
  <c r="AJ19" i="10"/>
  <c r="AJ16" i="23"/>
  <c r="AM19" i="8"/>
  <c r="AL19" i="8"/>
  <c r="P15" i="31"/>
  <c r="P37" i="10"/>
  <c r="AG15" i="23"/>
  <c r="AG18" i="10"/>
  <c r="AJ37" i="10"/>
  <c r="AM37" i="8"/>
  <c r="AL37" i="8"/>
  <c r="AJ15" i="31"/>
  <c r="F13" i="27"/>
  <c r="F29" i="10"/>
  <c r="S24" i="10"/>
  <c r="S14" i="25"/>
  <c r="H24" i="10"/>
  <c r="H14" i="25"/>
  <c r="AE14" i="27"/>
  <c r="AE30" i="10"/>
  <c r="AG26" i="8"/>
  <c r="AG27" i="10"/>
  <c r="AG11" i="27"/>
  <c r="S6" i="6"/>
  <c r="S8" i="41" s="1"/>
  <c r="S7" i="6"/>
  <c r="R12" i="31"/>
  <c r="R34" i="10"/>
  <c r="M35" i="10"/>
  <c r="M13" i="31"/>
  <c r="AC29" i="10"/>
  <c r="AC13" i="27"/>
  <c r="O30" i="10"/>
  <c r="O14" i="27"/>
  <c r="W10" i="10"/>
  <c r="W9" i="8"/>
  <c r="W12" i="21"/>
  <c r="H19" i="10"/>
  <c r="H16" i="23"/>
  <c r="AH34" i="10"/>
  <c r="D12" i="31"/>
  <c r="AI34" i="10"/>
  <c r="D34" i="10"/>
  <c r="Y23" i="10"/>
  <c r="Y13" i="25"/>
  <c r="R18" i="10"/>
  <c r="R15" i="23"/>
  <c r="M40" i="10"/>
  <c r="M18" i="31"/>
  <c r="W34" i="10"/>
  <c r="W12" i="31"/>
  <c r="O13" i="27"/>
  <c r="O29" i="10"/>
  <c r="L10" i="10"/>
  <c r="L9" i="8"/>
  <c r="L12" i="21"/>
  <c r="S18" i="31"/>
  <c r="S40" i="10"/>
  <c r="T14" i="33"/>
  <c r="R15" i="10"/>
  <c r="R14" i="8"/>
  <c r="R12" i="23"/>
  <c r="AG29" i="10"/>
  <c r="AG13" i="27"/>
  <c r="H23" i="10"/>
  <c r="H13" i="25"/>
  <c r="AL18" i="8"/>
  <c r="AJ15" i="23"/>
  <c r="AJ18" i="10"/>
  <c r="AM18" i="8"/>
  <c r="Q6" i="7"/>
  <c r="Q9" i="41" s="1"/>
  <c r="Q7" i="7"/>
  <c r="AC15" i="31"/>
  <c r="AC37" i="10"/>
  <c r="M12" i="31"/>
  <c r="M34" i="10"/>
  <c r="AC34" i="10"/>
  <c r="AC12" i="31"/>
  <c r="AG11" i="10"/>
  <c r="AG13" i="21"/>
  <c r="AE7" i="6"/>
  <c r="AE6" i="6"/>
  <c r="AE8" i="41" s="1"/>
  <c r="H6" i="6"/>
  <c r="H8" i="41" s="1"/>
  <c r="H7" i="6"/>
  <c r="R12" i="25"/>
  <c r="R22" i="10"/>
  <c r="R21" i="8"/>
  <c r="AJ39" i="10"/>
  <c r="AM39" i="8"/>
  <c r="AL39" i="8"/>
  <c r="AJ17" i="31"/>
  <c r="AA12" i="21"/>
  <c r="AA9" i="8"/>
  <c r="AA10" i="10"/>
  <c r="AG12" i="31"/>
  <c r="AG34" i="10"/>
  <c r="AJ14" i="25"/>
  <c r="AM24" i="8"/>
  <c r="AL24" i="8"/>
  <c r="AJ24" i="10"/>
  <c r="AL48" i="6"/>
  <c r="AM48" i="6"/>
  <c r="Y14" i="31"/>
  <c r="Y36" i="10"/>
  <c r="M11" i="33"/>
  <c r="M42" i="8"/>
  <c r="M43" i="10"/>
  <c r="R26" i="8"/>
  <c r="R27" i="10"/>
  <c r="R11" i="27"/>
  <c r="AA13" i="23"/>
  <c r="AA16" i="10"/>
  <c r="AB10" i="10"/>
  <c r="AB9" i="8"/>
  <c r="AB12" i="21"/>
  <c r="AC16" i="10"/>
  <c r="AC13" i="23"/>
  <c r="S35" i="10"/>
  <c r="S13" i="31"/>
  <c r="N48" i="8"/>
  <c r="N54" i="10"/>
  <c r="X28" i="10"/>
  <c r="X12" i="27"/>
  <c r="L14" i="23"/>
  <c r="L17" i="10"/>
  <c r="AC38" i="10"/>
  <c r="AC16" i="31"/>
  <c r="AC6" i="3"/>
  <c r="AC7" i="41" s="1"/>
  <c r="AC7" i="3"/>
  <c r="AA7" i="6"/>
  <c r="AA6" i="6"/>
  <c r="AA8" i="41" s="1"/>
  <c r="I38" i="10"/>
  <c r="I16" i="31"/>
  <c r="Z15" i="10"/>
  <c r="Z12" i="23"/>
  <c r="Z14" i="8"/>
  <c r="Y7" i="6"/>
  <c r="Y6" i="6"/>
  <c r="Y8" i="41" s="1"/>
  <c r="AA14" i="21"/>
  <c r="AA12" i="10"/>
  <c r="AF7" i="3"/>
  <c r="AF6" i="3"/>
  <c r="AF7" i="41" s="1"/>
  <c r="Z36" i="10"/>
  <c r="Z14" i="31"/>
  <c r="O11" i="27"/>
  <c r="O26" i="8"/>
  <c r="O27" i="10"/>
  <c r="S16" i="31"/>
  <c r="S38" i="10"/>
  <c r="G15" i="23"/>
  <c r="G18" i="10"/>
  <c r="E12" i="31"/>
  <c r="E34" i="10"/>
  <c r="AE9" i="8"/>
  <c r="AE10" i="10"/>
  <c r="AE12" i="21"/>
  <c r="G14" i="27"/>
  <c r="G30" i="10"/>
  <c r="AD15" i="10"/>
  <c r="AD12" i="23"/>
  <c r="AD14" i="8"/>
  <c r="M38" i="10"/>
  <c r="M16" i="31"/>
  <c r="AM40" i="8"/>
  <c r="AJ40" i="10"/>
  <c r="AL40" i="8"/>
  <c r="AJ18" i="31"/>
  <c r="M7" i="3"/>
  <c r="M6" i="3"/>
  <c r="M7" i="41" s="1"/>
  <c r="N44" i="10"/>
  <c r="N12" i="33"/>
  <c r="G15" i="10"/>
  <c r="G14" i="8"/>
  <c r="G12" i="23"/>
  <c r="H30" i="10"/>
  <c r="H14" i="27"/>
  <c r="H6" i="7"/>
  <c r="H9" i="41" s="1"/>
  <c r="H7" i="7"/>
  <c r="W11" i="33"/>
  <c r="W42" i="8"/>
  <c r="W43" i="10"/>
  <c r="T16" i="10"/>
  <c r="T13" i="23"/>
  <c r="AF14" i="23"/>
  <c r="AF17" i="10"/>
  <c r="G29" i="10"/>
  <c r="G13" i="27"/>
  <c r="N7" i="3"/>
  <c r="N6" i="3"/>
  <c r="N7" i="41" s="1"/>
  <c r="Q18" i="10"/>
  <c r="Q15" i="23"/>
  <c r="U6" i="3"/>
  <c r="U7" i="41" s="1"/>
  <c r="U7" i="3"/>
  <c r="AF12" i="33"/>
  <c r="AF44" i="10"/>
  <c r="H12" i="23"/>
  <c r="H14" i="8"/>
  <c r="H15" i="10"/>
  <c r="V13" i="33"/>
  <c r="V45" i="10"/>
  <c r="AC16" i="23"/>
  <c r="AC19" i="10"/>
  <c r="V13" i="31"/>
  <c r="V35" i="10"/>
  <c r="V44" i="10"/>
  <c r="V12" i="33"/>
  <c r="H13" i="33"/>
  <c r="H45" i="10"/>
  <c r="W14" i="8"/>
  <c r="W15" i="10"/>
  <c r="W12" i="23"/>
  <c r="O37" i="10"/>
  <c r="O15" i="31"/>
  <c r="M14" i="8"/>
  <c r="M12" i="23"/>
  <c r="M15" i="10"/>
  <c r="T48" i="8"/>
  <c r="T54" i="10"/>
  <c r="L12" i="25"/>
  <c r="L22" i="10"/>
  <c r="L21" i="8"/>
  <c r="AD38" i="10"/>
  <c r="AD16" i="31"/>
  <c r="Q35" i="10"/>
  <c r="Q13" i="31"/>
  <c r="N14" i="23"/>
  <c r="N17" i="10"/>
  <c r="P6" i="6"/>
  <c r="P8" i="41" s="1"/>
  <c r="P7" i="6"/>
  <c r="AE16" i="31"/>
  <c r="AE38" i="10"/>
  <c r="D14" i="33"/>
  <c r="Q37" i="10"/>
  <c r="Q15" i="31"/>
  <c r="F15" i="10"/>
  <c r="F14" i="8"/>
  <c r="F12" i="23"/>
  <c r="M6" i="6"/>
  <c r="M8" i="41" s="1"/>
  <c r="M7" i="6"/>
  <c r="AE18" i="31"/>
  <c r="AE40" i="10"/>
  <c r="T35" i="10"/>
  <c r="T13" i="31"/>
  <c r="Z37" i="10"/>
  <c r="Z15" i="31"/>
  <c r="I28" i="10"/>
  <c r="I12" i="27"/>
  <c r="N23" i="10"/>
  <c r="N13" i="25"/>
  <c r="F14" i="25"/>
  <c r="F24" i="10"/>
  <c r="AD27" i="10"/>
  <c r="AD11" i="27"/>
  <c r="AD26" i="8"/>
  <c r="Y14" i="23"/>
  <c r="Y17" i="10"/>
  <c r="K15" i="31"/>
  <c r="K37" i="10"/>
  <c r="W13" i="23"/>
  <c r="W16" i="10"/>
  <c r="AC13" i="33"/>
  <c r="AC45" i="10"/>
  <c r="Y15" i="23"/>
  <c r="Y18" i="10"/>
  <c r="N30" i="10"/>
  <c r="N14" i="27"/>
  <c r="AH15" i="10"/>
  <c r="AI15" i="10"/>
  <c r="D15" i="10"/>
  <c r="D12" i="23"/>
  <c r="D14" i="8"/>
  <c r="AD13" i="23"/>
  <c r="AD16" i="10"/>
  <c r="Y24" i="10"/>
  <c r="Y14" i="25"/>
  <c r="R17" i="31"/>
  <c r="R39" i="10"/>
  <c r="K11" i="31"/>
  <c r="K33" i="10"/>
  <c r="K32" i="8"/>
  <c r="K7" i="3"/>
  <c r="K6" i="3"/>
  <c r="K7" i="41" s="1"/>
  <c r="AE33" i="10"/>
  <c r="AE11" i="31"/>
  <c r="AE32" i="8"/>
  <c r="I39" i="10"/>
  <c r="I17" i="31"/>
  <c r="P14" i="27"/>
  <c r="P30" i="10"/>
  <c r="AD13" i="31"/>
  <c r="AD35" i="10"/>
  <c r="AE26" i="8"/>
  <c r="AE11" i="27"/>
  <c r="AE27" i="10"/>
  <c r="AF13" i="25"/>
  <c r="AF23" i="10"/>
  <c r="T13" i="25"/>
  <c r="T23" i="10"/>
  <c r="O12" i="10"/>
  <c r="O14" i="21"/>
  <c r="AG14" i="25"/>
  <c r="AG24" i="10"/>
  <c r="R12" i="27"/>
  <c r="R28" i="10"/>
  <c r="L12" i="33"/>
  <c r="L44" i="10"/>
  <c r="AG48" i="8"/>
  <c r="AG54" i="10"/>
  <c r="D6" i="3"/>
  <c r="D7" i="41" s="1"/>
  <c r="D7" i="3"/>
  <c r="V12" i="23"/>
  <c r="V15" i="10"/>
  <c r="V14" i="8"/>
  <c r="AG7" i="3"/>
  <c r="AG6" i="3"/>
  <c r="AG7" i="41" s="1"/>
  <c r="J13" i="27"/>
  <c r="J29" i="10"/>
  <c r="T16" i="31"/>
  <c r="T38" i="10"/>
  <c r="T14" i="31"/>
  <c r="T36" i="10"/>
  <c r="O18" i="10"/>
  <c r="O15" i="23"/>
  <c r="K12" i="31"/>
  <c r="K34" i="10"/>
  <c r="M22" i="10"/>
  <c r="M12" i="25"/>
  <c r="M21" i="8"/>
  <c r="O11" i="33"/>
  <c r="O42" i="8"/>
  <c r="O43" i="10"/>
  <c r="AB14" i="33"/>
  <c r="E12" i="27"/>
  <c r="E28" i="10"/>
  <c r="W48" i="8"/>
  <c r="W54" i="10"/>
  <c r="W36" i="10"/>
  <c r="W14" i="31"/>
  <c r="AG12" i="10"/>
  <c r="AG14" i="21"/>
  <c r="T39" i="10"/>
  <c r="T17" i="31"/>
  <c r="AB13" i="31"/>
  <c r="AB35" i="10"/>
  <c r="I12" i="31"/>
  <c r="I34" i="10"/>
  <c r="S13" i="23"/>
  <c r="S16" i="10"/>
  <c r="F6" i="7"/>
  <c r="F9" i="41" s="1"/>
  <c r="F7" i="7"/>
  <c r="F13" i="23"/>
  <c r="F16" i="10"/>
  <c r="H12" i="31"/>
  <c r="H34" i="10"/>
  <c r="AE12" i="27"/>
  <c r="AE28" i="10"/>
  <c r="V7" i="3"/>
  <c r="V6" i="3"/>
  <c r="V7" i="41" s="1"/>
  <c r="AF27" i="10"/>
  <c r="AF26" i="8"/>
  <c r="AF11" i="27"/>
  <c r="U16" i="10"/>
  <c r="U13" i="23"/>
  <c r="J13" i="25"/>
  <c r="J23" i="10"/>
  <c r="AE13" i="25"/>
  <c r="AE23" i="10"/>
  <c r="V19" i="10"/>
  <c r="V16" i="23"/>
  <c r="Z12" i="31"/>
  <c r="Z34" i="10"/>
  <c r="AA40" i="10"/>
  <c r="AA18" i="31"/>
  <c r="AJ32" i="8"/>
  <c r="AJ33" i="10"/>
  <c r="AM33" i="8"/>
  <c r="AL33" i="8"/>
  <c r="AJ11" i="31"/>
  <c r="K21" i="8"/>
  <c r="K22" i="10"/>
  <c r="K12" i="25"/>
  <c r="J43" i="10"/>
  <c r="J11" i="33"/>
  <c r="J42" i="8"/>
  <c r="Y14" i="8"/>
  <c r="Y15" i="10"/>
  <c r="Y12" i="23"/>
  <c r="V17" i="31"/>
  <c r="V39" i="10"/>
  <c r="AA28" i="10"/>
  <c r="AA12" i="27"/>
  <c r="M11" i="10"/>
  <c r="M13" i="21"/>
  <c r="AM14" i="7"/>
  <c r="AL14" i="7"/>
  <c r="D17" i="10"/>
  <c r="AH17" i="10"/>
  <c r="D14" i="23"/>
  <c r="AI17" i="10"/>
  <c r="Y30" i="10"/>
  <c r="Y14" i="27"/>
  <c r="K14" i="23"/>
  <c r="K17" i="10"/>
  <c r="AC18" i="10"/>
  <c r="AC15" i="23"/>
  <c r="AA30" i="10"/>
  <c r="AA14" i="27"/>
  <c r="G13" i="25"/>
  <c r="G23" i="10"/>
  <c r="G10" i="10"/>
  <c r="G9" i="8"/>
  <c r="G12" i="21"/>
  <c r="J16" i="23"/>
  <c r="J19" i="10"/>
  <c r="AE34" i="10"/>
  <c r="AE12" i="31"/>
  <c r="U18" i="31"/>
  <c r="U40" i="10"/>
  <c r="K15" i="10"/>
  <c r="K12" i="23"/>
  <c r="K14" i="8"/>
  <c r="I14" i="21"/>
  <c r="I12" i="10"/>
  <c r="AG14" i="33"/>
  <c r="AA44" i="10"/>
  <c r="AA12" i="33"/>
  <c r="AA12" i="25"/>
  <c r="AA22" i="10"/>
  <c r="AA21" i="8"/>
  <c r="E6" i="6"/>
  <c r="E8" i="41" s="1"/>
  <c r="E7" i="6"/>
  <c r="D12" i="25"/>
  <c r="D21" i="8"/>
  <c r="AH22" i="10"/>
  <c r="AI22" i="10"/>
  <c r="D22" i="10"/>
  <c r="H14" i="23"/>
  <c r="H17" i="10"/>
  <c r="H13" i="21"/>
  <c r="H11" i="10"/>
  <c r="P34" i="10"/>
  <c r="P12" i="31"/>
  <c r="O16" i="23"/>
  <c r="O19" i="10"/>
  <c r="K7" i="6"/>
  <c r="K6" i="6"/>
  <c r="K8" i="41" s="1"/>
  <c r="V11" i="31"/>
  <c r="V33" i="10"/>
  <c r="V32" i="8"/>
  <c r="U24" i="10"/>
  <c r="U14" i="25"/>
  <c r="E12" i="33"/>
  <c r="E44" i="10"/>
  <c r="AI36" i="10"/>
  <c r="AH36" i="10"/>
  <c r="D14" i="31"/>
  <c r="D36" i="10"/>
  <c r="I12" i="33"/>
  <c r="I44" i="10"/>
  <c r="P18" i="31"/>
  <c r="P40" i="10"/>
  <c r="AM27" i="8"/>
  <c r="AJ26" i="8"/>
  <c r="AJ27" i="10"/>
  <c r="AL27" i="8"/>
  <c r="AJ11" i="27"/>
  <c r="Y13" i="23"/>
  <c r="Y16" i="10"/>
  <c r="AD24" i="10"/>
  <c r="AD14" i="25"/>
  <c r="E7" i="3"/>
  <c r="E6" i="3"/>
  <c r="E7" i="41" s="1"/>
  <c r="U15" i="23"/>
  <c r="U18" i="10"/>
  <c r="N12" i="10"/>
  <c r="N14" i="21"/>
  <c r="R42" i="8"/>
  <c r="R11" i="33"/>
  <c r="R43" i="10"/>
  <c r="AE13" i="23"/>
  <c r="AE16" i="10"/>
  <c r="H12" i="33"/>
  <c r="H44" i="10"/>
  <c r="K35" i="10"/>
  <c r="K13" i="31"/>
  <c r="U21" i="8"/>
  <c r="U22" i="10"/>
  <c r="U12" i="25"/>
  <c r="M32" i="8"/>
  <c r="M33" i="10"/>
  <c r="M11" i="31"/>
  <c r="AA15" i="23"/>
  <c r="AA18" i="10"/>
  <c r="H6" i="3"/>
  <c r="H7" i="41" s="1"/>
  <c r="H7" i="3"/>
  <c r="P18" i="10"/>
  <c r="P15" i="23"/>
  <c r="R6" i="7"/>
  <c r="R9" i="41" s="1"/>
  <c r="R7" i="7"/>
  <c r="K16" i="31"/>
  <c r="K38" i="10"/>
  <c r="H15" i="31"/>
  <c r="H37" i="10"/>
  <c r="F7" i="3"/>
  <c r="F6" i="3"/>
  <c r="F7" i="41" s="1"/>
  <c r="S18" i="10"/>
  <c r="S15" i="23"/>
  <c r="O48" i="8"/>
  <c r="O54" i="10"/>
  <c r="Z14" i="23"/>
  <c r="Z17" i="10"/>
  <c r="Z16" i="23"/>
  <c r="Z19" i="10"/>
  <c r="U17" i="10"/>
  <c r="U14" i="23"/>
  <c r="AE44" i="10"/>
  <c r="AE12" i="33"/>
  <c r="N11" i="31"/>
  <c r="N32" i="8"/>
  <c r="N33" i="10"/>
  <c r="V29" i="10"/>
  <c r="V13" i="27"/>
  <c r="AM9" i="7"/>
  <c r="AJ7" i="7"/>
  <c r="AJ6" i="7"/>
  <c r="AL9" i="7"/>
  <c r="AC43" i="10"/>
  <c r="AC11" i="33"/>
  <c r="AC42" i="8"/>
  <c r="Q11" i="31"/>
  <c r="Q33" i="10"/>
  <c r="Q32" i="8"/>
  <c r="K13" i="33"/>
  <c r="K45" i="10"/>
  <c r="W15" i="31"/>
  <c r="W37" i="10"/>
  <c r="P13" i="31"/>
  <c r="P35" i="10"/>
  <c r="E12" i="23"/>
  <c r="E15" i="10"/>
  <c r="E14" i="8"/>
  <c r="AD14" i="31"/>
  <c r="AD36" i="10"/>
  <c r="AG15" i="10"/>
  <c r="AG12" i="23"/>
  <c r="AG14" i="8"/>
  <c r="AF14" i="8"/>
  <c r="AF12" i="23"/>
  <c r="AF15" i="10"/>
  <c r="AC54" i="10"/>
  <c r="AC48" i="8"/>
  <c r="Z48" i="8"/>
  <c r="Z54" i="10"/>
  <c r="Q12" i="27"/>
  <c r="Q28" i="10"/>
  <c r="V15" i="23"/>
  <c r="V18" i="10"/>
  <c r="Z12" i="21"/>
  <c r="Z10" i="10"/>
  <c r="Z9" i="8"/>
  <c r="F43" i="10"/>
  <c r="F42" i="8"/>
  <c r="F11" i="33"/>
  <c r="E35" i="10"/>
  <c r="E13" i="31"/>
  <c r="I14" i="8"/>
  <c r="I12" i="23"/>
  <c r="I15" i="10"/>
  <c r="AJ13" i="23"/>
  <c r="AJ16" i="10"/>
  <c r="AL16" i="8"/>
  <c r="AM16" i="8"/>
  <c r="AG15" i="31"/>
  <c r="AG37" i="10"/>
  <c r="AB42" i="8"/>
  <c r="AB43" i="10"/>
  <c r="AB11" i="33"/>
  <c r="P42" i="8"/>
  <c r="P43" i="10"/>
  <c r="P11" i="33"/>
  <c r="AD10" i="10"/>
  <c r="AD9" i="8"/>
  <c r="AD12" i="21"/>
  <c r="AC36" i="10"/>
  <c r="AC14" i="31"/>
  <c r="O12" i="27"/>
  <c r="O28" i="10"/>
  <c r="AD40" i="10"/>
  <c r="AD18" i="31"/>
  <c r="AL32" i="7"/>
  <c r="AM32" i="7"/>
  <c r="I30" i="10"/>
  <c r="I14" i="27"/>
  <c r="V16" i="31"/>
  <c r="V38" i="10"/>
  <c r="T13" i="27"/>
  <c r="T29" i="10"/>
  <c r="AF14" i="25"/>
  <c r="AF24" i="10"/>
  <c r="T15" i="10"/>
  <c r="T12" i="23"/>
  <c r="T14" i="8"/>
  <c r="AL36" i="8"/>
  <c r="AM36" i="8"/>
  <c r="AJ14" i="31"/>
  <c r="AJ36" i="10"/>
  <c r="Y6" i="7"/>
  <c r="Y9" i="41" s="1"/>
  <c r="Y7" i="7"/>
  <c r="W6" i="3"/>
  <c r="W7" i="41" s="1"/>
  <c r="W7" i="3"/>
  <c r="W39" i="10"/>
  <c r="W17" i="31"/>
  <c r="R36" i="10"/>
  <c r="R14" i="31"/>
  <c r="U35" i="10"/>
  <c r="U13" i="31"/>
  <c r="S6" i="7"/>
  <c r="S9" i="41" s="1"/>
  <c r="S7" i="7"/>
  <c r="P15" i="10"/>
  <c r="P12" i="23"/>
  <c r="P14" i="8"/>
  <c r="P12" i="10"/>
  <c r="P14" i="21"/>
  <c r="AL48" i="3"/>
  <c r="AM48" i="3"/>
  <c r="E24" i="10"/>
  <c r="E14" i="25"/>
  <c r="R16" i="23"/>
  <c r="R19" i="10"/>
  <c r="L18" i="10"/>
  <c r="L15" i="23"/>
  <c r="AD54" i="10"/>
  <c r="AD48" i="8"/>
  <c r="J7" i="7"/>
  <c r="J6" i="7"/>
  <c r="J9" i="41" s="1"/>
  <c r="AG38" i="10"/>
  <c r="AG16" i="31"/>
  <c r="W32" i="8"/>
  <c r="W33" i="10"/>
  <c r="W11" i="31"/>
  <c r="Q14" i="21"/>
  <c r="Q12" i="10"/>
  <c r="V7" i="6"/>
  <c r="V6" i="6"/>
  <c r="V8" i="41" s="1"/>
  <c r="Q54" i="10"/>
  <c r="Q48" i="8"/>
  <c r="AA14" i="33"/>
  <c r="AE39" i="10"/>
  <c r="AE17" i="31"/>
  <c r="Y32" i="8"/>
  <c r="Y11" i="31"/>
  <c r="Y33" i="10"/>
  <c r="W40" i="10"/>
  <c r="W18" i="31"/>
  <c r="AA7" i="3"/>
  <c r="AA6" i="3"/>
  <c r="AA7" i="41" s="1"/>
  <c r="O38" i="10"/>
  <c r="O16" i="31"/>
  <c r="AC12" i="33"/>
  <c r="AC44" i="10"/>
  <c r="E14" i="23"/>
  <c r="E17" i="10"/>
  <c r="Z39" i="10"/>
  <c r="Z17" i="31"/>
  <c r="AE42" i="8"/>
  <c r="AE11" i="33"/>
  <c r="AE43" i="10"/>
  <c r="AB6" i="3"/>
  <c r="AB7" i="41" s="1"/>
  <c r="AB7" i="3"/>
  <c r="S44" i="10"/>
  <c r="S12" i="33"/>
  <c r="G16" i="23"/>
  <c r="G19" i="10"/>
  <c r="G43" i="10"/>
  <c r="G42" i="8"/>
  <c r="G11" i="33"/>
  <c r="AF7" i="7"/>
  <c r="AF6" i="7"/>
  <c r="AF9" i="41" s="1"/>
  <c r="K28" i="10"/>
  <c r="K12" i="27"/>
  <c r="AM26" i="7"/>
  <c r="AL26" i="7"/>
  <c r="M45" i="10"/>
  <c r="M13" i="33"/>
  <c r="AC12" i="21"/>
  <c r="AC10" i="10"/>
  <c r="AC9" i="8"/>
  <c r="I11" i="33"/>
  <c r="I42" i="8"/>
  <c r="I43" i="10"/>
  <c r="K36" i="10"/>
  <c r="K14" i="31"/>
  <c r="K30" i="10"/>
  <c r="K14" i="27"/>
  <c r="W6" i="7"/>
  <c r="W9" i="41" s="1"/>
  <c r="W7" i="7"/>
  <c r="L13" i="23"/>
  <c r="L16" i="10"/>
  <c r="AB14" i="8"/>
  <c r="AB12" i="23"/>
  <c r="AB15" i="10"/>
  <c r="Y12" i="21"/>
  <c r="Y10" i="10"/>
  <c r="Y9" i="8"/>
  <c r="AL21" i="6"/>
  <c r="AM21" i="6"/>
  <c r="L16" i="23"/>
  <c r="L19" i="10"/>
  <c r="AC14" i="8"/>
  <c r="AC12" i="23"/>
  <c r="AC15" i="10"/>
  <c r="F14" i="21"/>
  <c r="F12" i="10"/>
  <c r="AL26" i="6"/>
  <c r="AM26" i="6"/>
  <c r="AE22" i="10"/>
  <c r="AE12" i="25"/>
  <c r="AE21" i="8"/>
  <c r="U17" i="31"/>
  <c r="U39" i="10"/>
  <c r="AE6" i="3"/>
  <c r="AE7" i="41" s="1"/>
  <c r="AE7" i="3"/>
  <c r="L28" i="10"/>
  <c r="L12" i="27"/>
  <c r="AC26" i="8"/>
  <c r="AC27" i="10"/>
  <c r="AC11" i="27"/>
  <c r="N15" i="10"/>
  <c r="N12" i="23"/>
  <c r="N14" i="8"/>
  <c r="R29" i="10"/>
  <c r="R13" i="27"/>
  <c r="M10" i="10"/>
  <c r="M12" i="21"/>
  <c r="M9" i="8"/>
  <c r="U13" i="27"/>
  <c r="U29" i="10"/>
  <c r="P14" i="33"/>
  <c r="T13" i="33"/>
  <c r="T45" i="10"/>
  <c r="G6" i="6"/>
  <c r="G8" i="41" s="1"/>
  <c r="G7" i="6"/>
  <c r="AG14" i="31"/>
  <c r="AG36" i="10"/>
  <c r="S14" i="31"/>
  <c r="S36" i="10"/>
  <c r="N10" i="10"/>
  <c r="N12" i="21"/>
  <c r="N9" i="8"/>
  <c r="L37" i="10"/>
  <c r="L15" i="31"/>
  <c r="F36" i="10"/>
  <c r="F14" i="31"/>
  <c r="Q34" i="10"/>
  <c r="Q12" i="31"/>
  <c r="U23" i="10"/>
  <c r="U13" i="25"/>
  <c r="AF42" i="8"/>
  <c r="AF43" i="10"/>
  <c r="AF11" i="33"/>
  <c r="AE14" i="23"/>
  <c r="AE17" i="10"/>
  <c r="J13" i="33"/>
  <c r="J45" i="10"/>
  <c r="P29" i="10"/>
  <c r="P13" i="27"/>
  <c r="AD11" i="33"/>
  <c r="AD43" i="10"/>
  <c r="AD42" i="8"/>
  <c r="D19" i="10"/>
  <c r="AH19" i="10"/>
  <c r="D16" i="23"/>
  <c r="AI19" i="10"/>
  <c r="AJ35" i="10"/>
  <c r="AM35" i="8"/>
  <c r="AJ13" i="31"/>
  <c r="AL35" i="8"/>
  <c r="F44" i="10"/>
  <c r="F12" i="33"/>
  <c r="N21" i="8"/>
  <c r="N12" i="25"/>
  <c r="N22" i="10"/>
  <c r="Q21" i="8"/>
  <c r="Q12" i="25"/>
  <c r="Q22" i="10"/>
  <c r="AA11" i="10"/>
  <c r="AA13" i="21"/>
  <c r="G45" i="10"/>
  <c r="G13" i="33"/>
  <c r="AE14" i="31"/>
  <c r="AE36" i="10"/>
  <c r="R45" i="10"/>
  <c r="R13" i="33"/>
  <c r="I19" i="10"/>
  <c r="I16" i="23"/>
  <c r="N14" i="31"/>
  <c r="N36" i="10"/>
  <c r="Z22" i="10"/>
  <c r="Z12" i="25"/>
  <c r="Z21" i="8"/>
  <c r="J12" i="21"/>
  <c r="J10" i="10"/>
  <c r="J9" i="8"/>
  <c r="AA12" i="31"/>
  <c r="AA34" i="10"/>
  <c r="J39" i="10"/>
  <c r="J17" i="31"/>
  <c r="AC28" i="10"/>
  <c r="AC12" i="27"/>
  <c r="G24" i="10"/>
  <c r="G14" i="25"/>
  <c r="K40" i="10"/>
  <c r="K18" i="31"/>
  <c r="U7" i="7"/>
  <c r="U6" i="7"/>
  <c r="U9" i="41" s="1"/>
  <c r="AB24" i="10"/>
  <c r="AB14" i="25"/>
  <c r="AE13" i="33"/>
  <c r="AE45" i="10"/>
  <c r="AF34" i="10"/>
  <c r="AF12" i="31"/>
  <c r="X27" i="10"/>
  <c r="X11" i="27"/>
  <c r="X26" i="8"/>
  <c r="E15" i="23"/>
  <c r="E18" i="10"/>
  <c r="E11" i="27"/>
  <c r="E26" i="8"/>
  <c r="E27" i="10"/>
  <c r="T12" i="27"/>
  <c r="T28" i="10"/>
  <c r="AA32" i="8"/>
  <c r="AA11" i="31"/>
  <c r="AA33" i="10"/>
  <c r="K9" i="8"/>
  <c r="K10" i="10"/>
  <c r="K12" i="21"/>
  <c r="X14" i="27"/>
  <c r="X30" i="10"/>
  <c r="M48" i="8"/>
  <c r="M54" i="10"/>
  <c r="J38" i="10"/>
  <c r="J16" i="31"/>
  <c r="AD45" i="10"/>
  <c r="AD13" i="33"/>
  <c r="AL21" i="7"/>
  <c r="AM21" i="7"/>
  <c r="S28" i="10"/>
  <c r="S12" i="27"/>
  <c r="AJ13" i="27"/>
  <c r="AJ29" i="10"/>
  <c r="AM29" i="8"/>
  <c r="AL29" i="8"/>
  <c r="Q14" i="33"/>
  <c r="F16" i="31"/>
  <c r="F38" i="10"/>
  <c r="E36" i="10"/>
  <c r="E14" i="31"/>
  <c r="G12" i="25"/>
  <c r="G22" i="10"/>
  <c r="G21" i="8"/>
  <c r="R30" i="10"/>
  <c r="R14" i="27"/>
  <c r="G28" i="10"/>
  <c r="G12" i="27"/>
  <c r="AI10" i="10"/>
  <c r="AH10" i="10"/>
  <c r="D12" i="21"/>
  <c r="D9" i="8"/>
  <c r="D10" i="10"/>
  <c r="K13" i="21"/>
  <c r="K11" i="10"/>
  <c r="AM15" i="8"/>
  <c r="AJ12" i="23"/>
  <c r="AL15" i="8"/>
  <c r="AJ15" i="10"/>
  <c r="AJ14" i="8"/>
  <c r="Y40" i="10"/>
  <c r="Y18" i="31"/>
  <c r="S15" i="10"/>
  <c r="S12" i="23"/>
  <c r="S14" i="8"/>
  <c r="N37" i="10"/>
  <c r="N15" i="31"/>
  <c r="R14" i="33"/>
  <c r="E7" i="7"/>
  <c r="E6" i="7"/>
  <c r="E9" i="41" s="1"/>
  <c r="N39" i="10"/>
  <c r="N17" i="31"/>
  <c r="R44" i="10"/>
  <c r="R12" i="33"/>
  <c r="AI38" i="10"/>
  <c r="AH38" i="10"/>
  <c r="D16" i="31"/>
  <c r="D38" i="10"/>
  <c r="D14" i="27"/>
  <c r="AH30" i="10"/>
  <c r="AI30" i="10"/>
  <c r="D30" i="10"/>
  <c r="H12" i="27"/>
  <c r="H28" i="10"/>
  <c r="D13" i="31"/>
  <c r="D35" i="10"/>
  <c r="AI35" i="10"/>
  <c r="AH35" i="10"/>
  <c r="I14" i="31"/>
  <c r="I36" i="10"/>
  <c r="AF37" i="10"/>
  <c r="AF15" i="31"/>
  <c r="AA13" i="27"/>
  <c r="AA29" i="10"/>
  <c r="S12" i="25"/>
  <c r="S21" i="8"/>
  <c r="S22" i="10"/>
  <c r="X14" i="8"/>
  <c r="X12" i="23"/>
  <c r="X15" i="10"/>
  <c r="J26" i="8"/>
  <c r="J27" i="10"/>
  <c r="J11" i="27"/>
  <c r="P17" i="10"/>
  <c r="P14" i="23"/>
  <c r="Q23" i="10"/>
  <c r="Q13" i="25"/>
  <c r="J28" i="10"/>
  <c r="J12" i="27"/>
  <c r="F37" i="10"/>
  <c r="F15" i="31"/>
  <c r="L6" i="6"/>
  <c r="L8" i="41" s="1"/>
  <c r="L7" i="6"/>
  <c r="O7" i="3"/>
  <c r="O6" i="3"/>
  <c r="O7" i="41" s="1"/>
  <c r="AF14" i="33"/>
  <c r="V9" i="8"/>
  <c r="V10" i="10"/>
  <c r="V12" i="21"/>
  <c r="R13" i="21"/>
  <c r="R11" i="10"/>
  <c r="P38" i="10"/>
  <c r="P16" i="31"/>
  <c r="S13" i="27"/>
  <c r="S29" i="10"/>
  <c r="J36" i="10"/>
  <c r="J14" i="31"/>
  <c r="AF12" i="27"/>
  <c r="AF28" i="10"/>
  <c r="AA27" i="10"/>
  <c r="AA26" i="8"/>
  <c r="AA11" i="27"/>
  <c r="X38" i="10"/>
  <c r="X16" i="31"/>
  <c r="F12" i="31"/>
  <c r="F34" i="10"/>
  <c r="S6" i="3"/>
  <c r="S7" i="41" s="1"/>
  <c r="S7" i="3"/>
  <c r="AM32" i="3"/>
  <c r="AL32" i="3"/>
  <c r="V15" i="31"/>
  <c r="V37" i="10"/>
  <c r="S13" i="25"/>
  <c r="S23" i="10"/>
  <c r="AA38" i="10"/>
  <c r="AA16" i="31"/>
  <c r="O14" i="31"/>
  <c r="O36" i="10"/>
  <c r="P45" i="10"/>
  <c r="P13" i="33"/>
  <c r="W11" i="10"/>
  <c r="W13" i="21"/>
  <c r="Z16" i="10"/>
  <c r="Z13" i="23"/>
  <c r="N35" i="10"/>
  <c r="N13" i="31"/>
  <c r="T14" i="21"/>
  <c r="T12" i="10"/>
  <c r="R24" i="10"/>
  <c r="R14" i="25"/>
  <c r="T21" i="8"/>
  <c r="T12" i="25"/>
  <c r="T22" i="10"/>
  <c r="AC12" i="10"/>
  <c r="AC14" i="21"/>
  <c r="E13" i="27"/>
  <c r="E29" i="10"/>
  <c r="AI54" i="10"/>
  <c r="AH54" i="10"/>
  <c r="D54" i="10"/>
  <c r="D48" i="8"/>
  <c r="AD14" i="23"/>
  <c r="AD17" i="10"/>
  <c r="Q7" i="3"/>
  <c r="Q6" i="3"/>
  <c r="Q7" i="41" s="1"/>
  <c r="AL42" i="7"/>
  <c r="AM42" i="7"/>
  <c r="AF13" i="27"/>
  <c r="AF29" i="10"/>
  <c r="H11" i="33"/>
  <c r="H43" i="10"/>
  <c r="H42" i="8"/>
  <c r="E13" i="25"/>
  <c r="E23" i="10"/>
  <c r="J12" i="31"/>
  <c r="J34" i="10"/>
  <c r="Y42" i="8"/>
  <c r="Y43" i="10"/>
  <c r="Y11" i="33"/>
  <c r="F30" i="10"/>
  <c r="F14" i="27"/>
  <c r="O6" i="7"/>
  <c r="O9" i="41" s="1"/>
  <c r="O7" i="7"/>
  <c r="F45" i="10"/>
  <c r="F13" i="33"/>
  <c r="H48" i="8"/>
  <c r="H54" i="10"/>
  <c r="O40" i="10"/>
  <c r="O18" i="31"/>
  <c r="D24" i="10"/>
  <c r="D14" i="25"/>
  <c r="AI24" i="10"/>
  <c r="AH24" i="10"/>
  <c r="I7" i="6"/>
  <c r="I6" i="6"/>
  <c r="I8" i="41" s="1"/>
  <c r="AH40" i="10"/>
  <c r="D18" i="31"/>
  <c r="AI40" i="10"/>
  <c r="D40" i="10"/>
  <c r="L48" i="8"/>
  <c r="L54" i="10"/>
  <c r="L30" i="10"/>
  <c r="L14" i="27"/>
  <c r="Y17" i="31"/>
  <c r="Y39" i="10"/>
  <c r="AD12" i="27"/>
  <c r="AD28" i="10"/>
  <c r="AI44" i="10"/>
  <c r="D44" i="10"/>
  <c r="AH44" i="10"/>
  <c r="D12" i="33"/>
  <c r="K16" i="10"/>
  <c r="K13" i="23"/>
  <c r="N6" i="7"/>
  <c r="N9" i="41" s="1"/>
  <c r="N7" i="7"/>
  <c r="H16" i="10"/>
  <c r="H13" i="23"/>
  <c r="AC14" i="27"/>
  <c r="AC30" i="10"/>
  <c r="AB6" i="7"/>
  <c r="AB9" i="41" s="1"/>
  <c r="AB7" i="7"/>
  <c r="AJ42" i="8"/>
  <c r="AM43" i="8"/>
  <c r="AJ11" i="33"/>
  <c r="AJ43" i="10"/>
  <c r="AL43" i="8"/>
  <c r="R17" i="10"/>
  <c r="R14" i="23"/>
  <c r="S17" i="31"/>
  <c r="S39" i="10"/>
  <c r="AB18" i="31"/>
  <c r="AB40" i="10"/>
  <c r="AA23" i="10"/>
  <c r="AA13" i="25"/>
  <c r="F48" i="8"/>
  <c r="F54" i="10"/>
  <c r="AD44" i="10"/>
  <c r="AD12" i="33"/>
  <c r="AA15" i="10"/>
  <c r="AA12" i="23"/>
  <c r="AA14" i="8"/>
  <c r="R11" i="31"/>
  <c r="R32" i="8"/>
  <c r="R33" i="10"/>
  <c r="L40" i="10"/>
  <c r="L18" i="31"/>
  <c r="AA19" i="10"/>
  <c r="AA16" i="23"/>
  <c r="AF40" i="10"/>
  <c r="AF18" i="31"/>
  <c r="I15" i="23"/>
  <c r="I18" i="10"/>
  <c r="G6" i="7"/>
  <c r="G9" i="41" s="1"/>
  <c r="G7" i="7"/>
  <c r="U14" i="33"/>
  <c r="I15" i="31"/>
  <c r="I37" i="10"/>
  <c r="F48" i="10" l="1"/>
  <c r="AA14" i="41"/>
  <c r="AA12" i="14"/>
  <c r="AA14" i="10"/>
  <c r="AA11" i="12"/>
  <c r="AA30" i="41"/>
  <c r="AA17" i="23"/>
  <c r="L48" i="10"/>
  <c r="AH48" i="10"/>
  <c r="AI48" i="10"/>
  <c r="D48" i="10"/>
  <c r="V9" i="10"/>
  <c r="V15" i="21"/>
  <c r="V7" i="8"/>
  <c r="V13" i="41"/>
  <c r="V23" i="41"/>
  <c r="V6" i="8"/>
  <c r="V9" i="9" s="1"/>
  <c r="V11" i="14"/>
  <c r="V10" i="12"/>
  <c r="R14" i="12"/>
  <c r="R19" i="31"/>
  <c r="R17" i="41"/>
  <c r="R32" i="10"/>
  <c r="R15" i="14"/>
  <c r="AJ15" i="33"/>
  <c r="AJ16" i="14"/>
  <c r="AJ15" i="12"/>
  <c r="AJ18" i="41"/>
  <c r="AL42" i="8"/>
  <c r="AJ42" i="10"/>
  <c r="AM42" i="8"/>
  <c r="H48" i="10"/>
  <c r="Y15" i="12"/>
  <c r="Y42" i="10"/>
  <c r="Y18" i="41"/>
  <c r="Y15" i="33"/>
  <c r="Y16" i="14"/>
  <c r="H18" i="41"/>
  <c r="H16" i="14"/>
  <c r="H15" i="12"/>
  <c r="H15" i="33"/>
  <c r="H42" i="10"/>
  <c r="T12" i="12"/>
  <c r="T15" i="25"/>
  <c r="T15" i="41"/>
  <c r="T36" i="41"/>
  <c r="T13" i="14"/>
  <c r="T21" i="10"/>
  <c r="S15" i="25"/>
  <c r="S12" i="12"/>
  <c r="S36" i="41"/>
  <c r="S13" i="14"/>
  <c r="S15" i="41"/>
  <c r="S21" i="10"/>
  <c r="D6" i="8"/>
  <c r="AI9" i="10"/>
  <c r="D9" i="9"/>
  <c r="D10" i="12"/>
  <c r="D23" i="41"/>
  <c r="AH9" i="10"/>
  <c r="D13" i="41"/>
  <c r="D9" i="10"/>
  <c r="D7" i="8"/>
  <c r="D11" i="14"/>
  <c r="D15" i="21"/>
  <c r="M48" i="10"/>
  <c r="AF15" i="12"/>
  <c r="AF42" i="10"/>
  <c r="AF18" i="41"/>
  <c r="AF16" i="14"/>
  <c r="AF15" i="33"/>
  <c r="AC12" i="14"/>
  <c r="AC14" i="10"/>
  <c r="AC30" i="41"/>
  <c r="AC14" i="41"/>
  <c r="AC11" i="12"/>
  <c r="AC17" i="23"/>
  <c r="AC9" i="10"/>
  <c r="AC11" i="14"/>
  <c r="AC23" i="41"/>
  <c r="AC13" i="41"/>
  <c r="AC7" i="8"/>
  <c r="AC7" i="10" s="1"/>
  <c r="AC6" i="8"/>
  <c r="AC9" i="9" s="1"/>
  <c r="AC10" i="12"/>
  <c r="AC15" i="21"/>
  <c r="P30" i="41"/>
  <c r="P12" i="14"/>
  <c r="P14" i="10"/>
  <c r="P17" i="23"/>
  <c r="P14" i="41"/>
  <c r="P11" i="12"/>
  <c r="T14" i="41"/>
  <c r="T30" i="41"/>
  <c r="T12" i="14"/>
  <c r="T17" i="23"/>
  <c r="T14" i="10"/>
  <c r="T11" i="12"/>
  <c r="AD7" i="8"/>
  <c r="AD7" i="10" s="1"/>
  <c r="AD11" i="14"/>
  <c r="AD23" i="41"/>
  <c r="AD9" i="10"/>
  <c r="AD6" i="8"/>
  <c r="AD9" i="9" s="1"/>
  <c r="AD15" i="21"/>
  <c r="AD13" i="41"/>
  <c r="AD10" i="12"/>
  <c r="Z48" i="10"/>
  <c r="AG14" i="41"/>
  <c r="AG12" i="14"/>
  <c r="AG11" i="12"/>
  <c r="AG14" i="10"/>
  <c r="AG17" i="23"/>
  <c r="AG30" i="41"/>
  <c r="Q19" i="31"/>
  <c r="Q14" i="12"/>
  <c r="Q17" i="41"/>
  <c r="Q15" i="14"/>
  <c r="Q32" i="10"/>
  <c r="AC15" i="33"/>
  <c r="AC15" i="12"/>
  <c r="AC42" i="10"/>
  <c r="AC18" i="41"/>
  <c r="AC16" i="14"/>
  <c r="AC42" i="9"/>
  <c r="AJ9" i="41"/>
  <c r="AM6" i="7"/>
  <c r="AL6" i="7"/>
  <c r="N17" i="41"/>
  <c r="N14" i="12"/>
  <c r="N19" i="31"/>
  <c r="N15" i="14"/>
  <c r="N32" i="10"/>
  <c r="M17" i="41"/>
  <c r="M14" i="12"/>
  <c r="M32" i="10"/>
  <c r="M19" i="31"/>
  <c r="M15" i="14"/>
  <c r="U13" i="14"/>
  <c r="U15" i="41"/>
  <c r="U21" i="10"/>
  <c r="U15" i="25"/>
  <c r="U36" i="41"/>
  <c r="U12" i="12"/>
  <c r="AJ14" i="14"/>
  <c r="AJ13" i="12"/>
  <c r="AJ26" i="10"/>
  <c r="AL26" i="8"/>
  <c r="AJ16" i="41"/>
  <c r="AM26" i="8"/>
  <c r="AJ15" i="27"/>
  <c r="G6" i="8"/>
  <c r="G9" i="9" s="1"/>
  <c r="G7" i="8"/>
  <c r="G7" i="10" s="1"/>
  <c r="G9" i="10"/>
  <c r="G11" i="14"/>
  <c r="G10" i="12"/>
  <c r="G15" i="21"/>
  <c r="G23" i="41"/>
  <c r="G13" i="41"/>
  <c r="Y17" i="23"/>
  <c r="Y11" i="12"/>
  <c r="Y14" i="41"/>
  <c r="Y30" i="41"/>
  <c r="Y14" i="10"/>
  <c r="Y12" i="14"/>
  <c r="AF16" i="41"/>
  <c r="AF13" i="12"/>
  <c r="AF15" i="27"/>
  <c r="AF26" i="10"/>
  <c r="AF14" i="14"/>
  <c r="W48" i="10"/>
  <c r="O16" i="14"/>
  <c r="O18" i="41"/>
  <c r="O15" i="33"/>
  <c r="O42" i="10"/>
  <c r="O15" i="12"/>
  <c r="V30" i="41"/>
  <c r="V11" i="12"/>
  <c r="V14" i="10"/>
  <c r="V12" i="14"/>
  <c r="V17" i="23"/>
  <c r="V14" i="9"/>
  <c r="V14" i="41"/>
  <c r="AE13" i="12"/>
  <c r="AE16" i="41"/>
  <c r="AE14" i="14"/>
  <c r="AE26" i="10"/>
  <c r="AE15" i="27"/>
  <c r="W11" i="12"/>
  <c r="W12" i="14"/>
  <c r="W14" i="41"/>
  <c r="W17" i="23"/>
  <c r="W30" i="41"/>
  <c r="W14" i="10"/>
  <c r="Z12" i="14"/>
  <c r="Z14" i="41"/>
  <c r="Z11" i="12"/>
  <c r="Z14" i="10"/>
  <c r="Z17" i="23"/>
  <c r="Z30" i="41"/>
  <c r="N48" i="10"/>
  <c r="M18" i="41"/>
  <c r="M15" i="33"/>
  <c r="M16" i="14"/>
  <c r="M42" i="10"/>
  <c r="M15" i="12"/>
  <c r="R30" i="41"/>
  <c r="R14" i="41"/>
  <c r="R17" i="23"/>
  <c r="R11" i="12"/>
  <c r="R12" i="14"/>
  <c r="R14" i="10"/>
  <c r="W23" i="41"/>
  <c r="W7" i="8"/>
  <c r="W7" i="10" s="1"/>
  <c r="W13" i="41"/>
  <c r="W10" i="12"/>
  <c r="W6" i="8"/>
  <c r="W9" i="10"/>
  <c r="W11" i="14"/>
  <c r="W15" i="21"/>
  <c r="W9" i="9"/>
  <c r="AJ7" i="41"/>
  <c r="AL6" i="3"/>
  <c r="AM6" i="3"/>
  <c r="P15" i="25"/>
  <c r="P21" i="10"/>
  <c r="P13" i="14"/>
  <c r="P36" i="41"/>
  <c r="P12" i="12"/>
  <c r="P15" i="41"/>
  <c r="F10" i="12"/>
  <c r="F23" i="41"/>
  <c r="F9" i="10"/>
  <c r="F15" i="21"/>
  <c r="F13" i="41"/>
  <c r="F6" i="8"/>
  <c r="F7" i="8"/>
  <c r="F7" i="10" s="1"/>
  <c r="F11" i="14"/>
  <c r="L32" i="10"/>
  <c r="L17" i="41"/>
  <c r="L15" i="14"/>
  <c r="L19" i="31"/>
  <c r="L14" i="12"/>
  <c r="E48" i="10"/>
  <c r="U11" i="12"/>
  <c r="U12" i="14"/>
  <c r="U17" i="23"/>
  <c r="U14" i="10"/>
  <c r="U14" i="41"/>
  <c r="U30" i="41"/>
  <c r="AC15" i="14"/>
  <c r="AC14" i="12"/>
  <c r="AC32" i="10"/>
  <c r="AC19" i="31"/>
  <c r="AC32" i="9"/>
  <c r="AC17" i="41"/>
  <c r="H15" i="41"/>
  <c r="H21" i="10"/>
  <c r="H12" i="12"/>
  <c r="H13" i="14"/>
  <c r="H36" i="41"/>
  <c r="H15" i="25"/>
  <c r="Y14" i="14"/>
  <c r="Y16" i="41"/>
  <c r="Y26" i="10"/>
  <c r="Y15" i="27"/>
  <c r="Y13" i="12"/>
  <c r="V36" i="41"/>
  <c r="V15" i="41"/>
  <c r="V15" i="25"/>
  <c r="V12" i="12"/>
  <c r="V13" i="14"/>
  <c r="V21" i="10"/>
  <c r="V21" i="9"/>
  <c r="F13" i="14"/>
  <c r="F15" i="41"/>
  <c r="F12" i="12"/>
  <c r="F21" i="9"/>
  <c r="F15" i="25"/>
  <c r="F36" i="41"/>
  <c r="F21" i="10"/>
  <c r="AF48" i="10"/>
  <c r="L17" i="23"/>
  <c r="L30" i="41"/>
  <c r="L11" i="12"/>
  <c r="L12" i="14"/>
  <c r="L14" i="10"/>
  <c r="L14" i="41"/>
  <c r="AF6" i="8"/>
  <c r="AF9" i="10"/>
  <c r="AF13" i="41"/>
  <c r="AF7" i="8"/>
  <c r="AF7" i="10" s="1"/>
  <c r="AF11" i="14"/>
  <c r="AF10" i="12"/>
  <c r="AF23" i="41"/>
  <c r="AF15" i="21"/>
  <c r="AD12" i="12"/>
  <c r="AD36" i="41"/>
  <c r="AD13" i="14"/>
  <c r="AD15" i="41"/>
  <c r="AD21" i="10"/>
  <c r="AD15" i="25"/>
  <c r="Q15" i="27"/>
  <c r="Q13" i="12"/>
  <c r="Q26" i="10"/>
  <c r="Q14" i="14"/>
  <c r="Q16" i="41"/>
  <c r="E17" i="41"/>
  <c r="E14" i="12"/>
  <c r="E32" i="10"/>
  <c r="E19" i="31"/>
  <c r="E15" i="14"/>
  <c r="AG15" i="12"/>
  <c r="AG15" i="33"/>
  <c r="AG42" i="10"/>
  <c r="AG18" i="41"/>
  <c r="AG16" i="14"/>
  <c r="AG17" i="41"/>
  <c r="AG19" i="31"/>
  <c r="AG32" i="10"/>
  <c r="AG14" i="12"/>
  <c r="AG15" i="14"/>
  <c r="I15" i="27"/>
  <c r="I14" i="14"/>
  <c r="I13" i="12"/>
  <c r="I26" i="10"/>
  <c r="I16" i="41"/>
  <c r="D32" i="10"/>
  <c r="D14" i="12"/>
  <c r="AI32" i="10"/>
  <c r="D15" i="14"/>
  <c r="AH32" i="10"/>
  <c r="D19" i="31"/>
  <c r="D17" i="41"/>
  <c r="Y48" i="10"/>
  <c r="Z15" i="14"/>
  <c r="Z19" i="31"/>
  <c r="Z14" i="12"/>
  <c r="Z17" i="41"/>
  <c r="Z32" i="10"/>
  <c r="O15" i="21"/>
  <c r="O6" i="8"/>
  <c r="O42" i="9" s="1"/>
  <c r="O13" i="41"/>
  <c r="O23" i="41"/>
  <c r="O7" i="8"/>
  <c r="O7" i="10" s="1"/>
  <c r="O9" i="10"/>
  <c r="O11" i="14"/>
  <c r="O10" i="12"/>
  <c r="AB48" i="10"/>
  <c r="E15" i="25"/>
  <c r="E12" i="12"/>
  <c r="E13" i="14"/>
  <c r="E21" i="10"/>
  <c r="E15" i="41"/>
  <c r="E36" i="41"/>
  <c r="X19" i="31"/>
  <c r="X14" i="12"/>
  <c r="X32" i="10"/>
  <c r="X15" i="14"/>
  <c r="X17" i="41"/>
  <c r="F14" i="12"/>
  <c r="F32" i="9"/>
  <c r="F15" i="14"/>
  <c r="F17" i="41"/>
  <c r="F19" i="31"/>
  <c r="F32" i="10"/>
  <c r="AB36" i="41"/>
  <c r="AB15" i="41"/>
  <c r="AB13" i="14"/>
  <c r="AB15" i="25"/>
  <c r="AB12" i="12"/>
  <c r="AB21" i="10"/>
  <c r="G15" i="27"/>
  <c r="G16" i="41"/>
  <c r="G26" i="10"/>
  <c r="G14" i="14"/>
  <c r="G13" i="12"/>
  <c r="G26" i="9"/>
  <c r="AA42" i="10"/>
  <c r="AA15" i="33"/>
  <c r="AA16" i="14"/>
  <c r="AA18" i="41"/>
  <c r="AA15" i="12"/>
  <c r="N14" i="14"/>
  <c r="N15" i="27"/>
  <c r="N13" i="12"/>
  <c r="N16" i="41"/>
  <c r="N26" i="10"/>
  <c r="V15" i="12"/>
  <c r="V15" i="33"/>
  <c r="V42" i="10"/>
  <c r="V18" i="41"/>
  <c r="V16" i="14"/>
  <c r="V42" i="9"/>
  <c r="J13" i="12"/>
  <c r="J16" i="41"/>
  <c r="J15" i="27"/>
  <c r="J14" i="14"/>
  <c r="J26" i="10"/>
  <c r="X11" i="12"/>
  <c r="X30" i="41"/>
  <c r="X12" i="14"/>
  <c r="X17" i="23"/>
  <c r="X14" i="41"/>
  <c r="X14" i="10"/>
  <c r="E16" i="41"/>
  <c r="E15" i="27"/>
  <c r="E14" i="14"/>
  <c r="E13" i="12"/>
  <c r="E26" i="10"/>
  <c r="AD16" i="14"/>
  <c r="AD15" i="12"/>
  <c r="AD42" i="10"/>
  <c r="AD18" i="41"/>
  <c r="AD15" i="33"/>
  <c r="AD42" i="9"/>
  <c r="N14" i="10"/>
  <c r="N30" i="41"/>
  <c r="N14" i="41"/>
  <c r="N17" i="23"/>
  <c r="N11" i="12"/>
  <c r="N12" i="14"/>
  <c r="AE15" i="25"/>
  <c r="AE12" i="12"/>
  <c r="AE21" i="10"/>
  <c r="AE36" i="41"/>
  <c r="AE15" i="41"/>
  <c r="AE13" i="14"/>
  <c r="Y13" i="41"/>
  <c r="Y11" i="14"/>
  <c r="Y15" i="21"/>
  <c r="Y6" i="8"/>
  <c r="Y42" i="9" s="1"/>
  <c r="Y10" i="12"/>
  <c r="Y7" i="8"/>
  <c r="Y7" i="10" s="1"/>
  <c r="Y9" i="9"/>
  <c r="Y9" i="10"/>
  <c r="Y23" i="41"/>
  <c r="I15" i="12"/>
  <c r="I18" i="41"/>
  <c r="I16" i="14"/>
  <c r="I42" i="10"/>
  <c r="I15" i="33"/>
  <c r="G15" i="12"/>
  <c r="G16" i="14"/>
  <c r="G18" i="41"/>
  <c r="G15" i="33"/>
  <c r="G42" i="10"/>
  <c r="G42" i="9"/>
  <c r="Q48" i="10"/>
  <c r="W14" i="12"/>
  <c r="W17" i="41"/>
  <c r="W15" i="14"/>
  <c r="W32" i="10"/>
  <c r="W19" i="31"/>
  <c r="P15" i="33"/>
  <c r="P42" i="10"/>
  <c r="P18" i="41"/>
  <c r="P16" i="14"/>
  <c r="P15" i="12"/>
  <c r="AB16" i="14"/>
  <c r="AB15" i="12"/>
  <c r="AB42" i="10"/>
  <c r="AB18" i="41"/>
  <c r="AB15" i="33"/>
  <c r="I12" i="14"/>
  <c r="I14" i="41"/>
  <c r="I14" i="10"/>
  <c r="I11" i="12"/>
  <c r="I30" i="41"/>
  <c r="I17" i="23"/>
  <c r="AC48" i="10"/>
  <c r="AL7" i="7"/>
  <c r="AM7" i="7"/>
  <c r="R15" i="12"/>
  <c r="R18" i="41"/>
  <c r="R42" i="10"/>
  <c r="R16" i="14"/>
  <c r="R15" i="33"/>
  <c r="V17" i="41"/>
  <c r="V19" i="31"/>
  <c r="V32" i="10"/>
  <c r="V15" i="14"/>
  <c r="V14" i="12"/>
  <c r="V32" i="9"/>
  <c r="K15" i="41"/>
  <c r="K36" i="41"/>
  <c r="K21" i="10"/>
  <c r="K13" i="14"/>
  <c r="K15" i="25"/>
  <c r="K12" i="12"/>
  <c r="K14" i="12"/>
  <c r="K32" i="10"/>
  <c r="K15" i="14"/>
  <c r="K19" i="31"/>
  <c r="K17" i="41"/>
  <c r="L15" i="25"/>
  <c r="L21" i="10"/>
  <c r="L36" i="41"/>
  <c r="L15" i="41"/>
  <c r="L13" i="14"/>
  <c r="L12" i="12"/>
  <c r="T48" i="10"/>
  <c r="M12" i="14"/>
  <c r="M14" i="10"/>
  <c r="M17" i="23"/>
  <c r="M30" i="41"/>
  <c r="M11" i="12"/>
  <c r="M14" i="41"/>
  <c r="W15" i="12"/>
  <c r="W42" i="10"/>
  <c r="W18" i="41"/>
  <c r="W15" i="33"/>
  <c r="W42" i="9"/>
  <c r="W16" i="14"/>
  <c r="AB6" i="8"/>
  <c r="AB42" i="9" s="1"/>
  <c r="AB23" i="41"/>
  <c r="AB7" i="8"/>
  <c r="AB7" i="10" s="1"/>
  <c r="AB10" i="12"/>
  <c r="AB9" i="10"/>
  <c r="AB11" i="14"/>
  <c r="AB13" i="41"/>
  <c r="AB15" i="21"/>
  <c r="R26" i="10"/>
  <c r="R14" i="14"/>
  <c r="R15" i="27"/>
  <c r="R13" i="12"/>
  <c r="R16" i="41"/>
  <c r="AA6" i="8"/>
  <c r="AA42" i="9" s="1"/>
  <c r="AA10" i="12"/>
  <c r="AA15" i="21"/>
  <c r="AA13" i="41"/>
  <c r="AA23" i="41"/>
  <c r="AA9" i="10"/>
  <c r="AA11" i="14"/>
  <c r="AA7" i="8"/>
  <c r="AA7" i="10" s="1"/>
  <c r="R12" i="12"/>
  <c r="R15" i="41"/>
  <c r="R15" i="25"/>
  <c r="R21" i="10"/>
  <c r="R36" i="41"/>
  <c r="R13" i="14"/>
  <c r="L13" i="41"/>
  <c r="L6" i="8"/>
  <c r="L9" i="9" s="1"/>
  <c r="L7" i="8"/>
  <c r="L7" i="10" s="1"/>
  <c r="L23" i="41"/>
  <c r="L11" i="14"/>
  <c r="L15" i="21"/>
  <c r="L9" i="10"/>
  <c r="L10" i="12"/>
  <c r="AA48" i="10"/>
  <c r="T14" i="14"/>
  <c r="T26" i="10"/>
  <c r="T13" i="12"/>
  <c r="T15" i="27"/>
  <c r="T16" i="41"/>
  <c r="J15" i="25"/>
  <c r="J15" i="41"/>
  <c r="J12" i="12"/>
  <c r="J13" i="14"/>
  <c r="J36" i="41"/>
  <c r="J21" i="10"/>
  <c r="O32" i="10"/>
  <c r="O19" i="31"/>
  <c r="O32" i="9"/>
  <c r="O15" i="14"/>
  <c r="O14" i="12"/>
  <c r="O17" i="41"/>
  <c r="AJ15" i="25"/>
  <c r="AJ21" i="10"/>
  <c r="AJ15" i="41"/>
  <c r="AJ12" i="12"/>
  <c r="AJ36" i="41"/>
  <c r="AL21" i="8"/>
  <c r="AM21" i="8"/>
  <c r="AJ13" i="14"/>
  <c r="K15" i="12"/>
  <c r="K42" i="10"/>
  <c r="K16" i="14"/>
  <c r="K18" i="41"/>
  <c r="K15" i="33"/>
  <c r="R11" i="14"/>
  <c r="R15" i="21"/>
  <c r="R23" i="41"/>
  <c r="R9" i="10"/>
  <c r="R7" i="8"/>
  <c r="R7" i="10" s="1"/>
  <c r="R13" i="41"/>
  <c r="R10" i="12"/>
  <c r="R16" i="12" s="1"/>
  <c r="R6" i="8"/>
  <c r="AD15" i="14"/>
  <c r="AD19" i="31"/>
  <c r="AD17" i="41"/>
  <c r="AD32" i="10"/>
  <c r="AD14" i="12"/>
  <c r="AD32" i="9"/>
  <c r="S16" i="41"/>
  <c r="S14" i="14"/>
  <c r="S15" i="27"/>
  <c r="S26" i="10"/>
  <c r="S13" i="12"/>
  <c r="T32" i="10"/>
  <c r="T15" i="14"/>
  <c r="T14" i="12"/>
  <c r="T19" i="31"/>
  <c r="T17" i="41"/>
  <c r="AB26" i="10"/>
  <c r="AB16" i="41"/>
  <c r="AB13" i="12"/>
  <c r="AB15" i="27"/>
  <c r="AB14" i="14"/>
  <c r="P32" i="10"/>
  <c r="P17" i="41"/>
  <c r="P15" i="14"/>
  <c r="P19" i="31"/>
  <c r="P14" i="12"/>
  <c r="AF13" i="14"/>
  <c r="AF12" i="12"/>
  <c r="AF21" i="10"/>
  <c r="AF15" i="25"/>
  <c r="AF36" i="41"/>
  <c r="AF15" i="41"/>
  <c r="AF21" i="9"/>
  <c r="U48" i="10"/>
  <c r="AL48" i="8"/>
  <c r="AJ48" i="10"/>
  <c r="AM48" i="8"/>
  <c r="J17" i="41"/>
  <c r="J15" i="14"/>
  <c r="J32" i="10"/>
  <c r="J14" i="12"/>
  <c r="J19" i="31"/>
  <c r="AG21" i="10"/>
  <c r="AG15" i="25"/>
  <c r="AG13" i="14"/>
  <c r="AG12" i="12"/>
  <c r="AG15" i="41"/>
  <c r="AG36" i="41"/>
  <c r="H32" i="10"/>
  <c r="H15" i="14"/>
  <c r="H17" i="41"/>
  <c r="H14" i="12"/>
  <c r="H19" i="31"/>
  <c r="V48" i="10"/>
  <c r="Y15" i="41"/>
  <c r="Y13" i="14"/>
  <c r="Y15" i="25"/>
  <c r="Y36" i="41"/>
  <c r="Y21" i="10"/>
  <c r="Y12" i="12"/>
  <c r="Y21" i="9"/>
  <c r="S15" i="33"/>
  <c r="S15" i="12"/>
  <c r="S18" i="41"/>
  <c r="S16" i="14"/>
  <c r="S42" i="10"/>
  <c r="AB17" i="41"/>
  <c r="AB32" i="9"/>
  <c r="AB32" i="10"/>
  <c r="AB14" i="12"/>
  <c r="AB15" i="14"/>
  <c r="AB19" i="31"/>
  <c r="E18" i="41"/>
  <c r="E15" i="33"/>
  <c r="E42" i="10"/>
  <c r="E15" i="12"/>
  <c r="E16" i="14"/>
  <c r="AF32" i="10"/>
  <c r="AF32" i="9"/>
  <c r="AF14" i="12"/>
  <c r="AF19" i="31"/>
  <c r="AF17" i="41"/>
  <c r="AF15" i="14"/>
  <c r="Z13" i="12"/>
  <c r="Z14" i="14"/>
  <c r="Z16" i="41"/>
  <c r="Z26" i="10"/>
  <c r="Z15" i="27"/>
  <c r="AJ8" i="41"/>
  <c r="AL6" i="6"/>
  <c r="AM6" i="6"/>
  <c r="F13" i="12"/>
  <c r="F14" i="14"/>
  <c r="F15" i="27"/>
  <c r="F26" i="10"/>
  <c r="F16" i="41"/>
  <c r="F26" i="9"/>
  <c r="W36" i="41"/>
  <c r="W15" i="41"/>
  <c r="W21" i="10"/>
  <c r="W13" i="14"/>
  <c r="W15" i="25"/>
  <c r="W12" i="12"/>
  <c r="W21" i="9"/>
  <c r="AH42" i="10"/>
  <c r="D15" i="33"/>
  <c r="D42" i="9"/>
  <c r="AI42" i="10"/>
  <c r="D42" i="10"/>
  <c r="D15" i="12"/>
  <c r="D16" i="14"/>
  <c r="D18" i="41"/>
  <c r="S48" i="10"/>
  <c r="S32" i="10"/>
  <c r="S15" i="14"/>
  <c r="S14" i="12"/>
  <c r="S19" i="31"/>
  <c r="S17" i="41"/>
  <c r="W13" i="12"/>
  <c r="W15" i="27"/>
  <c r="W14" i="14"/>
  <c r="W26" i="9"/>
  <c r="W16" i="41"/>
  <c r="W26" i="10"/>
  <c r="AJ23" i="41"/>
  <c r="AJ15" i="21"/>
  <c r="AJ11" i="14"/>
  <c r="AM9" i="8"/>
  <c r="AJ6" i="8"/>
  <c r="AJ14" i="9" s="1"/>
  <c r="AJ10" i="12"/>
  <c r="AL9" i="8"/>
  <c r="AJ13" i="41"/>
  <c r="AJ7" i="8"/>
  <c r="AJ9" i="10"/>
  <c r="AM14" i="8"/>
  <c r="AJ11" i="12"/>
  <c r="AL14" i="8"/>
  <c r="AJ30" i="41"/>
  <c r="AJ17" i="23"/>
  <c r="AJ14" i="10"/>
  <c r="AJ12" i="14"/>
  <c r="AJ14" i="41"/>
  <c r="J23" i="41"/>
  <c r="J11" i="14"/>
  <c r="J9" i="10"/>
  <c r="J10" i="12"/>
  <c r="J6" i="8"/>
  <c r="J26" i="9" s="1"/>
  <c r="J15" i="21"/>
  <c r="J13" i="41"/>
  <c r="J7" i="8"/>
  <c r="J7" i="10" s="1"/>
  <c r="J9" i="9"/>
  <c r="Z12" i="12"/>
  <c r="Z15" i="41"/>
  <c r="Z36" i="41"/>
  <c r="Z15" i="25"/>
  <c r="Z13" i="14"/>
  <c r="Z21" i="10"/>
  <c r="Q12" i="12"/>
  <c r="Q36" i="41"/>
  <c r="Q13" i="14"/>
  <c r="Q15" i="41"/>
  <c r="Q15" i="25"/>
  <c r="Q21" i="10"/>
  <c r="N13" i="14"/>
  <c r="N21" i="10"/>
  <c r="N15" i="41"/>
  <c r="N15" i="25"/>
  <c r="N36" i="41"/>
  <c r="N12" i="12"/>
  <c r="N15" i="21"/>
  <c r="N6" i="8"/>
  <c r="N9" i="9" s="1"/>
  <c r="N11" i="14"/>
  <c r="N9" i="10"/>
  <c r="N10" i="12"/>
  <c r="N7" i="8"/>
  <c r="N7" i="10" s="1"/>
  <c r="N13" i="41"/>
  <c r="N23" i="41"/>
  <c r="M23" i="41"/>
  <c r="M6" i="8"/>
  <c r="M42" i="9" s="1"/>
  <c r="M10" i="12"/>
  <c r="M15" i="21"/>
  <c r="M13" i="41"/>
  <c r="M11" i="14"/>
  <c r="M7" i="8"/>
  <c r="M7" i="10" s="1"/>
  <c r="M9" i="10"/>
  <c r="M9" i="9"/>
  <c r="AE15" i="12"/>
  <c r="AE16" i="14"/>
  <c r="AE42" i="10"/>
  <c r="AE15" i="33"/>
  <c r="AE18" i="41"/>
  <c r="Z7" i="8"/>
  <c r="Z7" i="10" s="1"/>
  <c r="Z23" i="41"/>
  <c r="Z10" i="12"/>
  <c r="Z6" i="8"/>
  <c r="Z32" i="9" s="1"/>
  <c r="Z13" i="41"/>
  <c r="Z15" i="21"/>
  <c r="Z11" i="14"/>
  <c r="Z9" i="10"/>
  <c r="AF14" i="41"/>
  <c r="AF30" i="41"/>
  <c r="AF12" i="14"/>
  <c r="AF11" i="12"/>
  <c r="AF14" i="10"/>
  <c r="AF17" i="23"/>
  <c r="AF14" i="9"/>
  <c r="AA13" i="14"/>
  <c r="AA12" i="12"/>
  <c r="AA21" i="9"/>
  <c r="AA21" i="10"/>
  <c r="AA36" i="41"/>
  <c r="AA15" i="41"/>
  <c r="AA15" i="25"/>
  <c r="K11" i="12"/>
  <c r="K14" i="41"/>
  <c r="K14" i="10"/>
  <c r="K30" i="41"/>
  <c r="K12" i="14"/>
  <c r="K17" i="23"/>
  <c r="AG48" i="10"/>
  <c r="D14" i="41"/>
  <c r="D11" i="12"/>
  <c r="AI14" i="10"/>
  <c r="D14" i="10"/>
  <c r="AH14" i="10"/>
  <c r="D17" i="23"/>
  <c r="D12" i="14"/>
  <c r="D14" i="9"/>
  <c r="D30" i="41"/>
  <c r="AD16" i="41"/>
  <c r="AD26" i="9"/>
  <c r="AD26" i="10"/>
  <c r="AD13" i="12"/>
  <c r="AD14" i="14"/>
  <c r="AD15" i="27"/>
  <c r="H11" i="12"/>
  <c r="H17" i="23"/>
  <c r="H14" i="10"/>
  <c r="H30" i="41"/>
  <c r="H14" i="41"/>
  <c r="H12" i="14"/>
  <c r="G30" i="41"/>
  <c r="G14" i="41"/>
  <c r="G17" i="23"/>
  <c r="G12" i="14"/>
  <c r="G11" i="12"/>
  <c r="G14" i="10"/>
  <c r="G14" i="9"/>
  <c r="AD30" i="41"/>
  <c r="AD14" i="10"/>
  <c r="AD14" i="41"/>
  <c r="AD11" i="12"/>
  <c r="AD17" i="23"/>
  <c r="AD12" i="14"/>
  <c r="AD14" i="9"/>
  <c r="Q14" i="10"/>
  <c r="Q14" i="41"/>
  <c r="Q12" i="14"/>
  <c r="Q30" i="41"/>
  <c r="Q17" i="23"/>
  <c r="Q11" i="12"/>
  <c r="AL7" i="3"/>
  <c r="AM7" i="3"/>
  <c r="R48" i="10"/>
  <c r="AI26" i="10"/>
  <c r="D13" i="12"/>
  <c r="AH26" i="10"/>
  <c r="D15" i="27"/>
  <c r="D26" i="10"/>
  <c r="D26" i="9"/>
  <c r="D14" i="14"/>
  <c r="D16" i="41"/>
  <c r="P6" i="8"/>
  <c r="P23" i="41"/>
  <c r="P10" i="12"/>
  <c r="P13" i="41"/>
  <c r="P7" i="8"/>
  <c r="P7" i="10" s="1"/>
  <c r="P15" i="21"/>
  <c r="P9" i="10"/>
  <c r="P11" i="14"/>
  <c r="M13" i="12"/>
  <c r="M15" i="27"/>
  <c r="M26" i="9"/>
  <c r="M26" i="10"/>
  <c r="M14" i="14"/>
  <c r="M16" i="41"/>
  <c r="AG9" i="10"/>
  <c r="AG10" i="12"/>
  <c r="AG15" i="21"/>
  <c r="AG11" i="14"/>
  <c r="AG6" i="8"/>
  <c r="AG42" i="9" s="1"/>
  <c r="AG13" i="41"/>
  <c r="AG23" i="41"/>
  <c r="AG7" i="8"/>
  <c r="AG7" i="10" s="1"/>
  <c r="T15" i="12"/>
  <c r="T15" i="33"/>
  <c r="T42" i="10"/>
  <c r="T18" i="41"/>
  <c r="T16" i="14"/>
  <c r="P48" i="10"/>
  <c r="Z16" i="14"/>
  <c r="Z18" i="41"/>
  <c r="Z15" i="12"/>
  <c r="Z15" i="33"/>
  <c r="Z42" i="10"/>
  <c r="Z42" i="9"/>
  <c r="K48" i="10"/>
  <c r="U26" i="10"/>
  <c r="U14" i="14"/>
  <c r="U16" i="41"/>
  <c r="U15" i="27"/>
  <c r="U13" i="12"/>
  <c r="X13" i="14"/>
  <c r="X15" i="25"/>
  <c r="X12" i="12"/>
  <c r="X36" i="41"/>
  <c r="X21" i="10"/>
  <c r="X15" i="41"/>
  <c r="I36" i="41"/>
  <c r="I15" i="41"/>
  <c r="I12" i="12"/>
  <c r="I21" i="10"/>
  <c r="I13" i="14"/>
  <c r="I15" i="25"/>
  <c r="O17" i="23"/>
  <c r="O14" i="9"/>
  <c r="O11" i="12"/>
  <c r="O14" i="10"/>
  <c r="O14" i="41"/>
  <c r="O12" i="14"/>
  <c r="O30" i="41"/>
  <c r="J17" i="23"/>
  <c r="J12" i="14"/>
  <c r="J11" i="12"/>
  <c r="J30" i="41"/>
  <c r="J14" i="10"/>
  <c r="J14" i="41"/>
  <c r="J14" i="9"/>
  <c r="X23" i="41"/>
  <c r="X13" i="41"/>
  <c r="X6" i="8"/>
  <c r="X14" i="9" s="1"/>
  <c r="X7" i="8"/>
  <c r="X7" i="10" s="1"/>
  <c r="X15" i="21"/>
  <c r="X11" i="14"/>
  <c r="X9" i="10"/>
  <c r="X10" i="12"/>
  <c r="I19" i="31"/>
  <c r="I15" i="14"/>
  <c r="I14" i="12"/>
  <c r="I32" i="10"/>
  <c r="I17" i="41"/>
  <c r="AE17" i="23"/>
  <c r="AE14" i="10"/>
  <c r="AE11" i="12"/>
  <c r="AE12" i="14"/>
  <c r="AE14" i="41"/>
  <c r="AE30" i="41"/>
  <c r="AC21" i="9"/>
  <c r="AC12" i="12"/>
  <c r="AC15" i="41"/>
  <c r="AC21" i="10"/>
  <c r="AC13" i="14"/>
  <c r="AC36" i="41"/>
  <c r="AC15" i="25"/>
  <c r="K14" i="14"/>
  <c r="K15" i="27"/>
  <c r="K13" i="12"/>
  <c r="K26" i="10"/>
  <c r="K16" i="41"/>
  <c r="H16" i="41"/>
  <c r="H13" i="12"/>
  <c r="H14" i="14"/>
  <c r="H26" i="10"/>
  <c r="H15" i="27"/>
  <c r="AE48" i="10"/>
  <c r="Q23" i="41"/>
  <c r="Q9" i="10"/>
  <c r="Q13" i="41"/>
  <c r="Q7" i="8"/>
  <c r="Q7" i="10" s="1"/>
  <c r="Q6" i="8"/>
  <c r="Q9" i="9" s="1"/>
  <c r="Q10" i="12"/>
  <c r="Q11" i="14"/>
  <c r="Q15" i="21"/>
  <c r="V15" i="27"/>
  <c r="V13" i="12"/>
  <c r="V16" i="41"/>
  <c r="V14" i="14"/>
  <c r="V26" i="9"/>
  <c r="V26" i="10"/>
  <c r="J48" i="10"/>
  <c r="T11" i="14"/>
  <c r="T6" i="8"/>
  <c r="T42" i="9" s="1"/>
  <c r="T15" i="21"/>
  <c r="T7" i="8"/>
  <c r="T7" i="10" s="1"/>
  <c r="T13" i="41"/>
  <c r="T23" i="41"/>
  <c r="T9" i="10"/>
  <c r="T10" i="12"/>
  <c r="T16" i="12" s="1"/>
  <c r="X15" i="12"/>
  <c r="X15" i="33"/>
  <c r="X16" i="14"/>
  <c r="X18" i="41"/>
  <c r="X42" i="10"/>
  <c r="X42" i="9"/>
  <c r="N16" i="14"/>
  <c r="N42" i="10"/>
  <c r="N15" i="33"/>
  <c r="N15" i="12"/>
  <c r="N18" i="41"/>
  <c r="I9" i="10"/>
  <c r="I13" i="41"/>
  <c r="I6" i="8"/>
  <c r="I26" i="9" s="1"/>
  <c r="I23" i="41"/>
  <c r="I11" i="14"/>
  <c r="I15" i="21"/>
  <c r="I10" i="12"/>
  <c r="I16" i="12" s="1"/>
  <c r="I7" i="8"/>
  <c r="I7" i="10" s="1"/>
  <c r="AA16" i="41"/>
  <c r="AA26" i="10"/>
  <c r="AA15" i="27"/>
  <c r="AA13" i="12"/>
  <c r="AA26" i="9"/>
  <c r="AA14" i="14"/>
  <c r="S12" i="14"/>
  <c r="S14" i="41"/>
  <c r="S14" i="10"/>
  <c r="S30" i="41"/>
  <c r="S11" i="12"/>
  <c r="S17" i="23"/>
  <c r="G21" i="10"/>
  <c r="G36" i="41"/>
  <c r="G13" i="14"/>
  <c r="G15" i="25"/>
  <c r="G15" i="41"/>
  <c r="G12" i="12"/>
  <c r="G21" i="9"/>
  <c r="K9" i="10"/>
  <c r="K10" i="12"/>
  <c r="K16" i="12" s="1"/>
  <c r="K11" i="14"/>
  <c r="K7" i="8"/>
  <c r="K7" i="10" s="1"/>
  <c r="K23" i="41"/>
  <c r="K6" i="8"/>
  <c r="K21" i="9" s="1"/>
  <c r="K13" i="41"/>
  <c r="K15" i="21"/>
  <c r="AA14" i="12"/>
  <c r="AA19" i="31"/>
  <c r="AA15" i="14"/>
  <c r="AA32" i="10"/>
  <c r="AA17" i="41"/>
  <c r="AA32" i="9"/>
  <c r="X15" i="27"/>
  <c r="X26" i="10"/>
  <c r="X26" i="9"/>
  <c r="X13" i="12"/>
  <c r="X16" i="41"/>
  <c r="X14" i="14"/>
  <c r="AC26" i="10"/>
  <c r="AC14" i="14"/>
  <c r="AC15" i="27"/>
  <c r="AC13" i="12"/>
  <c r="AC16" i="41"/>
  <c r="AB17" i="23"/>
  <c r="AB30" i="41"/>
  <c r="AB11" i="12"/>
  <c r="AB14" i="10"/>
  <c r="AB14" i="9"/>
  <c r="AB12" i="14"/>
  <c r="AB14" i="41"/>
  <c r="Y14" i="12"/>
  <c r="Y32" i="9"/>
  <c r="Y17" i="41"/>
  <c r="Y19" i="31"/>
  <c r="Y15" i="14"/>
  <c r="Y32" i="10"/>
  <c r="AD48" i="10"/>
  <c r="F42" i="10"/>
  <c r="F18" i="41"/>
  <c r="F42" i="9"/>
  <c r="F15" i="33"/>
  <c r="F16" i="14"/>
  <c r="F15" i="12"/>
  <c r="E14" i="10"/>
  <c r="E17" i="23"/>
  <c r="E12" i="14"/>
  <c r="E14" i="41"/>
  <c r="E30" i="41"/>
  <c r="E11" i="12"/>
  <c r="O48" i="10"/>
  <c r="AI21" i="10"/>
  <c r="D15" i="41"/>
  <c r="D36" i="41"/>
  <c r="D13" i="14"/>
  <c r="AH21" i="10"/>
  <c r="D21" i="10"/>
  <c r="D12" i="12"/>
  <c r="D15" i="25"/>
  <c r="D21" i="9"/>
  <c r="J15" i="33"/>
  <c r="J16" i="14"/>
  <c r="J42" i="10"/>
  <c r="J15" i="12"/>
  <c r="J18" i="41"/>
  <c r="J42" i="9"/>
  <c r="AL32" i="8"/>
  <c r="AJ15" i="14"/>
  <c r="AJ14" i="12"/>
  <c r="AJ19" i="31"/>
  <c r="AJ32" i="10"/>
  <c r="AJ17" i="41"/>
  <c r="AJ32" i="9"/>
  <c r="AM32" i="8"/>
  <c r="M15" i="41"/>
  <c r="M12" i="12"/>
  <c r="M13" i="14"/>
  <c r="M36" i="41"/>
  <c r="M21" i="10"/>
  <c r="M15" i="25"/>
  <c r="M21" i="9"/>
  <c r="AE15" i="14"/>
  <c r="AE32" i="10"/>
  <c r="AE19" i="31"/>
  <c r="AE17" i="41"/>
  <c r="AE14" i="12"/>
  <c r="F14" i="10"/>
  <c r="F30" i="41"/>
  <c r="F11" i="12"/>
  <c r="F12" i="14"/>
  <c r="F14" i="41"/>
  <c r="F17" i="23"/>
  <c r="F14" i="9"/>
  <c r="AE23" i="41"/>
  <c r="AE11" i="14"/>
  <c r="AE6" i="8"/>
  <c r="AE7" i="8"/>
  <c r="AE7" i="10" s="1"/>
  <c r="AE15" i="21"/>
  <c r="AE10" i="12"/>
  <c r="AE13" i="41"/>
  <c r="AE9" i="10"/>
  <c r="O13" i="12"/>
  <c r="O16" i="41"/>
  <c r="O26" i="9"/>
  <c r="O26" i="10"/>
  <c r="O15" i="27"/>
  <c r="O14" i="14"/>
  <c r="AG16" i="41"/>
  <c r="AG13" i="12"/>
  <c r="AG15" i="27"/>
  <c r="AG26" i="10"/>
  <c r="AG14" i="14"/>
  <c r="AG26" i="9"/>
  <c r="Q42" i="10"/>
  <c r="Q15" i="33"/>
  <c r="Q16" i="14"/>
  <c r="Q18" i="41"/>
  <c r="Q15" i="12"/>
  <c r="H23" i="41"/>
  <c r="H9" i="10"/>
  <c r="H10" i="12"/>
  <c r="H16" i="12" s="1"/>
  <c r="H13" i="41"/>
  <c r="H15" i="21"/>
  <c r="H7" i="8"/>
  <c r="H7" i="10" s="1"/>
  <c r="H11" i="14"/>
  <c r="H6" i="8"/>
  <c r="E23" i="41"/>
  <c r="E15" i="21"/>
  <c r="E11" i="14"/>
  <c r="E13" i="41"/>
  <c r="E10" i="12"/>
  <c r="E16" i="12" s="1"/>
  <c r="E9" i="10"/>
  <c r="E7" i="8"/>
  <c r="E7" i="10" s="1"/>
  <c r="E6" i="8"/>
  <c r="E42" i="9" s="1"/>
  <c r="G14" i="12"/>
  <c r="G17" i="41"/>
  <c r="G15" i="14"/>
  <c r="G19" i="31"/>
  <c r="G32" i="10"/>
  <c r="G32" i="9"/>
  <c r="I48" i="10"/>
  <c r="X48" i="10"/>
  <c r="U13" i="41"/>
  <c r="U15" i="21"/>
  <c r="U6" i="8"/>
  <c r="U23" i="41"/>
  <c r="U10" i="12"/>
  <c r="U11" i="14"/>
  <c r="U7" i="8"/>
  <c r="U7" i="10" s="1"/>
  <c r="U9" i="10"/>
  <c r="L13" i="12"/>
  <c r="L26" i="10"/>
  <c r="L14" i="14"/>
  <c r="L15" i="27"/>
  <c r="L16" i="41"/>
  <c r="L26" i="9"/>
  <c r="G48" i="10"/>
  <c r="S7" i="8"/>
  <c r="S7" i="10" s="1"/>
  <c r="S23" i="41"/>
  <c r="S10" i="12"/>
  <c r="S16" i="12" s="1"/>
  <c r="S6" i="8"/>
  <c r="S13" i="41"/>
  <c r="S11" i="14"/>
  <c r="S15" i="21"/>
  <c r="S9" i="10"/>
  <c r="P16" i="41"/>
  <c r="P15" i="27"/>
  <c r="P26" i="10"/>
  <c r="P13" i="12"/>
  <c r="P14" i="14"/>
  <c r="P26" i="9"/>
  <c r="L16" i="14"/>
  <c r="L42" i="9"/>
  <c r="L15" i="33"/>
  <c r="L15" i="12"/>
  <c r="L18" i="41"/>
  <c r="L42" i="10"/>
  <c r="O15" i="41"/>
  <c r="O36" i="41"/>
  <c r="O21" i="10"/>
  <c r="O13" i="14"/>
  <c r="O12" i="12"/>
  <c r="O15" i="25"/>
  <c r="O21" i="9"/>
  <c r="AL7" i="6"/>
  <c r="AM7" i="6"/>
  <c r="U15" i="14"/>
  <c r="U19" i="31"/>
  <c r="U17" i="41"/>
  <c r="U32" i="10"/>
  <c r="U14" i="12"/>
  <c r="U16" i="14"/>
  <c r="U42" i="10"/>
  <c r="U15" i="33"/>
  <c r="U15" i="12"/>
  <c r="U18" i="41"/>
  <c r="O9" i="9" l="1"/>
  <c r="AE16" i="12"/>
  <c r="AA9" i="9"/>
  <c r="X21" i="9"/>
  <c r="S6" i="41"/>
  <c r="S6" i="10"/>
  <c r="S6" i="9"/>
  <c r="S33" i="9"/>
  <c r="S37" i="9"/>
  <c r="S34" i="9"/>
  <c r="S12" i="9"/>
  <c r="S27" i="9"/>
  <c r="S43" i="9"/>
  <c r="S45" i="9"/>
  <c r="S46" i="9"/>
  <c r="S24" i="9"/>
  <c r="S38" i="9"/>
  <c r="S44" i="9"/>
  <c r="S15" i="9"/>
  <c r="S22" i="9"/>
  <c r="S19" i="9"/>
  <c r="S30" i="9"/>
  <c r="S17" i="9"/>
  <c r="S35" i="9"/>
  <c r="S16" i="9"/>
  <c r="S36" i="9"/>
  <c r="S23" i="9"/>
  <c r="S39" i="9"/>
  <c r="S10" i="9"/>
  <c r="S11" i="9"/>
  <c r="S40" i="9"/>
  <c r="S18" i="9"/>
  <c r="S28" i="9"/>
  <c r="S29" i="9"/>
  <c r="U6" i="9"/>
  <c r="U6" i="10"/>
  <c r="U6" i="41"/>
  <c r="U12" i="9"/>
  <c r="U16" i="9"/>
  <c r="U37" i="9"/>
  <c r="U30" i="9"/>
  <c r="U28" i="9"/>
  <c r="U29" i="9"/>
  <c r="U11" i="9"/>
  <c r="U19" i="9"/>
  <c r="U27" i="9"/>
  <c r="U15" i="9"/>
  <c r="U34" i="9"/>
  <c r="U44" i="9"/>
  <c r="U40" i="9"/>
  <c r="U18" i="9"/>
  <c r="U22" i="9"/>
  <c r="U17" i="9"/>
  <c r="U35" i="9"/>
  <c r="U39" i="9"/>
  <c r="U23" i="9"/>
  <c r="U43" i="9"/>
  <c r="U33" i="9"/>
  <c r="U45" i="9"/>
  <c r="U38" i="9"/>
  <c r="U36" i="9"/>
  <c r="U10" i="9"/>
  <c r="U24" i="9"/>
  <c r="U46" i="9"/>
  <c r="H9" i="9"/>
  <c r="H6" i="41"/>
  <c r="H6" i="10"/>
  <c r="H6" i="9"/>
  <c r="H38" i="9"/>
  <c r="H24" i="9"/>
  <c r="H19" i="9"/>
  <c r="H17" i="9"/>
  <c r="H16" i="9"/>
  <c r="H36" i="9"/>
  <c r="H22" i="9"/>
  <c r="H12" i="9"/>
  <c r="H40" i="9"/>
  <c r="H46" i="9"/>
  <c r="H39" i="9"/>
  <c r="H10" i="9"/>
  <c r="H30" i="9"/>
  <c r="H45" i="9"/>
  <c r="H37" i="9"/>
  <c r="H35" i="9"/>
  <c r="H29" i="9"/>
  <c r="H27" i="9"/>
  <c r="H33" i="9"/>
  <c r="H18" i="9"/>
  <c r="H23" i="9"/>
  <c r="H15" i="9"/>
  <c r="H34" i="9"/>
  <c r="H11" i="9"/>
  <c r="H44" i="9"/>
  <c r="H28" i="9"/>
  <c r="H43" i="9"/>
  <c r="AE6" i="10"/>
  <c r="AE6" i="41"/>
  <c r="AE6" i="9"/>
  <c r="AE35" i="9"/>
  <c r="AE16" i="9"/>
  <c r="AE43" i="9"/>
  <c r="AE12" i="9"/>
  <c r="AE19" i="9"/>
  <c r="AE37" i="9"/>
  <c r="AE38" i="9"/>
  <c r="AE33" i="9"/>
  <c r="AE44" i="9"/>
  <c r="AE17" i="9"/>
  <c r="AE36" i="9"/>
  <c r="AE24" i="9"/>
  <c r="AE27" i="9"/>
  <c r="AE28" i="9"/>
  <c r="AE23" i="9"/>
  <c r="AE45" i="9"/>
  <c r="AE11" i="9"/>
  <c r="AE15" i="9"/>
  <c r="AE46" i="9"/>
  <c r="AE29" i="9"/>
  <c r="AE18" i="9"/>
  <c r="AE30" i="9"/>
  <c r="AE10" i="9"/>
  <c r="AE40" i="9"/>
  <c r="AE34" i="9"/>
  <c r="AE39" i="9"/>
  <c r="AE22" i="9"/>
  <c r="AM17" i="41"/>
  <c r="AL17" i="41"/>
  <c r="E14" i="9"/>
  <c r="I32" i="9"/>
  <c r="AG29" i="41"/>
  <c r="AG28" i="41"/>
  <c r="P9" i="9"/>
  <c r="P6" i="10"/>
  <c r="P6" i="41"/>
  <c r="P6" i="9"/>
  <c r="P44" i="9"/>
  <c r="P11" i="9"/>
  <c r="P36" i="9"/>
  <c r="P24" i="9"/>
  <c r="P10" i="9"/>
  <c r="P22" i="9"/>
  <c r="P19" i="9"/>
  <c r="P15" i="9"/>
  <c r="P17" i="9"/>
  <c r="P33" i="9"/>
  <c r="P37" i="9"/>
  <c r="P40" i="9"/>
  <c r="P35" i="9"/>
  <c r="P43" i="9"/>
  <c r="P38" i="9"/>
  <c r="P28" i="9"/>
  <c r="P23" i="9"/>
  <c r="P34" i="9"/>
  <c r="P18" i="9"/>
  <c r="P16" i="9"/>
  <c r="P39" i="9"/>
  <c r="P27" i="9"/>
  <c r="P30" i="9"/>
  <c r="P12" i="9"/>
  <c r="P46" i="9"/>
  <c r="P29" i="9"/>
  <c r="P45" i="9"/>
  <c r="AA41" i="41"/>
  <c r="AA42" i="41"/>
  <c r="AF35" i="41"/>
  <c r="AF34" i="41"/>
  <c r="Z16" i="12"/>
  <c r="AE42" i="9"/>
  <c r="J16" i="12"/>
  <c r="AL14" i="41"/>
  <c r="AM14" i="41"/>
  <c r="AJ16" i="12"/>
  <c r="AG41" i="41"/>
  <c r="AG42" i="41"/>
  <c r="R6" i="9"/>
  <c r="R6" i="41"/>
  <c r="R6" i="10"/>
  <c r="R12" i="9"/>
  <c r="R40" i="9"/>
  <c r="R23" i="9"/>
  <c r="R38" i="9"/>
  <c r="R34" i="9"/>
  <c r="R45" i="9"/>
  <c r="R30" i="9"/>
  <c r="R33" i="9"/>
  <c r="R35" i="9"/>
  <c r="R10" i="9"/>
  <c r="R16" i="9"/>
  <c r="R15" i="9"/>
  <c r="R27" i="9"/>
  <c r="R28" i="9"/>
  <c r="R43" i="9"/>
  <c r="R29" i="9"/>
  <c r="R46" i="9"/>
  <c r="R44" i="9"/>
  <c r="R11" i="9"/>
  <c r="R24" i="9"/>
  <c r="R37" i="9"/>
  <c r="R18" i="9"/>
  <c r="R22" i="9"/>
  <c r="R39" i="9"/>
  <c r="R36" i="9"/>
  <c r="R19" i="9"/>
  <c r="R17" i="9"/>
  <c r="AJ34" i="14"/>
  <c r="AJ42" i="41"/>
  <c r="AJ41" i="41"/>
  <c r="R21" i="9"/>
  <c r="AA28" i="41"/>
  <c r="AA29" i="41"/>
  <c r="AA16" i="12"/>
  <c r="P42" i="9"/>
  <c r="AB21" i="9"/>
  <c r="AF9" i="9"/>
  <c r="AF6" i="9"/>
  <c r="AF6" i="10"/>
  <c r="AF6" i="41"/>
  <c r="AF33" i="9"/>
  <c r="AF10" i="9"/>
  <c r="AF45" i="9"/>
  <c r="AF15" i="9"/>
  <c r="AF24" i="9"/>
  <c r="AF40" i="9"/>
  <c r="AF18" i="9"/>
  <c r="AF22" i="9"/>
  <c r="AF12" i="9"/>
  <c r="AF11" i="9"/>
  <c r="AF23" i="9"/>
  <c r="AF27" i="9"/>
  <c r="AF34" i="9"/>
  <c r="AF38" i="9"/>
  <c r="AF16" i="9"/>
  <c r="AF17" i="9"/>
  <c r="AF43" i="9"/>
  <c r="AF37" i="9"/>
  <c r="AF28" i="9"/>
  <c r="AF29" i="9"/>
  <c r="AF39" i="9"/>
  <c r="AF19" i="9"/>
  <c r="AF36" i="9"/>
  <c r="AF30" i="9"/>
  <c r="AF35" i="9"/>
  <c r="AF44" i="9"/>
  <c r="AF46" i="9"/>
  <c r="Y26" i="9"/>
  <c r="F6" i="41"/>
  <c r="F6" i="9"/>
  <c r="F6" i="10"/>
  <c r="F28" i="9"/>
  <c r="F46" i="9"/>
  <c r="F40" i="9"/>
  <c r="F27" i="9"/>
  <c r="F11" i="9"/>
  <c r="F22" i="9"/>
  <c r="F17" i="9"/>
  <c r="F29" i="9"/>
  <c r="F16" i="9"/>
  <c r="F36" i="9"/>
  <c r="F44" i="9"/>
  <c r="F39" i="9"/>
  <c r="F33" i="9"/>
  <c r="F23" i="9"/>
  <c r="F10" i="9"/>
  <c r="F12" i="9"/>
  <c r="F38" i="9"/>
  <c r="F37" i="9"/>
  <c r="F30" i="9"/>
  <c r="F19" i="9"/>
  <c r="F15" i="9"/>
  <c r="F24" i="9"/>
  <c r="F43" i="9"/>
  <c r="F45" i="9"/>
  <c r="F18" i="9"/>
  <c r="F35" i="9"/>
  <c r="F34" i="9"/>
  <c r="R14" i="9"/>
  <c r="Y14" i="9"/>
  <c r="AL16" i="41"/>
  <c r="AM16" i="41"/>
  <c r="U21" i="9"/>
  <c r="AD16" i="12"/>
  <c r="AC16" i="12"/>
  <c r="AF42" i="9"/>
  <c r="D7" i="10"/>
  <c r="AI7" i="10"/>
  <c r="AH7" i="10"/>
  <c r="D32" i="9"/>
  <c r="AI6" i="10"/>
  <c r="D6" i="41"/>
  <c r="AH6" i="10"/>
  <c r="D6" i="9"/>
  <c r="D6" i="10"/>
  <c r="D28" i="9"/>
  <c r="D22" i="9"/>
  <c r="D19" i="9"/>
  <c r="D30" i="9"/>
  <c r="D35" i="9"/>
  <c r="D29" i="9"/>
  <c r="D43" i="9"/>
  <c r="D12" i="9"/>
  <c r="D18" i="9"/>
  <c r="D45" i="9"/>
  <c r="D34" i="9"/>
  <c r="D10" i="9"/>
  <c r="D44" i="9"/>
  <c r="D37" i="9"/>
  <c r="D33" i="9"/>
  <c r="D16" i="9"/>
  <c r="D23" i="9"/>
  <c r="D27" i="9"/>
  <c r="D15" i="9"/>
  <c r="D17" i="9"/>
  <c r="D11" i="9"/>
  <c r="D39" i="9"/>
  <c r="D46" i="9"/>
  <c r="D36" i="9"/>
  <c r="D38" i="9"/>
  <c r="D40" i="9"/>
  <c r="D24" i="9"/>
  <c r="V7" i="10"/>
  <c r="AA35" i="41"/>
  <c r="AA34" i="41"/>
  <c r="U9" i="9"/>
  <c r="AE9" i="9"/>
  <c r="AB34" i="41"/>
  <c r="AB35" i="41"/>
  <c r="K9" i="9"/>
  <c r="K6" i="41"/>
  <c r="K6" i="10"/>
  <c r="K6" i="9"/>
  <c r="K46" i="9"/>
  <c r="K12" i="9"/>
  <c r="K37" i="9"/>
  <c r="K17" i="9"/>
  <c r="K11" i="9"/>
  <c r="K39" i="9"/>
  <c r="K19" i="9"/>
  <c r="K18" i="9"/>
  <c r="K23" i="9"/>
  <c r="K24" i="9"/>
  <c r="K43" i="9"/>
  <c r="K34" i="9"/>
  <c r="K22" i="9"/>
  <c r="K44" i="9"/>
  <c r="K15" i="9"/>
  <c r="K35" i="9"/>
  <c r="K30" i="9"/>
  <c r="K40" i="9"/>
  <c r="K29" i="9"/>
  <c r="K27" i="9"/>
  <c r="K33" i="9"/>
  <c r="K38" i="9"/>
  <c r="K45" i="9"/>
  <c r="K28" i="9"/>
  <c r="K36" i="9"/>
  <c r="K10" i="9"/>
  <c r="K16" i="9"/>
  <c r="S14" i="9"/>
  <c r="T9" i="9"/>
  <c r="T6" i="9"/>
  <c r="T6" i="41"/>
  <c r="T6" i="10"/>
  <c r="T18" i="9"/>
  <c r="T30" i="9"/>
  <c r="T43" i="9"/>
  <c r="T33" i="9"/>
  <c r="T40" i="9"/>
  <c r="T23" i="9"/>
  <c r="T38" i="9"/>
  <c r="T15" i="9"/>
  <c r="T34" i="9"/>
  <c r="T46" i="9"/>
  <c r="T39" i="9"/>
  <c r="T29" i="9"/>
  <c r="T19" i="9"/>
  <c r="T11" i="9"/>
  <c r="T24" i="9"/>
  <c r="T35" i="9"/>
  <c r="T45" i="9"/>
  <c r="T22" i="9"/>
  <c r="T37" i="9"/>
  <c r="T10" i="9"/>
  <c r="T17" i="9"/>
  <c r="T44" i="9"/>
  <c r="T27" i="9"/>
  <c r="T16" i="9"/>
  <c r="T36" i="9"/>
  <c r="T28" i="9"/>
  <c r="T12" i="9"/>
  <c r="U26" i="9"/>
  <c r="AD35" i="41"/>
  <c r="AD34" i="41"/>
  <c r="K14" i="9"/>
  <c r="N42" i="9"/>
  <c r="N6" i="41"/>
  <c r="N6" i="9"/>
  <c r="N6" i="10"/>
  <c r="N45" i="9"/>
  <c r="N24" i="9"/>
  <c r="N29" i="9"/>
  <c r="N28" i="9"/>
  <c r="N17" i="9"/>
  <c r="N30" i="9"/>
  <c r="N22" i="9"/>
  <c r="N37" i="9"/>
  <c r="N27" i="9"/>
  <c r="N40" i="9"/>
  <c r="N12" i="9"/>
  <c r="N33" i="9"/>
  <c r="N18" i="9"/>
  <c r="N19" i="9"/>
  <c r="N16" i="9"/>
  <c r="N38" i="9"/>
  <c r="N10" i="9"/>
  <c r="N36" i="9"/>
  <c r="N43" i="9"/>
  <c r="N46" i="9"/>
  <c r="N34" i="9"/>
  <c r="N11" i="9"/>
  <c r="N44" i="9"/>
  <c r="N23" i="9"/>
  <c r="N15" i="9"/>
  <c r="N39" i="9"/>
  <c r="N35" i="9"/>
  <c r="AJ35" i="41"/>
  <c r="AJ34" i="41"/>
  <c r="AL7" i="8"/>
  <c r="AM7" i="8"/>
  <c r="AJ7" i="10"/>
  <c r="AM6" i="8"/>
  <c r="AJ6" i="41"/>
  <c r="AJ6" i="10"/>
  <c r="AL6" i="8"/>
  <c r="AJ6" i="9"/>
  <c r="AJ44" i="9"/>
  <c r="AJ23" i="9"/>
  <c r="AJ19" i="9"/>
  <c r="AJ18" i="9"/>
  <c r="AJ39" i="9"/>
  <c r="AJ24" i="9"/>
  <c r="AJ29" i="9"/>
  <c r="AJ43" i="9"/>
  <c r="AJ12" i="9"/>
  <c r="AJ46" i="9"/>
  <c r="AJ17" i="9"/>
  <c r="AJ37" i="9"/>
  <c r="AJ33" i="9"/>
  <c r="AJ36" i="9"/>
  <c r="AJ35" i="9"/>
  <c r="AJ40" i="9"/>
  <c r="AJ16" i="9"/>
  <c r="AJ15" i="9"/>
  <c r="AJ10" i="9"/>
  <c r="AJ34" i="9"/>
  <c r="AJ38" i="9"/>
  <c r="AJ28" i="9"/>
  <c r="AJ30" i="9"/>
  <c r="AJ45" i="9"/>
  <c r="AJ22" i="9"/>
  <c r="AJ11" i="9"/>
  <c r="AJ27" i="9"/>
  <c r="AJ29" i="41"/>
  <c r="AJ28" i="41"/>
  <c r="S32" i="9"/>
  <c r="P32" i="9"/>
  <c r="AJ21" i="9"/>
  <c r="L32" i="9"/>
  <c r="L6" i="10"/>
  <c r="L6" i="41"/>
  <c r="L6" i="9"/>
  <c r="L39" i="9"/>
  <c r="L15" i="9"/>
  <c r="L38" i="9"/>
  <c r="L10" i="9"/>
  <c r="L44" i="9"/>
  <c r="L30" i="9"/>
  <c r="L24" i="9"/>
  <c r="L12" i="9"/>
  <c r="L45" i="9"/>
  <c r="L36" i="9"/>
  <c r="L33" i="9"/>
  <c r="L35" i="9"/>
  <c r="L37" i="9"/>
  <c r="L23" i="9"/>
  <c r="L43" i="9"/>
  <c r="L17" i="9"/>
  <c r="L18" i="9"/>
  <c r="L19" i="9"/>
  <c r="L29" i="9"/>
  <c r="L11" i="9"/>
  <c r="L27" i="9"/>
  <c r="L46" i="9"/>
  <c r="L34" i="9"/>
  <c r="L22" i="9"/>
  <c r="L16" i="9"/>
  <c r="L28" i="9"/>
  <c r="L40" i="9"/>
  <c r="AA6" i="41"/>
  <c r="AA6" i="10"/>
  <c r="AA6" i="9"/>
  <c r="AA43" i="9"/>
  <c r="AA39" i="9"/>
  <c r="AA45" i="9"/>
  <c r="AA10" i="9"/>
  <c r="AA16" i="9"/>
  <c r="AA28" i="9"/>
  <c r="AA46" i="9"/>
  <c r="AA35" i="9"/>
  <c r="AA37" i="9"/>
  <c r="AA12" i="9"/>
  <c r="AA18" i="9"/>
  <c r="AA29" i="9"/>
  <c r="AA38" i="9"/>
  <c r="AA15" i="9"/>
  <c r="AA24" i="9"/>
  <c r="AA30" i="9"/>
  <c r="AA44" i="9"/>
  <c r="AA22" i="9"/>
  <c r="AA34" i="9"/>
  <c r="AA27" i="9"/>
  <c r="AA36" i="9"/>
  <c r="AA17" i="9"/>
  <c r="AA40" i="9"/>
  <c r="AA11" i="9"/>
  <c r="AA33" i="9"/>
  <c r="AA23" i="9"/>
  <c r="AA19" i="9"/>
  <c r="AB9" i="9"/>
  <c r="AB28" i="41"/>
  <c r="AB29" i="41"/>
  <c r="AE41" i="41"/>
  <c r="AE42" i="41"/>
  <c r="N14" i="9"/>
  <c r="O16" i="12"/>
  <c r="AF28" i="41"/>
  <c r="AF29" i="41"/>
  <c r="F9" i="9"/>
  <c r="F16" i="12"/>
  <c r="AM7" i="41"/>
  <c r="AL7" i="41"/>
  <c r="Z14" i="9"/>
  <c r="AE26" i="9"/>
  <c r="AF26" i="9"/>
  <c r="G16" i="12"/>
  <c r="G6" i="10"/>
  <c r="G6" i="41"/>
  <c r="G6" i="9"/>
  <c r="G36" i="9"/>
  <c r="G39" i="9"/>
  <c r="G12" i="9"/>
  <c r="G38" i="9"/>
  <c r="G18" i="9"/>
  <c r="G19" i="9"/>
  <c r="G43" i="9"/>
  <c r="G27" i="9"/>
  <c r="G11" i="9"/>
  <c r="G17" i="9"/>
  <c r="G29" i="9"/>
  <c r="G23" i="9"/>
  <c r="G10" i="9"/>
  <c r="G22" i="9"/>
  <c r="G44" i="9"/>
  <c r="G16" i="9"/>
  <c r="G33" i="9"/>
  <c r="G30" i="9"/>
  <c r="G45" i="9"/>
  <c r="G34" i="9"/>
  <c r="G46" i="9"/>
  <c r="G37" i="9"/>
  <c r="G40" i="9"/>
  <c r="G35" i="9"/>
  <c r="G15" i="9"/>
  <c r="G24" i="9"/>
  <c r="G28" i="9"/>
  <c r="AD21" i="9"/>
  <c r="AD6" i="9"/>
  <c r="AD6" i="41"/>
  <c r="AD6" i="10"/>
  <c r="AD19" i="9"/>
  <c r="AD34" i="9"/>
  <c r="AD12" i="9"/>
  <c r="AD36" i="9"/>
  <c r="AD44" i="9"/>
  <c r="AD46" i="9"/>
  <c r="AD37" i="9"/>
  <c r="AD23" i="9"/>
  <c r="AD16" i="9"/>
  <c r="AD24" i="9"/>
  <c r="AD10" i="9"/>
  <c r="AD11" i="9"/>
  <c r="AD30" i="9"/>
  <c r="AD39" i="9"/>
  <c r="AD29" i="9"/>
  <c r="AD22" i="9"/>
  <c r="AD18" i="9"/>
  <c r="AD15" i="9"/>
  <c r="AD38" i="9"/>
  <c r="AD27" i="9"/>
  <c r="AD35" i="9"/>
  <c r="AD40" i="9"/>
  <c r="AD45" i="9"/>
  <c r="AD28" i="9"/>
  <c r="AD33" i="9"/>
  <c r="AD43" i="9"/>
  <c r="AD17" i="9"/>
  <c r="AC26" i="9"/>
  <c r="AC6" i="41"/>
  <c r="AC6" i="10"/>
  <c r="AC6" i="9"/>
  <c r="AC46" i="9"/>
  <c r="AC23" i="9"/>
  <c r="AC33" i="9"/>
  <c r="AC43" i="9"/>
  <c r="AC36" i="9"/>
  <c r="AC10" i="9"/>
  <c r="AC28" i="9"/>
  <c r="AC11" i="9"/>
  <c r="AC40" i="9"/>
  <c r="AC37" i="9"/>
  <c r="AC38" i="9"/>
  <c r="AC19" i="9"/>
  <c r="AC12" i="9"/>
  <c r="AC35" i="9"/>
  <c r="AC17" i="9"/>
  <c r="AC29" i="9"/>
  <c r="AC45" i="9"/>
  <c r="AC44" i="9"/>
  <c r="AC15" i="9"/>
  <c r="AC24" i="9"/>
  <c r="AC22" i="9"/>
  <c r="AC39" i="9"/>
  <c r="AC34" i="9"/>
  <c r="AC16" i="9"/>
  <c r="AC18" i="9"/>
  <c r="AC27" i="9"/>
  <c r="AC30" i="9"/>
  <c r="AC29" i="41"/>
  <c r="AC28" i="41"/>
  <c r="AC34" i="41"/>
  <c r="AC35" i="41"/>
  <c r="D16" i="12"/>
  <c r="S21" i="9"/>
  <c r="T21" i="9"/>
  <c r="AJ37" i="14"/>
  <c r="V6" i="10"/>
  <c r="V6" i="9"/>
  <c r="V6" i="41"/>
  <c r="V24" i="9"/>
  <c r="V27" i="9"/>
  <c r="V16" i="9"/>
  <c r="V12" i="9"/>
  <c r="V22" i="9"/>
  <c r="V35" i="9"/>
  <c r="V15" i="9"/>
  <c r="V29" i="9"/>
  <c r="V46" i="9"/>
  <c r="V36" i="9"/>
  <c r="V17" i="9"/>
  <c r="V11" i="9"/>
  <c r="V28" i="9"/>
  <c r="V19" i="9"/>
  <c r="V39" i="9"/>
  <c r="V43" i="9"/>
  <c r="V40" i="9"/>
  <c r="V45" i="9"/>
  <c r="V18" i="9"/>
  <c r="V38" i="9"/>
  <c r="V30" i="9"/>
  <c r="V34" i="9"/>
  <c r="V23" i="9"/>
  <c r="V44" i="9"/>
  <c r="V33" i="9"/>
  <c r="V10" i="9"/>
  <c r="V37" i="9"/>
  <c r="E6" i="41"/>
  <c r="E6" i="10"/>
  <c r="E6" i="9"/>
  <c r="E30" i="9"/>
  <c r="E38" i="9"/>
  <c r="E43" i="9"/>
  <c r="E33" i="9"/>
  <c r="E46" i="9"/>
  <c r="E16" i="9"/>
  <c r="E24" i="9"/>
  <c r="E18" i="9"/>
  <c r="E27" i="9"/>
  <c r="E29" i="9"/>
  <c r="E19" i="9"/>
  <c r="E12" i="9"/>
  <c r="E37" i="9"/>
  <c r="E22" i="9"/>
  <c r="E15" i="9"/>
  <c r="E35" i="9"/>
  <c r="E17" i="9"/>
  <c r="E36" i="9"/>
  <c r="E40" i="9"/>
  <c r="E11" i="9"/>
  <c r="E39" i="9"/>
  <c r="E28" i="9"/>
  <c r="E44" i="9"/>
  <c r="E45" i="9"/>
  <c r="E10" i="9"/>
  <c r="E34" i="9"/>
  <c r="E23" i="9"/>
  <c r="AE28" i="41"/>
  <c r="AE29" i="41"/>
  <c r="AJ36" i="14"/>
  <c r="I14" i="9"/>
  <c r="I6" i="10"/>
  <c r="I6" i="9"/>
  <c r="I6" i="41"/>
  <c r="I45" i="9"/>
  <c r="I11" i="9"/>
  <c r="I40" i="9"/>
  <c r="I38" i="9"/>
  <c r="I28" i="9"/>
  <c r="I39" i="9"/>
  <c r="I43" i="9"/>
  <c r="I27" i="9"/>
  <c r="I12" i="9"/>
  <c r="I15" i="9"/>
  <c r="I46" i="9"/>
  <c r="I16" i="9"/>
  <c r="I22" i="9"/>
  <c r="I17" i="9"/>
  <c r="I29" i="9"/>
  <c r="I44" i="9"/>
  <c r="I37" i="9"/>
  <c r="I10" i="9"/>
  <c r="I35" i="9"/>
  <c r="I33" i="9"/>
  <c r="I23" i="9"/>
  <c r="I24" i="9"/>
  <c r="I34" i="9"/>
  <c r="I30" i="9"/>
  <c r="I19" i="9"/>
  <c r="I36" i="9"/>
  <c r="I18" i="9"/>
  <c r="Q16" i="12"/>
  <c r="K26" i="9"/>
  <c r="AE34" i="41"/>
  <c r="AE35" i="41"/>
  <c r="AE14" i="9"/>
  <c r="X16" i="12"/>
  <c r="I21" i="9"/>
  <c r="AG32" i="9"/>
  <c r="AG6" i="9"/>
  <c r="AG6" i="41"/>
  <c r="AG6" i="10"/>
  <c r="AG39" i="9"/>
  <c r="AG10" i="9"/>
  <c r="AG18" i="9"/>
  <c r="AG29" i="9"/>
  <c r="AG15" i="9"/>
  <c r="AG28" i="9"/>
  <c r="AG23" i="9"/>
  <c r="AG33" i="9"/>
  <c r="AG43" i="9"/>
  <c r="AG37" i="9"/>
  <c r="AG38" i="9"/>
  <c r="AG44" i="9"/>
  <c r="AG45" i="9"/>
  <c r="AG30" i="9"/>
  <c r="AG11" i="9"/>
  <c r="AG24" i="9"/>
  <c r="AG12" i="9"/>
  <c r="AG19" i="9"/>
  <c r="AG17" i="9"/>
  <c r="AG35" i="9"/>
  <c r="AG22" i="9"/>
  <c r="AG16" i="9"/>
  <c r="AG40" i="9"/>
  <c r="AG27" i="9"/>
  <c r="AG34" i="9"/>
  <c r="AG46" i="9"/>
  <c r="AG36" i="9"/>
  <c r="P16" i="12"/>
  <c r="H14" i="9"/>
  <c r="M16" i="12"/>
  <c r="N16" i="12"/>
  <c r="J6" i="9"/>
  <c r="J6" i="41"/>
  <c r="J6" i="10"/>
  <c r="J24" i="9"/>
  <c r="J17" i="9"/>
  <c r="J12" i="9"/>
  <c r="J19" i="9"/>
  <c r="J45" i="9"/>
  <c r="J18" i="9"/>
  <c r="J33" i="9"/>
  <c r="J29" i="9"/>
  <c r="J43" i="9"/>
  <c r="J39" i="9"/>
  <c r="J27" i="9"/>
  <c r="J11" i="9"/>
  <c r="J37" i="9"/>
  <c r="J35" i="9"/>
  <c r="J10" i="9"/>
  <c r="J28" i="9"/>
  <c r="J34" i="9"/>
  <c r="J16" i="9"/>
  <c r="J46" i="9"/>
  <c r="J44" i="9"/>
  <c r="J30" i="9"/>
  <c r="J15" i="9"/>
  <c r="J40" i="9"/>
  <c r="J22" i="9"/>
  <c r="J23" i="9"/>
  <c r="J38" i="9"/>
  <c r="J36" i="9"/>
  <c r="AJ33" i="14"/>
  <c r="AM13" i="41"/>
  <c r="AL13" i="41"/>
  <c r="AL8" i="41"/>
  <c r="AM8" i="41"/>
  <c r="J32" i="9"/>
  <c r="S26" i="9"/>
  <c r="K42" i="9"/>
  <c r="J21" i="9"/>
  <c r="T26" i="9"/>
  <c r="R26" i="9"/>
  <c r="AB26" i="9"/>
  <c r="AB6" i="9"/>
  <c r="AB6" i="41"/>
  <c r="AB6" i="10"/>
  <c r="AB19" i="9"/>
  <c r="AB34" i="9"/>
  <c r="AB23" i="9"/>
  <c r="AB18" i="9"/>
  <c r="AB27" i="9"/>
  <c r="AB10" i="9"/>
  <c r="AB35" i="9"/>
  <c r="AB36" i="9"/>
  <c r="AB22" i="9"/>
  <c r="AB38" i="9"/>
  <c r="AB11" i="9"/>
  <c r="AB12" i="9"/>
  <c r="AB37" i="9"/>
  <c r="AB16" i="9"/>
  <c r="AB45" i="9"/>
  <c r="AB43" i="9"/>
  <c r="AB30" i="9"/>
  <c r="AB44" i="9"/>
  <c r="AB39" i="9"/>
  <c r="AB29" i="9"/>
  <c r="AB28" i="9"/>
  <c r="AB33" i="9"/>
  <c r="AB17" i="9"/>
  <c r="AB46" i="9"/>
  <c r="AB15" i="9"/>
  <c r="AB24" i="9"/>
  <c r="AB40" i="9"/>
  <c r="M14" i="9"/>
  <c r="R42" i="9"/>
  <c r="I42" i="9"/>
  <c r="Y16" i="12"/>
  <c r="AE21" i="9"/>
  <c r="E26" i="9"/>
  <c r="E21" i="9"/>
  <c r="E32" i="9"/>
  <c r="AD42" i="41"/>
  <c r="AD41" i="41"/>
  <c r="AF16" i="12"/>
  <c r="H21" i="9"/>
  <c r="W32" i="9"/>
  <c r="W6" i="41"/>
  <c r="W6" i="9"/>
  <c r="W6" i="10"/>
  <c r="W27" i="9"/>
  <c r="W46" i="9"/>
  <c r="W19" i="9"/>
  <c r="W43" i="9"/>
  <c r="W39" i="9"/>
  <c r="W28" i="9"/>
  <c r="W24" i="9"/>
  <c r="W22" i="9"/>
  <c r="W38" i="9"/>
  <c r="W35" i="9"/>
  <c r="W10" i="9"/>
  <c r="W34" i="9"/>
  <c r="W33" i="9"/>
  <c r="W30" i="9"/>
  <c r="W44" i="9"/>
  <c r="W12" i="9"/>
  <c r="W23" i="9"/>
  <c r="W15" i="9"/>
  <c r="W37" i="9"/>
  <c r="W40" i="9"/>
  <c r="W11" i="9"/>
  <c r="W29" i="9"/>
  <c r="W18" i="9"/>
  <c r="W17" i="9"/>
  <c r="W45" i="9"/>
  <c r="W16" i="9"/>
  <c r="W36" i="9"/>
  <c r="AJ35" i="14"/>
  <c r="N32" i="9"/>
  <c r="AG14" i="9"/>
  <c r="T14" i="9"/>
  <c r="P14" i="9"/>
  <c r="AC14" i="9"/>
  <c r="AJ42" i="9"/>
  <c r="AA14" i="9"/>
  <c r="U32" i="9"/>
  <c r="S9" i="9"/>
  <c r="U16" i="12"/>
  <c r="U42" i="9"/>
  <c r="E9" i="9"/>
  <c r="AE32" i="9"/>
  <c r="I9" i="9"/>
  <c r="Q42" i="9"/>
  <c r="Q6" i="10"/>
  <c r="Q6" i="41"/>
  <c r="Q6" i="9"/>
  <c r="Q44" i="9"/>
  <c r="Q29" i="9"/>
  <c r="Q10" i="9"/>
  <c r="Q17" i="9"/>
  <c r="Q30" i="9"/>
  <c r="Q33" i="9"/>
  <c r="Q22" i="9"/>
  <c r="Q16" i="9"/>
  <c r="Q39" i="9"/>
  <c r="Q24" i="9"/>
  <c r="Q35" i="9"/>
  <c r="Q40" i="9"/>
  <c r="Q36" i="9"/>
  <c r="Q11" i="9"/>
  <c r="Q45" i="9"/>
  <c r="Q27" i="9"/>
  <c r="Q19" i="9"/>
  <c r="Q43" i="9"/>
  <c r="Q15" i="9"/>
  <c r="Q18" i="9"/>
  <c r="Q37" i="9"/>
  <c r="Q12" i="9"/>
  <c r="Q46" i="9"/>
  <c r="Q38" i="9"/>
  <c r="Q28" i="9"/>
  <c r="Q34" i="9"/>
  <c r="Q23" i="9"/>
  <c r="H26" i="9"/>
  <c r="AC42" i="41"/>
  <c r="AC41" i="41"/>
  <c r="X9" i="9"/>
  <c r="X6" i="41"/>
  <c r="X6" i="9"/>
  <c r="X6" i="10"/>
  <c r="X35" i="9"/>
  <c r="X37" i="9"/>
  <c r="X33" i="9"/>
  <c r="X34" i="9"/>
  <c r="X36" i="9"/>
  <c r="X10" i="9"/>
  <c r="X39" i="9"/>
  <c r="X46" i="9"/>
  <c r="X11" i="9"/>
  <c r="X27" i="9"/>
  <c r="X15" i="9"/>
  <c r="X38" i="9"/>
  <c r="X12" i="9"/>
  <c r="X18" i="9"/>
  <c r="X29" i="9"/>
  <c r="X17" i="9"/>
  <c r="X19" i="9"/>
  <c r="X22" i="9"/>
  <c r="X24" i="9"/>
  <c r="X45" i="9"/>
  <c r="X30" i="9"/>
  <c r="X43" i="9"/>
  <c r="X40" i="9"/>
  <c r="X23" i="9"/>
  <c r="X16" i="9"/>
  <c r="X44" i="9"/>
  <c r="X28" i="9"/>
  <c r="AG9" i="9"/>
  <c r="AG16" i="12"/>
  <c r="Q14" i="9"/>
  <c r="Z21" i="9"/>
  <c r="Z6" i="41"/>
  <c r="Z6" i="10"/>
  <c r="Z6" i="9"/>
  <c r="Z24" i="9"/>
  <c r="Z33" i="9"/>
  <c r="Z23" i="9"/>
  <c r="Z45" i="9"/>
  <c r="Z15" i="9"/>
  <c r="Z34" i="9"/>
  <c r="Z17" i="9"/>
  <c r="Z39" i="9"/>
  <c r="Z27" i="9"/>
  <c r="Z44" i="9"/>
  <c r="Z30" i="9"/>
  <c r="Z11" i="9"/>
  <c r="Z38" i="9"/>
  <c r="Z29" i="9"/>
  <c r="Z37" i="9"/>
  <c r="Z16" i="9"/>
  <c r="Z35" i="9"/>
  <c r="Z46" i="9"/>
  <c r="Z18" i="9"/>
  <c r="Z36" i="9"/>
  <c r="Z10" i="9"/>
  <c r="Z22" i="9"/>
  <c r="Z28" i="9"/>
  <c r="Z40" i="9"/>
  <c r="Z43" i="9"/>
  <c r="Z12" i="9"/>
  <c r="Z19" i="9"/>
  <c r="Z9" i="9"/>
  <c r="M32" i="9"/>
  <c r="M6" i="41"/>
  <c r="M6" i="9"/>
  <c r="M6" i="10"/>
  <c r="M44" i="9"/>
  <c r="M46" i="9"/>
  <c r="M24" i="9"/>
  <c r="M28" i="9"/>
  <c r="M27" i="9"/>
  <c r="M19" i="9"/>
  <c r="M34" i="9"/>
  <c r="M45" i="9"/>
  <c r="M39" i="9"/>
  <c r="M30" i="9"/>
  <c r="M36" i="9"/>
  <c r="M29" i="9"/>
  <c r="M43" i="9"/>
  <c r="M38" i="9"/>
  <c r="M15" i="9"/>
  <c r="M22" i="9"/>
  <c r="M12" i="9"/>
  <c r="M16" i="9"/>
  <c r="M23" i="9"/>
  <c r="M40" i="9"/>
  <c r="M33" i="9"/>
  <c r="M10" i="9"/>
  <c r="M18" i="9"/>
  <c r="M37" i="9"/>
  <c r="M17" i="9"/>
  <c r="M35" i="9"/>
  <c r="M11" i="9"/>
  <c r="N21" i="9"/>
  <c r="Q21" i="9"/>
  <c r="AJ9" i="9"/>
  <c r="AJ32" i="14"/>
  <c r="AR32" i="14" s="1"/>
  <c r="AR21" i="14" s="1"/>
  <c r="Z26" i="9"/>
  <c r="S42" i="9"/>
  <c r="H32" i="9"/>
  <c r="AG21" i="9"/>
  <c r="AF41" i="41"/>
  <c r="AF42" i="41"/>
  <c r="T32" i="9"/>
  <c r="R9" i="9"/>
  <c r="AM15" i="41"/>
  <c r="AL15" i="41"/>
  <c r="L16" i="12"/>
  <c r="AB16" i="12"/>
  <c r="L21" i="9"/>
  <c r="K32" i="9"/>
  <c r="Y6" i="9"/>
  <c r="Y6" i="10"/>
  <c r="Y6" i="41"/>
  <c r="Y37" i="9"/>
  <c r="Y35" i="9"/>
  <c r="Y34" i="9"/>
  <c r="Y28" i="9"/>
  <c r="Y12" i="9"/>
  <c r="Y23" i="9"/>
  <c r="Y24" i="9"/>
  <c r="Y38" i="9"/>
  <c r="Y22" i="9"/>
  <c r="Y11" i="9"/>
  <c r="Y46" i="9"/>
  <c r="Y36" i="9"/>
  <c r="Y17" i="9"/>
  <c r="Y18" i="9"/>
  <c r="Y30" i="9"/>
  <c r="Y40" i="9"/>
  <c r="Y45" i="9"/>
  <c r="Y44" i="9"/>
  <c r="Y19" i="9"/>
  <c r="Y29" i="9"/>
  <c r="Y27" i="9"/>
  <c r="Y15" i="9"/>
  <c r="Y16" i="9"/>
  <c r="Y43" i="9"/>
  <c r="Y33" i="9"/>
  <c r="Y10" i="9"/>
  <c r="Y39" i="9"/>
  <c r="N26" i="9"/>
  <c r="AB41" i="41"/>
  <c r="AB42" i="41"/>
  <c r="X32" i="9"/>
  <c r="O6" i="9"/>
  <c r="O6" i="10"/>
  <c r="O6" i="41"/>
  <c r="O10" i="9"/>
  <c r="O34" i="9"/>
  <c r="O29" i="9"/>
  <c r="O36" i="9"/>
  <c r="O45" i="9"/>
  <c r="O24" i="9"/>
  <c r="O30" i="9"/>
  <c r="O37" i="9"/>
  <c r="O43" i="9"/>
  <c r="O19" i="9"/>
  <c r="O44" i="9"/>
  <c r="O17" i="9"/>
  <c r="O23" i="9"/>
  <c r="O11" i="9"/>
  <c r="O35" i="9"/>
  <c r="O27" i="9"/>
  <c r="O18" i="9"/>
  <c r="O46" i="9"/>
  <c r="O22" i="9"/>
  <c r="O39" i="9"/>
  <c r="O15" i="9"/>
  <c r="O33" i="9"/>
  <c r="O16" i="9"/>
  <c r="O12" i="9"/>
  <c r="O28" i="9"/>
  <c r="O38" i="9"/>
  <c r="O40" i="9"/>
  <c r="Q26" i="9"/>
  <c r="L14" i="9"/>
  <c r="U14" i="9"/>
  <c r="P21" i="9"/>
  <c r="W16" i="12"/>
  <c r="W14" i="9"/>
  <c r="AJ26" i="9"/>
  <c r="AL9" i="41"/>
  <c r="AM9" i="41"/>
  <c r="Q32" i="9"/>
  <c r="AG35" i="41"/>
  <c r="AG34" i="41"/>
  <c r="AD29" i="41"/>
  <c r="AD28" i="41"/>
  <c r="H42" i="9"/>
  <c r="AL18" i="41"/>
  <c r="AM18" i="41"/>
  <c r="R32" i="9"/>
  <c r="V16" i="12"/>
  <c r="AL35" i="14" l="1"/>
  <c r="AL24" i="14" s="1"/>
  <c r="AP35" i="14"/>
  <c r="AP24" i="14" s="1"/>
  <c r="AM35" i="14"/>
  <c r="AM24" i="14" s="1"/>
  <c r="AK35" i="14"/>
  <c r="AK24" i="14" s="1"/>
  <c r="AR35" i="14"/>
  <c r="AR24" i="14" s="1"/>
  <c r="AN35" i="14"/>
  <c r="AN24" i="14" s="1"/>
  <c r="AQ35" i="14"/>
  <c r="AQ24" i="14" s="1"/>
  <c r="AO35" i="14"/>
  <c r="AO24" i="14" s="1"/>
  <c r="AM6" i="41"/>
  <c r="AL6" i="41"/>
  <c r="AR17" i="21"/>
  <c r="AP33" i="14"/>
  <c r="AP22" i="14" s="1"/>
  <c r="AL33" i="14"/>
  <c r="AL22" i="14" s="1"/>
  <c r="AR33" i="14"/>
  <c r="AR22" i="14" s="1"/>
  <c r="AO33" i="14"/>
  <c r="AO22" i="14" s="1"/>
  <c r="AQ33" i="14"/>
  <c r="AQ22" i="14" s="1"/>
  <c r="AN33" i="14"/>
  <c r="AN22" i="14" s="1"/>
  <c r="AK33" i="14"/>
  <c r="AK22" i="14" s="1"/>
  <c r="AM33" i="14"/>
  <c r="AM22" i="14" s="1"/>
  <c r="AO36" i="14"/>
  <c r="AO25" i="14" s="1"/>
  <c r="AL36" i="14"/>
  <c r="AL25" i="14" s="1"/>
  <c r="AM36" i="14"/>
  <c r="AM25" i="14" s="1"/>
  <c r="AR36" i="14"/>
  <c r="AR25" i="14" s="1"/>
  <c r="AN36" i="14"/>
  <c r="AN25" i="14" s="1"/>
  <c r="AQ36" i="14"/>
  <c r="AQ25" i="14" s="1"/>
  <c r="AP36" i="14"/>
  <c r="AP25" i="14" s="1"/>
  <c r="AK36" i="14"/>
  <c r="AK25" i="14" s="1"/>
  <c r="AL37" i="14"/>
  <c r="AL26" i="14" s="1"/>
  <c r="AO37" i="14"/>
  <c r="AO26" i="14" s="1"/>
  <c r="AR37" i="14"/>
  <c r="AR26" i="14" s="1"/>
  <c r="AM37" i="14"/>
  <c r="AM26" i="14" s="1"/>
  <c r="AQ37" i="14"/>
  <c r="AQ26" i="14" s="1"/>
  <c r="AN37" i="14"/>
  <c r="AN26" i="14" s="1"/>
  <c r="AK37" i="14"/>
  <c r="AK26" i="14" s="1"/>
  <c r="AP37" i="14"/>
  <c r="AP26" i="14" s="1"/>
  <c r="AM17" i="12"/>
  <c r="AQ17" i="12"/>
  <c r="AQ34" i="14"/>
  <c r="AQ23" i="14" s="1"/>
  <c r="AN34" i="14"/>
  <c r="AN23" i="14" s="1"/>
  <c r="AK34" i="14"/>
  <c r="AK23" i="14" s="1"/>
  <c r="AP34" i="14"/>
  <c r="AP23" i="14" s="1"/>
  <c r="AL34" i="14"/>
  <c r="AL23" i="14" s="1"/>
  <c r="AO34" i="14"/>
  <c r="AO23" i="14" s="1"/>
  <c r="AR34" i="14"/>
  <c r="AR23" i="14" s="1"/>
  <c r="AM34" i="14"/>
  <c r="AM23" i="14" s="1"/>
  <c r="AM17" i="25" l="1"/>
  <c r="AK17" i="25"/>
  <c r="AO17" i="25"/>
  <c r="AN17" i="25"/>
  <c r="AP17" i="33"/>
  <c r="AM17" i="33"/>
  <c r="AK21" i="31"/>
  <c r="AR21" i="31"/>
  <c r="AM19" i="23"/>
  <c r="AO19" i="23"/>
  <c r="AO17" i="27"/>
  <c r="AK17" i="27"/>
  <c r="AQ17" i="25"/>
  <c r="AK17" i="33"/>
  <c r="AR17" i="33"/>
  <c r="AP21" i="31"/>
  <c r="AM21" i="31"/>
  <c r="AK19" i="23"/>
  <c r="AR19" i="23"/>
  <c r="AQ17" i="27"/>
  <c r="AM17" i="27"/>
  <c r="AP17" i="25"/>
  <c r="AN17" i="33"/>
  <c r="AO17" i="33"/>
  <c r="AQ21" i="31"/>
  <c r="AL21" i="31"/>
  <c r="AN19" i="23"/>
  <c r="AL19" i="23"/>
  <c r="AN17" i="27"/>
  <c r="AP17" i="27"/>
  <c r="AL17" i="25"/>
  <c r="AR17" i="25"/>
  <c r="AQ17" i="33"/>
  <c r="AL17" i="33"/>
  <c r="AN21" i="31"/>
  <c r="AO21" i="31"/>
  <c r="AQ19" i="23"/>
  <c r="AP19" i="23"/>
  <c r="AR17" i="27"/>
  <c r="AL17" i="27"/>
</calcChain>
</file>

<file path=xl/sharedStrings.xml><?xml version="1.0" encoding="utf-8"?>
<sst xmlns="http://schemas.openxmlformats.org/spreadsheetml/2006/main" count="1081" uniqueCount="273">
  <si>
    <t>CRF 1.A.1 - Energiewirtschaft</t>
  </si>
  <si>
    <t>CRF 1.B - Diffuse Emissionen aus Brennstoffen</t>
  </si>
  <si>
    <t>CRF 1.A.3.e - Erdgasverdichter</t>
  </si>
  <si>
    <t>EM_1A1_CO2</t>
  </si>
  <si>
    <t>EM_1B_CO2</t>
  </si>
  <si>
    <t>EM_1A3e_CO2</t>
  </si>
  <si>
    <t>Summe</t>
  </si>
  <si>
    <t>CRF 1.A.3.a - nationaler Luftverkehr</t>
  </si>
  <si>
    <t>CRF 1.A.3.b - Straßenverkehr</t>
  </si>
  <si>
    <t>CRF 1.A.3.c - Schienenverkehr</t>
  </si>
  <si>
    <t>CRF 1.A.3.d - Küsten- &amp; Binnenschifffahrt</t>
  </si>
  <si>
    <t>EM_1A3a_CO2</t>
  </si>
  <si>
    <t>EM_1A3c_CO2</t>
  </si>
  <si>
    <t>EM_1A3d_CO2</t>
  </si>
  <si>
    <t>EM_1A3b_CO2</t>
  </si>
  <si>
    <t>1 - Energiewirtschaft</t>
  </si>
  <si>
    <t>2 - Industrie</t>
  </si>
  <si>
    <t>3 - Gebäude</t>
  </si>
  <si>
    <t>CRF 2.A - Herstellung mineralischer Produkte</t>
  </si>
  <si>
    <t>CRF 2.B - Chemische Industrie</t>
  </si>
  <si>
    <t>CRF 2.C - Herstellung von Metallen</t>
  </si>
  <si>
    <t>EM_2C_CO2</t>
  </si>
  <si>
    <t>EM_2D_CO2</t>
  </si>
  <si>
    <t>EM_2B_CO2</t>
  </si>
  <si>
    <t>EM_2A_CO2</t>
  </si>
  <si>
    <t>4 - Verkehr</t>
  </si>
  <si>
    <t>5 - Landwirtschaft</t>
  </si>
  <si>
    <t>6 - Abfallwirtschaft und Sonstiges</t>
  </si>
  <si>
    <t>EM_1A2_CO2</t>
  </si>
  <si>
    <t>EM_1A4a_CO2</t>
  </si>
  <si>
    <t>CRF 1.A.4.b - Haushalte</t>
  </si>
  <si>
    <t>EM_1A4b_CO2</t>
  </si>
  <si>
    <t>EM_1A5_CO2</t>
  </si>
  <si>
    <t>CRF 1.A.4.c - Stationäre &amp; mobile Feuerung</t>
  </si>
  <si>
    <t>EM_1A4c_CO2</t>
  </si>
  <si>
    <t>CRF 5.A - Abfalldeponierung</t>
  </si>
  <si>
    <t>CRF 5.D - Abwasserbehandlung</t>
  </si>
  <si>
    <t>EM_5A_CO2</t>
  </si>
  <si>
    <t>EM_5B_CO2</t>
  </si>
  <si>
    <t>EM_5D_CO2</t>
  </si>
  <si>
    <t>EM_5C_CO2</t>
  </si>
  <si>
    <t>Gesamtemissionen</t>
  </si>
  <si>
    <t>ohne LULUCF</t>
  </si>
  <si>
    <t>mit LULUCF</t>
  </si>
  <si>
    <t>GWP</t>
  </si>
  <si>
    <t>EM_1A1_CH4</t>
  </si>
  <si>
    <t>EM_1B_CH4</t>
  </si>
  <si>
    <t>EM_1A3e_CH4</t>
  </si>
  <si>
    <t>EM_1A2_CH4</t>
  </si>
  <si>
    <t>EM_2A_CH4</t>
  </si>
  <si>
    <t>EM_2B_CH4</t>
  </si>
  <si>
    <t>EM_2C_CH4</t>
  </si>
  <si>
    <t>EM_1A4a_CH4</t>
  </si>
  <si>
    <t>EM_1A4b_CH4</t>
  </si>
  <si>
    <t>EM_1A5_CH4</t>
  </si>
  <si>
    <t>EM_1A3a_CH4</t>
  </si>
  <si>
    <t>EM_1A3b_CH4</t>
  </si>
  <si>
    <t>EM_1A3c_CH4</t>
  </si>
  <si>
    <t>EM_1A3d_CH4</t>
  </si>
  <si>
    <t>EM_1A4c_CH4</t>
  </si>
  <si>
    <t>EM_5A_CH4</t>
  </si>
  <si>
    <t>EM_5B_CH4</t>
  </si>
  <si>
    <t>EM_5D_CH4</t>
  </si>
  <si>
    <t>EM_2G_CH4</t>
  </si>
  <si>
    <t>CRF 1.A.2 - Verarbeitendes Gewerbe</t>
  </si>
  <si>
    <t>EM_5E_CH4</t>
  </si>
  <si>
    <t>EM_1A1_N2O</t>
  </si>
  <si>
    <t>EM_1B_N2O</t>
  </si>
  <si>
    <t>EM_1A3e_N2O</t>
  </si>
  <si>
    <t>EM_1A2_N2O</t>
  </si>
  <si>
    <t>EM_2A_N2O</t>
  </si>
  <si>
    <t>EM_2B_N2O</t>
  </si>
  <si>
    <t>EM_2C_N2O</t>
  </si>
  <si>
    <t>EM_1A4a_N2O</t>
  </si>
  <si>
    <t>EM_1A4b_N2O</t>
  </si>
  <si>
    <t>EM_1A5_N2O</t>
  </si>
  <si>
    <t>EM_1A3a_N2O</t>
  </si>
  <si>
    <t>EM_1A3b_N2O</t>
  </si>
  <si>
    <t>EM_1A3c_N2O</t>
  </si>
  <si>
    <t>EM_1A3d_N2O</t>
  </si>
  <si>
    <t>EM_1A4c_N2O</t>
  </si>
  <si>
    <t>EM_5A_N2O</t>
  </si>
  <si>
    <t>EM_5B_N2O</t>
  </si>
  <si>
    <t>EM_5D_N2O</t>
  </si>
  <si>
    <t>EM_5E_N2O</t>
  </si>
  <si>
    <t>spezieller Filter</t>
  </si>
  <si>
    <t>Anteile an den Treibhausgas-Emissionen (ohne LULUCF) [Prozent der Gesamtemissionen]</t>
  </si>
  <si>
    <t>Trends der Treibhausgas-Emissionen seit 1990 [Prozent Minderung seit 1990]</t>
  </si>
  <si>
    <t>keine Emissionen in 1990, kein Trend ausweisbar</t>
  </si>
  <si>
    <t>CRF 5.E - übrige Emissionen - Andere</t>
  </si>
  <si>
    <t>CRF 3.A - Landwirtschaft - Fermentation</t>
  </si>
  <si>
    <t>CRF 3.B - Landwirtschaft - Düngerwirtschaft</t>
  </si>
  <si>
    <t>CRF 3.D - Landwirtschaft - Landwirtschaftliche Böden</t>
  </si>
  <si>
    <t>CRF 3.G - Landwirtschaft - Kalkung</t>
  </si>
  <si>
    <t>CRF 3.H - Landwirtschaft - Harnstoffanwendung</t>
  </si>
  <si>
    <t>CRF 3.I - Landwirtschaft - Andere kohlenstoffhaltige Düngemittel</t>
  </si>
  <si>
    <t>CRF 3.J - Andere</t>
  </si>
  <si>
    <t>EM_3J_N2O</t>
  </si>
  <si>
    <t>EM_3I_N2O</t>
  </si>
  <si>
    <t>EM_3A_N2O</t>
  </si>
  <si>
    <t>EM_3B_N2O</t>
  </si>
  <si>
    <t>EM_3D_N2O</t>
  </si>
  <si>
    <t>EM_3G_N2O</t>
  </si>
  <si>
    <t>EM_3H_N2O</t>
  </si>
  <si>
    <t>EM_3A_CO2</t>
  </si>
  <si>
    <t>EM_3B_CO2</t>
  </si>
  <si>
    <t>EM_3D_CO2</t>
  </si>
  <si>
    <t>EM_3G_CO2</t>
  </si>
  <si>
    <t>EM_3H_CO2</t>
  </si>
  <si>
    <t>EM_3I_CO2</t>
  </si>
  <si>
    <t>EM_3J_CO2</t>
  </si>
  <si>
    <t>EM_3A_CH4</t>
  </si>
  <si>
    <t>EM_3B_CH4</t>
  </si>
  <si>
    <t>EM_3D_CH4</t>
  </si>
  <si>
    <t>EM_3G_CH4</t>
  </si>
  <si>
    <t>EM_3H_CH4</t>
  </si>
  <si>
    <t>EM_3I_CH4</t>
  </si>
  <si>
    <t>EM_3J_CH4</t>
  </si>
  <si>
    <t>Lachgas-Emissionen [tausend Tonnen CO2-äquivalent]</t>
  </si>
  <si>
    <t>Methan-Emissionen [tausend Tonnen CO2-äquivalent]</t>
  </si>
  <si>
    <t>Kohlendioxid-Emissionen [tausend Tonnen CO2]</t>
  </si>
  <si>
    <t>Treibhausgas-Emissionen [tausend Tonnen CO2-äquivalent]</t>
  </si>
  <si>
    <t>Differenz</t>
  </si>
  <si>
    <t>kt</t>
  </si>
  <si>
    <t>ZSE_aktuell</t>
  </si>
  <si>
    <t>Energiewirtschaft</t>
  </si>
  <si>
    <t>Industrie</t>
  </si>
  <si>
    <t>Verkehr</t>
  </si>
  <si>
    <t>Landwirtschaft</t>
  </si>
  <si>
    <t>Ziele</t>
  </si>
  <si>
    <t>Summe THG</t>
  </si>
  <si>
    <t>Abfallwirtschaft und Sonstiges</t>
  </si>
  <si>
    <t>Gebäude</t>
  </si>
  <si>
    <t>Achsenbezeichnung Jahreszahlen: direkt im Diagramm definiert</t>
  </si>
  <si>
    <t>Achsenbezeichnung 2:</t>
  </si>
  <si>
    <t>Achsenbezeichnung 1:</t>
  </si>
  <si>
    <t>Fußnote:</t>
  </si>
  <si>
    <t>Quelle:</t>
  </si>
  <si>
    <t>Untertitel:</t>
  </si>
  <si>
    <t>Entwicklung der Treibhausgasemissionen in Deutschland</t>
  </si>
  <si>
    <t>Hauptitel:</t>
  </si>
  <si>
    <t>Trennlinie vertikal gepunktet</t>
  </si>
  <si>
    <t>Trennlinie horizontal</t>
  </si>
  <si>
    <t>Trennlinie horizontal gepunktet</t>
  </si>
  <si>
    <t>Zusätzliche Grafikelemente</t>
  </si>
  <si>
    <t>Inventar</t>
  </si>
  <si>
    <t>Zielpfad</t>
  </si>
  <si>
    <r>
      <t>Emissionen in Mio. t CO</t>
    </r>
    <r>
      <rPr>
        <vertAlign val="subscript"/>
        <sz val="10"/>
        <color rgb="FF080808"/>
        <rFont val="Cambria"/>
        <family val="1"/>
        <scheme val="major"/>
      </rPr>
      <t>₂</t>
    </r>
    <r>
      <rPr>
        <sz val="10"/>
        <color rgb="FF080808"/>
        <rFont val="Cambria"/>
        <family val="1"/>
        <scheme val="major"/>
      </rPr>
      <t>-äquivalent</t>
    </r>
  </si>
  <si>
    <t>Emissionen in Mio. t CO₂-äquivalent</t>
  </si>
  <si>
    <t>Entwicklung und Zielerreichung der Treibhausgasemissionen in Deutschland</t>
  </si>
  <si>
    <t>Vorjahr</t>
  </si>
  <si>
    <t>REF</t>
  </si>
  <si>
    <t>Sum</t>
  </si>
  <si>
    <t>2020 (-40%)</t>
  </si>
  <si>
    <t xml:space="preserve">Sektor </t>
  </si>
  <si>
    <t>Schadstoff=CO2</t>
  </si>
  <si>
    <t>F-Gase</t>
  </si>
  <si>
    <t>2- Industrie</t>
  </si>
  <si>
    <t>CRF 1.A.4.a - Gewerbe, Handel, Dienstleistung (ohne Militär und Landwirtschaft)</t>
  </si>
  <si>
    <t>CRF 1.A.5 - Militär</t>
  </si>
  <si>
    <t>CRF 5.B - biologische Behandlung von festen Abfällen</t>
  </si>
  <si>
    <t>7 - LULUCF</t>
  </si>
  <si>
    <t>Sektor</t>
  </si>
  <si>
    <t>2050 (-95%)</t>
  </si>
  <si>
    <t>in der Abgrenzung der Sektoren des Klimaschutzgesetzes (KSG)</t>
  </si>
  <si>
    <t>Sektor des Klimaschutzgesetzes (KSG)</t>
  </si>
  <si>
    <t>CRF 2.D-H - übrige Prozesse und Produktverwendungen</t>
  </si>
  <si>
    <t>Diff. abs.</t>
  </si>
  <si>
    <t>Diff %</t>
  </si>
  <si>
    <t>Kohlendioxid (ohne LULUCF)</t>
  </si>
  <si>
    <t>Methan  (ohne LULUCF)</t>
  </si>
  <si>
    <t>Lachgas  (ohne LULUCF)</t>
  </si>
  <si>
    <t>Übersicht nach Treibhausgasen</t>
  </si>
  <si>
    <t>Gesamtemissionen (ohne LULUCF)</t>
  </si>
  <si>
    <t>abs.</t>
  </si>
  <si>
    <t>%</t>
  </si>
  <si>
    <t>Treibhausgas-Emissionen
[tausend Tonnen CO2-äquivalent]</t>
  </si>
  <si>
    <t>davon ETS</t>
  </si>
  <si>
    <t>davon Nicht-ETS</t>
  </si>
  <si>
    <t>Anteil ETS</t>
  </si>
  <si>
    <t>KSG-Ziel**
2020</t>
  </si>
  <si>
    <t>KSG-Ziel**
2030</t>
  </si>
  <si>
    <t>* Die Aufteilung der Emissionen weicht von der UN-Berichterstattung ab, die Gesamtemissionen sind identisch
** entsprechend der Novelle des Bundes-KSG vom 12.05.2021, Jahre 2022-2030 angepasst an Über- &amp; Unterschreitungen</t>
  </si>
  <si>
    <t>^</t>
  </si>
  <si>
    <t>Anpassung der Emissionsmengen an Über- und Unterschreitungen 2021</t>
  </si>
  <si>
    <t>jährliche Anpassung der Emissionsmengen in kt CO2-Äquivalenten)</t>
  </si>
  <si>
    <t>Bisherige Emissionsmengen des novellierten KSG</t>
  </si>
  <si>
    <t>Differenz 2022 zum Vorjahr</t>
  </si>
  <si>
    <t>2022 Schätzung</t>
  </si>
  <si>
    <t>CRF 1A1</t>
  </si>
  <si>
    <t>CRF 1A3e</t>
  </si>
  <si>
    <t>CRF 1B</t>
  </si>
  <si>
    <t>Wertetyp=ETS-EmB (CO2-eq)</t>
  </si>
  <si>
    <t>QG=QG~1 A 1</t>
  </si>
  <si>
    <t>QG=QG~1 A 3 e</t>
  </si>
  <si>
    <t>QG=QG~1 B 1, 1 B 2</t>
  </si>
  <si>
    <t>CRF 1A2</t>
  </si>
  <si>
    <t>CRF 2</t>
  </si>
  <si>
    <t>QG=QG~1 A 2</t>
  </si>
  <si>
    <t>QG=QG~2 A, 2 B, 2 C, 2 D</t>
  </si>
  <si>
    <t>CRF 1A4a</t>
  </si>
  <si>
    <t>CRF 1A4b</t>
  </si>
  <si>
    <t>CRF 1A5</t>
  </si>
  <si>
    <t>QG=QG~1 A 4 a</t>
  </si>
  <si>
    <t>QG=QG~1 A 4 b</t>
  </si>
  <si>
    <t>QG=QG~1 A 5</t>
  </si>
  <si>
    <t>Cross-Check Gesamt-ETS (grün=keine Abweichungen)</t>
  </si>
  <si>
    <t>Jahr X-1 liegt für EU-Proxy zum 31.07. vor</t>
  </si>
  <si>
    <t>Treibhausgas-Emissionen des Europäischen Emissionshandels (ETS)* ab 2013
[tausend Tonnen CO2-äquivalent]</t>
  </si>
  <si>
    <t>* EU-ETS-Anteile an CRF Kategorien basierend auf Auswertung für Bericht nach Art. 21 Emissionshandelsrichtlinie, jeweils jahresspezifisch angepasste Methodik</t>
  </si>
  <si>
    <t>Bezugsdatenbank immer Produktiivsystem</t>
  </si>
  <si>
    <t>davon im ETS ***</t>
  </si>
  <si>
    <t>Fußnote1:</t>
  </si>
  <si>
    <t>Fußnote2:</t>
  </si>
  <si>
    <t>*** EU-ETS-Anteile an CRF Kategorien basierend auf Auswertung für Bericht nach Art. 21 Emissionshandelsrichtlinie, jeweils jahresspezifisch angepasste Methodik</t>
  </si>
  <si>
    <t>davon ETS ***</t>
  </si>
  <si>
    <t>im Sektor Energiewirtschaft des Klimaschutzgesetzes (KSG) *</t>
  </si>
  <si>
    <t>im Sektor Industrie des Klimaschutzgesetzes (KSG) *</t>
  </si>
  <si>
    <t>im Sektor Gebäude des Klimaschutzgesetzes (KSG) *</t>
  </si>
  <si>
    <t>im Sektor Verkehr des Klimaschutzgesetzes (KSG) *</t>
  </si>
  <si>
    <t>im Sektor Landwirtschaft des Klimaschutzgesetzes (KSG) *</t>
  </si>
  <si>
    <t>im Sektor Abfallwirtschaft und Sonstiges des Klimaschutzgesetzes (KSG) *</t>
  </si>
  <si>
    <t>in der Abgrenzung der Sektoren des Klimaschutzgesetzes (KSG) *</t>
  </si>
  <si>
    <t>7 - Landnutzung, Landnutzungsänderung und Forstwirtschaft</t>
  </si>
  <si>
    <t>CRF 4.A - Wälder</t>
  </si>
  <si>
    <t>CRF 4.B - Ackerland</t>
  </si>
  <si>
    <t>CRF 4.G - Holzprodukte</t>
  </si>
  <si>
    <t>EM_4A_N2O</t>
  </si>
  <si>
    <t>EM_4B_N2O</t>
  </si>
  <si>
    <t>EM_4C_N2O</t>
  </si>
  <si>
    <t>EM_4D_N2O</t>
  </si>
  <si>
    <t>EM_4E_N2O</t>
  </si>
  <si>
    <t>EM_4G_N2O</t>
  </si>
  <si>
    <t>EM_4A_CH4</t>
  </si>
  <si>
    <t>EM_4B_CH4</t>
  </si>
  <si>
    <t>EM_4C_CH4</t>
  </si>
  <si>
    <t>EM_4D_CH4</t>
  </si>
  <si>
    <t>EM_4E_CH4</t>
  </si>
  <si>
    <t>EM_4G_CH4</t>
  </si>
  <si>
    <t>EM_4A_CO2</t>
  </si>
  <si>
    <t>EM_4B_CO2</t>
  </si>
  <si>
    <t>EM_4C_CO2</t>
  </si>
  <si>
    <t>EM_4D_CO2</t>
  </si>
  <si>
    <t>EM_4E_CO2</t>
  </si>
  <si>
    <t>EM_4G_CO2</t>
  </si>
  <si>
    <t>Emissionen von F-Gasen [tausend Tonnen CO2-äquivalent]</t>
  </si>
  <si>
    <t>CRF 4.C - Grünland</t>
  </si>
  <si>
    <t>CRF 4.D - Feuchtgebiete</t>
  </si>
  <si>
    <t>CRF 4.E - Siedlungen</t>
  </si>
  <si>
    <t>Anpassung der Emissionsmengen an Über- und Unterschreitungen 2022</t>
  </si>
  <si>
    <t>Angepasste Emissionsmengen für 2021</t>
  </si>
  <si>
    <t>aus KSG Novelle</t>
  </si>
  <si>
    <t>An. EM 2021</t>
  </si>
  <si>
    <t>EM 2021 + An 2022</t>
  </si>
  <si>
    <t>Angepasste Emissionsmengen für 2022</t>
  </si>
  <si>
    <t>Emissionsmengen</t>
  </si>
  <si>
    <t>Anpassung absolut</t>
  </si>
  <si>
    <t>Emissionsmengen 2021</t>
  </si>
  <si>
    <t>aktueller Zielpfad**</t>
  </si>
  <si>
    <t>UMWELTBUNDESAMT</t>
  </si>
  <si>
    <t>Impressum / Imprint</t>
  </si>
  <si>
    <t>Herausgeber / Publisher:</t>
  </si>
  <si>
    <t>Umweltbundesamt</t>
  </si>
  <si>
    <t>Postfach 14 06</t>
  </si>
  <si>
    <t>06813 Dessau</t>
  </si>
  <si>
    <t>Email: V1.6@uba.de</t>
  </si>
  <si>
    <t>Internet: http://www.umweltbundesamt.de/emissionen</t>
  </si>
  <si>
    <t>Redaktion / Editor:</t>
  </si>
  <si>
    <t>Emissionsübersichten nach Sektoren des Bundesklimaschutzgesetzes</t>
  </si>
  <si>
    <t>1990 - 2022</t>
  </si>
  <si>
    <t>Emission overviews by sector of the German Federal Climate Protection Act</t>
  </si>
  <si>
    <t>Dirk Günther</t>
  </si>
  <si>
    <t>Dessau, März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</si>
</sst>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8">
    <numFmt numFmtId="164" formatCode="_(* #,##0.00_);_(* \(#,##0.00\);_(* &quot;-&quot;??_);_(@_)"/>
    <numFmt numFmtId="165" formatCode="yyyy"/>
    <numFmt numFmtId="166" formatCode="#,##0.0"/>
    <numFmt numFmtId="167" formatCode="0.0%"/>
    <numFmt numFmtId="168" formatCode="@\ *."/>
    <numFmt numFmtId="169" formatCode="\ \ \ \ \ \ \ \ \ \ @\ *."/>
    <numFmt numFmtId="170" formatCode="\ \ \ \ \ \ \ \ \ \ \ \ @\ *."/>
    <numFmt numFmtId="171" formatCode="\ \ \ \ \ \ \ \ \ \ \ \ @"/>
    <numFmt numFmtId="172" formatCode="\ \ \ \ \ \ \ \ \ \ \ \ \ @\ *."/>
    <numFmt numFmtId="173" formatCode="\ @\ *."/>
    <numFmt numFmtId="174" formatCode="\ @"/>
    <numFmt numFmtId="175" formatCode="\ \ @\ *."/>
    <numFmt numFmtId="176" formatCode="\ \ @"/>
    <numFmt numFmtId="177" formatCode="\ \ \ @\ *."/>
    <numFmt numFmtId="178" formatCode="\ \ \ @"/>
    <numFmt numFmtId="179" formatCode="\ \ \ \ @\ *."/>
    <numFmt numFmtId="180" formatCode="\ \ \ \ @"/>
    <numFmt numFmtId="181" formatCode="\ \ \ \ \ \ @\ *."/>
    <numFmt numFmtId="182" formatCode="\ \ \ \ \ \ @"/>
    <numFmt numFmtId="183" formatCode="\ \ \ \ \ \ \ @\ *."/>
    <numFmt numFmtId="184" formatCode="\ \ \ \ \ \ \ \ \ @\ *."/>
    <numFmt numFmtId="185" formatCode="\ \ \ \ \ \ \ \ \ @"/>
    <numFmt numFmtId="186" formatCode="#,##0.00\ &quot;Gg&quot;"/>
    <numFmt numFmtId="187" formatCode="#,##0.00\ &quot;kg&quot;"/>
    <numFmt numFmtId="188" formatCode="#,##0.00\ &quot;kt&quot;"/>
    <numFmt numFmtId="189" formatCode="#,##0.00\ &quot;Stck&quot;"/>
    <numFmt numFmtId="190" formatCode="#,##0.00\ &quot;Stk&quot;"/>
    <numFmt numFmtId="191" formatCode="#,##0.00\ &quot;T.Stk&quot;"/>
    <numFmt numFmtId="192" formatCode="#,##0.00\ &quot;TJ&quot;"/>
    <numFmt numFmtId="193" formatCode="#,##0.00\ &quot;TStk&quot;"/>
    <numFmt numFmtId="194" formatCode="_-* #,##0.00\ [$€]_-;\-* #,##0.00\ [$€]_-;_-* &quot;-&quot;??\ [$€]_-;_-@_-"/>
    <numFmt numFmtId="195" formatCode="#,##0.0000"/>
    <numFmt numFmtId="196" formatCode="&quot;Quelle: Umweltbundesamt &quot;\ dd/mm/yyyy"/>
    <numFmt numFmtId="197" formatCode="&quot;Quelle:&quot;\ @"/>
    <numFmt numFmtId="198" formatCode="\+0.0%;\-0.0%;0.0%"/>
    <numFmt numFmtId="199" formatCode="\+#,##0;\-#,##0;0"/>
    <numFmt numFmtId="202" formatCode="&quot;Stand: &quot;dd/mm/yyyy"/>
    <numFmt numFmtId="203" formatCode="&quot;From: &quot;dd/mm/yyyy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name val="Arial"/>
      <family val="2"/>
    </font>
    <font>
      <i/>
      <sz val="9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name val="Times New Roman"/>
      <family val="1"/>
    </font>
    <font>
      <b/>
      <sz val="9"/>
      <name val="Times New Roman"/>
      <family val="1"/>
    </font>
    <font>
      <b/>
      <sz val="12"/>
      <name val="Times New Roman"/>
      <family val="1"/>
    </font>
    <font>
      <sz val="8"/>
      <name val="Helvetica"/>
    </font>
    <font>
      <sz val="8"/>
      <name val="Arial"/>
      <family val="2"/>
    </font>
    <font>
      <sz val="7"/>
      <name val="Letter Gothic CE"/>
      <family val="3"/>
      <charset val="238"/>
    </font>
    <font>
      <sz val="7"/>
      <name val="Arial"/>
      <family val="2"/>
    </font>
    <font>
      <sz val="11"/>
      <color rgb="FFFF0000"/>
      <name val="Calibri"/>
      <family val="2"/>
      <scheme val="minor"/>
    </font>
    <font>
      <sz val="9"/>
      <color indexed="8"/>
      <name val="Times New Roman"/>
      <family val="1"/>
    </font>
    <font>
      <b/>
      <sz val="11"/>
      <color rgb="FFFF0000"/>
      <name val="Calibri"/>
      <family val="2"/>
      <scheme val="minor"/>
    </font>
    <font>
      <b/>
      <sz val="9"/>
      <color rgb="FFFF0000"/>
      <name val="Arial"/>
      <family val="2"/>
    </font>
    <font>
      <sz val="10"/>
      <name val="Cambria"/>
      <family val="1"/>
      <scheme val="major"/>
    </font>
    <font>
      <sz val="1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2"/>
      <name val="Calibri"/>
      <family val="2"/>
      <scheme val="minor"/>
    </font>
    <font>
      <sz val="7"/>
      <name val="Calibri"/>
      <family val="2"/>
      <scheme val="minor"/>
    </font>
    <font>
      <b/>
      <sz val="9"/>
      <color rgb="FFFFFFFF"/>
      <name val="Calibri"/>
      <family val="2"/>
      <scheme val="minor"/>
    </font>
    <font>
      <sz val="10"/>
      <color rgb="FF080808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FFFFFF"/>
      <name val="Cambria"/>
      <family val="1"/>
      <scheme val="major"/>
    </font>
    <font>
      <sz val="10"/>
      <color rgb="FF080808"/>
      <name val="Cambria"/>
      <family val="1"/>
      <scheme val="major"/>
    </font>
    <font>
      <vertAlign val="subscript"/>
      <sz val="10"/>
      <color rgb="FF080808"/>
      <name val="Cambria"/>
      <family val="1"/>
      <scheme val="major"/>
    </font>
    <font>
      <b/>
      <sz val="9"/>
      <color theme="0"/>
      <name val="Cambria"/>
      <family val="1"/>
      <scheme val="major"/>
    </font>
    <font>
      <sz val="11"/>
      <color theme="1"/>
      <name val="Cambria"/>
      <family val="1"/>
      <scheme val="major"/>
    </font>
    <font>
      <sz val="12"/>
      <color indexed="8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9"/>
      <color theme="1" tint="0.499984740745262"/>
      <name val="Calibri"/>
      <family val="2"/>
      <scheme val="minor"/>
    </font>
    <font>
      <sz val="9"/>
      <color theme="8"/>
      <name val="Calibri"/>
      <family val="2"/>
      <scheme val="minor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u/>
      <sz val="10"/>
      <color indexed="12"/>
      <name val="Times New Roman"/>
      <family val="1"/>
    </font>
    <font>
      <sz val="8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b/>
      <sz val="9"/>
      <color theme="0" tint="-0.499984740745262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b/>
      <sz val="10"/>
      <name val="Arial"/>
      <family val="2"/>
    </font>
    <font>
      <b/>
      <sz val="14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0"/>
        <bgColor auto="1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indexed="22"/>
        <bgColor indexed="64"/>
      </patternFill>
    </fill>
    <fill>
      <patternFill patternType="darkTrellis"/>
    </fill>
    <fill>
      <patternFill patternType="solid">
        <fgColor theme="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4D4D4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3"/>
        <bgColor indexed="64"/>
      </patternFill>
    </fill>
  </fills>
  <borders count="33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hair">
        <color theme="1"/>
      </right>
      <top/>
      <bottom/>
      <diagonal/>
    </border>
    <border>
      <left style="hair">
        <color theme="1"/>
      </left>
      <right style="hair">
        <color theme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 style="thin">
        <color indexed="64"/>
      </diagonal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theme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13">
    <xf numFmtId="0" fontId="0" fillId="0" borderId="0"/>
    <xf numFmtId="9" fontId="1" fillId="0" borderId="0" applyFont="0" applyFill="0" applyBorder="0" applyAlignment="0" applyProtection="0"/>
    <xf numFmtId="0" fontId="10" fillId="0" borderId="0"/>
    <xf numFmtId="0" fontId="10" fillId="0" borderId="0" applyFont="0" applyFill="0" applyBorder="0" applyAlignment="0" applyProtection="0">
      <alignment horizontal="left"/>
    </xf>
    <xf numFmtId="0" fontId="10" fillId="0" borderId="0" applyFont="0" applyFill="0" applyBorder="0" applyAlignment="0" applyProtection="0"/>
    <xf numFmtId="49" fontId="13" fillId="0" borderId="5" applyNumberFormat="0" applyFont="0" applyFill="0" applyBorder="0" applyProtection="0">
      <alignment horizontal="left" vertical="center" indent="2"/>
    </xf>
    <xf numFmtId="49" fontId="13" fillId="0" borderId="6" applyNumberFormat="0" applyFont="0" applyFill="0" applyBorder="0" applyProtection="0">
      <alignment horizontal="left" vertical="center" indent="5"/>
    </xf>
    <xf numFmtId="0" fontId="1" fillId="0" borderId="0"/>
    <xf numFmtId="49" fontId="14" fillId="0" borderId="5" applyNumberFormat="0" applyFill="0" applyBorder="0" applyProtection="0">
      <alignment horizontal="left" vertical="center"/>
    </xf>
    <xf numFmtId="4" fontId="14" fillId="0" borderId="7" applyFill="0" applyBorder="0" applyProtection="0">
      <alignment horizontal="right" vertical="center"/>
    </xf>
    <xf numFmtId="0" fontId="15" fillId="0" borderId="0" applyNumberFormat="0" applyFill="0" applyBorder="0" applyAlignment="0" applyProtection="0"/>
    <xf numFmtId="9" fontId="10" fillId="0" borderId="0" applyFont="0" applyFill="0" applyBorder="0" applyAlignment="0" applyProtection="0"/>
    <xf numFmtId="4" fontId="13" fillId="0" borderId="5" applyFill="0" applyBorder="0" applyProtection="0">
      <alignment horizontal="right" vertical="center"/>
    </xf>
    <xf numFmtId="0" fontId="16" fillId="5" borderId="0" applyNumberFormat="0" applyFont="0" applyBorder="0" applyAlignment="0" applyProtection="0"/>
    <xf numFmtId="168" fontId="17" fillId="0" borderId="0"/>
    <xf numFmtId="49" fontId="17" fillId="0" borderId="0"/>
    <xf numFmtId="169" fontId="17" fillId="0" borderId="0">
      <alignment horizontal="center"/>
    </xf>
    <xf numFmtId="170" fontId="17" fillId="0" borderId="0"/>
    <xf numFmtId="171" fontId="17" fillId="0" borderId="0"/>
    <xf numFmtId="172" fontId="17" fillId="0" borderId="0"/>
    <xf numFmtId="173" fontId="17" fillId="0" borderId="0"/>
    <xf numFmtId="174" fontId="18" fillId="0" borderId="0"/>
    <xf numFmtId="175" fontId="19" fillId="0" borderId="0"/>
    <xf numFmtId="176" fontId="18" fillId="0" borderId="0"/>
    <xf numFmtId="177" fontId="17" fillId="0" borderId="0"/>
    <xf numFmtId="178" fontId="17" fillId="0" borderId="0"/>
    <xf numFmtId="179" fontId="17" fillId="0" borderId="0"/>
    <xf numFmtId="180" fontId="18" fillId="0" borderId="0"/>
    <xf numFmtId="181" fontId="17" fillId="0" borderId="0">
      <alignment horizontal="center"/>
    </xf>
    <xf numFmtId="182" fontId="17" fillId="0" borderId="0">
      <alignment horizontal="center"/>
    </xf>
    <xf numFmtId="183" fontId="17" fillId="0" borderId="0">
      <alignment horizontal="center"/>
    </xf>
    <xf numFmtId="184" fontId="17" fillId="0" borderId="0">
      <alignment horizontal="center"/>
    </xf>
    <xf numFmtId="185" fontId="17" fillId="0" borderId="0">
      <alignment horizontal="center"/>
    </xf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86" fontId="10" fillId="0" borderId="8" applyFont="0" applyFill="0" applyBorder="0" applyAlignment="0" applyProtection="0">
      <alignment horizontal="left"/>
    </xf>
    <xf numFmtId="186" fontId="10" fillId="0" borderId="8" applyFont="0" applyFill="0" applyBorder="0" applyAlignment="0" applyProtection="0">
      <alignment horizontal="left"/>
    </xf>
    <xf numFmtId="187" fontId="10" fillId="0" borderId="8" applyFont="0" applyFill="0" applyBorder="0" applyAlignment="0" applyProtection="0">
      <alignment horizontal="left"/>
    </xf>
    <xf numFmtId="187" fontId="10" fillId="0" borderId="8" applyFont="0" applyFill="0" applyBorder="0" applyAlignment="0" applyProtection="0">
      <alignment horizontal="left"/>
    </xf>
    <xf numFmtId="188" fontId="10" fillId="0" borderId="8" applyFont="0" applyFill="0" applyBorder="0" applyAlignment="0" applyProtection="0">
      <alignment horizontal="left"/>
    </xf>
    <xf numFmtId="188" fontId="10" fillId="0" borderId="8" applyFont="0" applyFill="0" applyBorder="0" applyAlignment="0" applyProtection="0">
      <alignment horizontal="left"/>
    </xf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>
      <alignment horizontal="left"/>
    </xf>
    <xf numFmtId="0" fontId="10" fillId="0" borderId="0" applyFont="0" applyFill="0" applyBorder="0" applyAlignment="0" applyProtection="0">
      <alignment horizontal="left"/>
    </xf>
    <xf numFmtId="189" fontId="10" fillId="0" borderId="8" applyFont="0" applyFill="0" applyBorder="0" applyAlignment="0" applyProtection="0">
      <alignment horizontal="left"/>
    </xf>
    <xf numFmtId="189" fontId="10" fillId="0" borderId="8" applyFont="0" applyFill="0" applyBorder="0" applyAlignment="0" applyProtection="0">
      <alignment horizontal="left"/>
    </xf>
    <xf numFmtId="190" fontId="10" fillId="0" borderId="8" applyFont="0" applyFill="0" applyBorder="0" applyAlignment="0" applyProtection="0">
      <alignment horizontal="left"/>
    </xf>
    <xf numFmtId="190" fontId="10" fillId="0" borderId="8" applyFont="0" applyFill="0" applyBorder="0" applyAlignment="0" applyProtection="0">
      <alignment horizontal="left"/>
    </xf>
    <xf numFmtId="191" fontId="10" fillId="0" borderId="8" applyFont="0" applyFill="0" applyBorder="0" applyAlignment="0" applyProtection="0">
      <alignment horizontal="left"/>
    </xf>
    <xf numFmtId="191" fontId="10" fillId="0" borderId="8" applyFont="0" applyFill="0" applyBorder="0" applyAlignment="0" applyProtection="0">
      <alignment horizontal="left"/>
    </xf>
    <xf numFmtId="192" fontId="10" fillId="0" borderId="8" applyFont="0" applyFill="0" applyBorder="0" applyAlignment="0" applyProtection="0">
      <alignment horizontal="left"/>
    </xf>
    <xf numFmtId="192" fontId="10" fillId="0" borderId="8" applyFont="0" applyFill="0" applyBorder="0" applyAlignment="0" applyProtection="0">
      <alignment horizontal="left"/>
    </xf>
    <xf numFmtId="193" fontId="10" fillId="0" borderId="8" applyFont="0" applyFill="0" applyBorder="0" applyAlignment="0" applyProtection="0">
      <alignment horizontal="left"/>
    </xf>
    <xf numFmtId="193" fontId="10" fillId="0" borderId="8" applyFont="0" applyFill="0" applyBorder="0" applyAlignment="0" applyProtection="0">
      <alignment horizontal="left"/>
    </xf>
    <xf numFmtId="165" fontId="10" fillId="0" borderId="8" applyFont="0" applyFill="0" applyBorder="0" applyAlignment="0" applyProtection="0">
      <alignment horizontal="left"/>
    </xf>
    <xf numFmtId="165" fontId="10" fillId="0" borderId="8" applyFont="0" applyFill="0" applyBorder="0" applyAlignment="0" applyProtection="0">
      <alignment horizontal="left"/>
    </xf>
    <xf numFmtId="194" fontId="10" fillId="0" borderId="0" applyFont="0" applyFill="0" applyBorder="0" applyAlignment="0" applyProtection="0"/>
    <xf numFmtId="194" fontId="10" fillId="0" borderId="0" applyFont="0" applyFill="0" applyBorder="0" applyAlignment="0" applyProtection="0"/>
    <xf numFmtId="194" fontId="10" fillId="0" borderId="0" applyFont="0" applyFill="0" applyBorder="0" applyAlignment="0" applyProtection="0"/>
    <xf numFmtId="168" fontId="18" fillId="0" borderId="0"/>
    <xf numFmtId="0" fontId="13" fillId="0" borderId="5" applyNumberFormat="0" applyFill="0" applyAlignment="0" applyProtection="0"/>
    <xf numFmtId="0" fontId="10" fillId="0" borderId="0"/>
    <xf numFmtId="49" fontId="18" fillId="0" borderId="0"/>
    <xf numFmtId="195" fontId="13" fillId="6" borderId="5" applyNumberFormat="0" applyFont="0" applyBorder="0" applyAlignment="0" applyProtection="0">
      <alignment horizontal="right" vertical="center"/>
    </xf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" fillId="0" borderId="0"/>
    <xf numFmtId="0" fontId="13" fillId="0" borderId="0"/>
    <xf numFmtId="0" fontId="10" fillId="0" borderId="0"/>
    <xf numFmtId="0" fontId="13" fillId="0" borderId="0"/>
    <xf numFmtId="0" fontId="21" fillId="0" borderId="0" applyNumberFormat="0">
      <alignment horizontal="right"/>
    </xf>
    <xf numFmtId="164" fontId="10" fillId="0" borderId="0" applyFont="0" applyFill="0" applyBorder="0" applyAlignment="0" applyProtection="0"/>
    <xf numFmtId="0" fontId="10" fillId="15" borderId="0" applyNumberFormat="0" applyFont="0" applyBorder="0" applyAlignment="0" applyProtection="0"/>
    <xf numFmtId="0" fontId="10" fillId="0" borderId="0"/>
    <xf numFmtId="0" fontId="10" fillId="0" borderId="18"/>
    <xf numFmtId="4" fontId="10" fillId="0" borderId="0"/>
    <xf numFmtId="0" fontId="10" fillId="15" borderId="0" applyNumberFormat="0" applyFont="0" applyBorder="0" applyAlignment="0" applyProtection="0"/>
    <xf numFmtId="0" fontId="10" fillId="0" borderId="0" applyNumberFormat="0" applyFont="0" applyFill="0" applyBorder="0" applyProtection="0">
      <alignment horizontal="left" vertical="center" indent="5"/>
    </xf>
    <xf numFmtId="0" fontId="10" fillId="0" borderId="0" applyNumberFormat="0" applyFont="0" applyFill="0" applyBorder="0" applyProtection="0">
      <alignment horizontal="left" vertical="center" indent="2"/>
    </xf>
    <xf numFmtId="0" fontId="10" fillId="0" borderId="0" applyNumberFormat="0" applyFont="0" applyFill="0" applyBorder="0" applyProtection="0">
      <alignment horizontal="left" vertical="center" indent="5"/>
    </xf>
    <xf numFmtId="0" fontId="14" fillId="8" borderId="0" applyBorder="0" applyAlignment="0"/>
    <xf numFmtId="0" fontId="13" fillId="8" borderId="0" applyBorder="0">
      <alignment horizontal="right" vertical="center"/>
    </xf>
    <xf numFmtId="0" fontId="13" fillId="16" borderId="0" applyBorder="0">
      <alignment horizontal="right" vertical="center"/>
    </xf>
    <xf numFmtId="0" fontId="13" fillId="16" borderId="0" applyBorder="0">
      <alignment horizontal="right" vertical="center"/>
    </xf>
    <xf numFmtId="0" fontId="21" fillId="16" borderId="5">
      <alignment horizontal="right" vertical="center"/>
    </xf>
    <xf numFmtId="0" fontId="42" fillId="16" borderId="5">
      <alignment horizontal="right" vertical="center"/>
    </xf>
    <xf numFmtId="0" fontId="21" fillId="17" borderId="5">
      <alignment horizontal="right" vertical="center"/>
    </xf>
    <xf numFmtId="0" fontId="21" fillId="17" borderId="5">
      <alignment horizontal="right" vertical="center"/>
    </xf>
    <xf numFmtId="0" fontId="21" fillId="17" borderId="19">
      <alignment horizontal="right" vertical="center"/>
    </xf>
    <xf numFmtId="0" fontId="21" fillId="17" borderId="6">
      <alignment horizontal="right" vertical="center"/>
    </xf>
    <xf numFmtId="0" fontId="21" fillId="17" borderId="20">
      <alignment horizontal="right" vertical="center"/>
    </xf>
    <xf numFmtId="0" fontId="13" fillId="17" borderId="21">
      <alignment horizontal="left" vertical="center" wrapText="1" indent="2"/>
    </xf>
    <xf numFmtId="0" fontId="13" fillId="0" borderId="21">
      <alignment horizontal="left" vertical="center" wrapText="1" indent="2"/>
    </xf>
    <xf numFmtId="0" fontId="13" fillId="16" borderId="6">
      <alignment horizontal="left" vertical="center"/>
    </xf>
    <xf numFmtId="0" fontId="21" fillId="0" borderId="22">
      <alignment horizontal="left" vertical="top" wrapText="1"/>
    </xf>
    <xf numFmtId="0" fontId="13" fillId="0" borderId="0" applyBorder="0">
      <alignment horizontal="right" vertical="center"/>
    </xf>
    <xf numFmtId="0" fontId="13" fillId="0" borderId="5">
      <alignment horizontal="right" vertical="center"/>
    </xf>
    <xf numFmtId="1" fontId="43" fillId="16" borderId="0" applyBorder="0">
      <alignment horizontal="right" vertical="center"/>
    </xf>
    <xf numFmtId="0" fontId="10" fillId="18" borderId="5"/>
    <xf numFmtId="0" fontId="10" fillId="0" borderId="0"/>
    <xf numFmtId="4" fontId="13" fillId="0" borderId="0" applyFill="0" applyBorder="0" applyProtection="0">
      <alignment horizontal="right" vertical="center"/>
    </xf>
    <xf numFmtId="0" fontId="14" fillId="0" borderId="0" applyNumberFormat="0" applyFill="0" applyBorder="0" applyProtection="0">
      <alignment horizontal="left" vertical="center"/>
    </xf>
    <xf numFmtId="0" fontId="10" fillId="15" borderId="0" applyNumberFormat="0" applyFont="0" applyBorder="0" applyAlignment="0" applyProtection="0"/>
    <xf numFmtId="4" fontId="10" fillId="0" borderId="0"/>
    <xf numFmtId="0" fontId="13" fillId="15" borderId="5"/>
    <xf numFmtId="0" fontId="44" fillId="0" borderId="0" applyNumberFormat="0" applyFill="0" applyBorder="0" applyAlignment="0" applyProtection="0"/>
    <xf numFmtId="4" fontId="10" fillId="0" borderId="0"/>
    <xf numFmtId="0" fontId="1" fillId="0" borderId="0"/>
    <xf numFmtId="4" fontId="10" fillId="0" borderId="0"/>
    <xf numFmtId="164" fontId="10" fillId="0" borderId="0" applyFont="0" applyFill="0" applyBorder="0" applyAlignment="0" applyProtection="0"/>
  </cellStyleXfs>
  <cellXfs count="250">
    <xf numFmtId="0" fontId="0" fillId="0" borderId="0" xfId="0"/>
    <xf numFmtId="0" fontId="3" fillId="2" borderId="0" xfId="0" applyFont="1" applyFill="1" applyBorder="1" applyAlignment="1">
      <alignment horizontal="left" vertical="top"/>
    </xf>
    <xf numFmtId="0" fontId="0" fillId="2" borderId="0" xfId="0" applyFont="1" applyFill="1"/>
    <xf numFmtId="0" fontId="4" fillId="2" borderId="0" xfId="0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4" borderId="3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/>
    </xf>
    <xf numFmtId="165" fontId="5" fillId="3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2" fillId="2" borderId="0" xfId="0" applyFont="1" applyFill="1"/>
    <xf numFmtId="0" fontId="3" fillId="2" borderId="0" xfId="0" applyFont="1" applyFill="1" applyBorder="1" applyAlignment="1">
      <alignment horizontal="center" vertical="top"/>
    </xf>
    <xf numFmtId="0" fontId="8" fillId="2" borderId="0" xfId="0" applyFont="1" applyFill="1" applyBorder="1" applyAlignment="1">
      <alignment horizontal="center" vertical="top"/>
    </xf>
    <xf numFmtId="0" fontId="9" fillId="3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/>
    </xf>
    <xf numFmtId="0" fontId="0" fillId="2" borderId="0" xfId="0" applyFont="1" applyFill="1" applyAlignment="1">
      <alignment horizontal="center"/>
    </xf>
    <xf numFmtId="0" fontId="3" fillId="4" borderId="3" xfId="0" applyFont="1" applyFill="1" applyBorder="1" applyAlignment="1">
      <alignment horizontal="left" vertical="center" wrapText="1" indent="2"/>
    </xf>
    <xf numFmtId="0" fontId="3" fillId="2" borderId="3" xfId="0" applyFont="1" applyFill="1" applyBorder="1" applyAlignment="1">
      <alignment horizontal="left" vertical="center" wrapText="1" indent="2"/>
    </xf>
    <xf numFmtId="0" fontId="6" fillId="2" borderId="3" xfId="0" applyFont="1" applyFill="1" applyBorder="1" applyAlignment="1">
      <alignment horizontal="center" vertical="center" wrapText="1"/>
    </xf>
    <xf numFmtId="166" fontId="6" fillId="2" borderId="4" xfId="0" applyNumberFormat="1" applyFont="1" applyFill="1" applyBorder="1" applyAlignment="1">
      <alignment horizontal="right" vertical="center"/>
    </xf>
    <xf numFmtId="0" fontId="6" fillId="4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left" vertical="center" wrapText="1" indent="2"/>
    </xf>
    <xf numFmtId="0" fontId="4" fillId="2" borderId="0" xfId="0" applyFont="1" applyFill="1" applyBorder="1" applyAlignment="1">
      <alignment horizontal="center" vertical="top"/>
    </xf>
    <xf numFmtId="0" fontId="6" fillId="4" borderId="3" xfId="0" applyFont="1" applyFill="1" applyBorder="1" applyAlignment="1">
      <alignment horizontal="left" vertical="center" wrapText="1" indent="2"/>
    </xf>
    <xf numFmtId="3" fontId="6" fillId="4" borderId="4" xfId="0" applyNumberFormat="1" applyFont="1" applyFill="1" applyBorder="1" applyAlignment="1">
      <alignment horizontal="right" vertical="center"/>
    </xf>
    <xf numFmtId="3" fontId="6" fillId="2" borderId="4" xfId="0" applyNumberFormat="1" applyFont="1" applyFill="1" applyBorder="1" applyAlignment="1">
      <alignment horizontal="right" vertical="center"/>
    </xf>
    <xf numFmtId="3" fontId="3" fillId="4" borderId="4" xfId="0" applyNumberFormat="1" applyFont="1" applyFill="1" applyBorder="1" applyAlignment="1">
      <alignment horizontal="right" vertical="center"/>
    </xf>
    <xf numFmtId="3" fontId="3" fillId="2" borderId="4" xfId="0" applyNumberFormat="1" applyFont="1" applyFill="1" applyBorder="1" applyAlignment="1">
      <alignment horizontal="right" vertical="center"/>
    </xf>
    <xf numFmtId="0" fontId="12" fillId="2" borderId="0" xfId="0" applyFont="1" applyFill="1"/>
    <xf numFmtId="167" fontId="6" fillId="4" borderId="4" xfId="1" applyNumberFormat="1" applyFont="1" applyFill="1" applyBorder="1" applyAlignment="1">
      <alignment horizontal="right" vertical="center"/>
    </xf>
    <xf numFmtId="167" fontId="6" fillId="2" borderId="4" xfId="1" applyNumberFormat="1" applyFont="1" applyFill="1" applyBorder="1" applyAlignment="1">
      <alignment horizontal="right" vertical="center"/>
    </xf>
    <xf numFmtId="167" fontId="3" fillId="4" borderId="4" xfId="1" applyNumberFormat="1" applyFont="1" applyFill="1" applyBorder="1" applyAlignment="1">
      <alignment horizontal="right" vertical="center"/>
    </xf>
    <xf numFmtId="167" fontId="3" fillId="2" borderId="4" xfId="1" applyNumberFormat="1" applyFont="1" applyFill="1" applyBorder="1" applyAlignment="1">
      <alignment horizontal="right" vertical="center"/>
    </xf>
    <xf numFmtId="0" fontId="6" fillId="7" borderId="3" xfId="0" applyFont="1" applyFill="1" applyBorder="1" applyAlignment="1">
      <alignment horizontal="left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2" fillId="0" borderId="0" xfId="0" applyFont="1" applyFill="1"/>
    <xf numFmtId="2" fontId="23" fillId="0" borderId="0" xfId="72" applyNumberFormat="1" applyFont="1" applyAlignment="1" applyProtection="1">
      <alignment vertical="center"/>
      <protection locked="0"/>
    </xf>
    <xf numFmtId="0" fontId="22" fillId="0" borderId="0" xfId="0" applyFont="1" applyFill="1"/>
    <xf numFmtId="0" fontId="0" fillId="0" borderId="0" xfId="0" applyFont="1" applyFill="1"/>
    <xf numFmtId="0" fontId="25" fillId="0" borderId="0" xfId="71" applyFont="1" applyBorder="1"/>
    <xf numFmtId="0" fontId="25" fillId="0" borderId="0" xfId="71" applyFont="1"/>
    <xf numFmtId="0" fontId="3" fillId="0" borderId="0" xfId="71" applyFont="1" applyBorder="1" applyAlignment="1"/>
    <xf numFmtId="0" fontId="27" fillId="0" borderId="0" xfId="71" applyFont="1" applyBorder="1" applyAlignment="1"/>
    <xf numFmtId="0" fontId="25" fillId="4" borderId="12" xfId="71" applyFont="1" applyFill="1" applyBorder="1" applyProtection="1"/>
    <xf numFmtId="0" fontId="25" fillId="4" borderId="0" xfId="71" applyFont="1" applyFill="1" applyBorder="1" applyProtection="1"/>
    <xf numFmtId="0" fontId="3" fillId="4" borderId="0" xfId="71" applyFont="1" applyFill="1" applyBorder="1" applyProtection="1"/>
    <xf numFmtId="0" fontId="25" fillId="4" borderId="11" xfId="71" applyFont="1" applyFill="1" applyBorder="1" applyProtection="1"/>
    <xf numFmtId="0" fontId="6" fillId="0" borderId="0" xfId="71" applyFont="1" applyBorder="1" applyAlignment="1"/>
    <xf numFmtId="0" fontId="25" fillId="4" borderId="12" xfId="71" applyFont="1" applyFill="1" applyBorder="1"/>
    <xf numFmtId="0" fontId="25" fillId="4" borderId="0" xfId="71" applyFont="1" applyFill="1" applyBorder="1"/>
    <xf numFmtId="0" fontId="25" fillId="4" borderId="11" xfId="71" applyFont="1" applyFill="1" applyBorder="1"/>
    <xf numFmtId="0" fontId="3" fillId="0" borderId="0" xfId="71" applyFont="1" applyBorder="1" applyAlignment="1">
      <alignment horizontal="right" indent="1"/>
    </xf>
    <xf numFmtId="0" fontId="3" fillId="4" borderId="0" xfId="71" applyFont="1" applyFill="1" applyBorder="1"/>
    <xf numFmtId="0" fontId="25" fillId="12" borderId="0" xfId="71" applyFont="1" applyFill="1" applyBorder="1"/>
    <xf numFmtId="0" fontId="3" fillId="12" borderId="0" xfId="71" applyFont="1" applyFill="1" applyBorder="1" applyAlignment="1">
      <alignment horizontal="right" indent="1"/>
    </xf>
    <xf numFmtId="0" fontId="25" fillId="12" borderId="0" xfId="71" applyFont="1" applyFill="1" applyBorder="1" applyProtection="1"/>
    <xf numFmtId="0" fontId="3" fillId="12" borderId="0" xfId="71" applyFont="1" applyFill="1" applyBorder="1" applyAlignment="1" applyProtection="1">
      <alignment horizontal="right" indent="1"/>
    </xf>
    <xf numFmtId="0" fontId="25" fillId="4" borderId="10" xfId="71" applyFont="1" applyFill="1" applyBorder="1"/>
    <xf numFmtId="0" fontId="25" fillId="4" borderId="15" xfId="71" applyFont="1" applyFill="1" applyBorder="1"/>
    <xf numFmtId="0" fontId="25" fillId="4" borderId="9" xfId="71" applyFont="1" applyFill="1" applyBorder="1"/>
    <xf numFmtId="0" fontId="28" fillId="12" borderId="0" xfId="71" applyFont="1" applyFill="1" applyBorder="1" applyAlignment="1" applyProtection="1">
      <alignment horizontal="left" vertical="top" wrapText="1"/>
    </xf>
    <xf numFmtId="0" fontId="3" fillId="12" borderId="0" xfId="71" applyFont="1" applyFill="1" applyBorder="1"/>
    <xf numFmtId="0" fontId="25" fillId="12" borderId="0" xfId="71" applyFont="1" applyFill="1" applyBorder="1" applyAlignment="1">
      <alignment vertical="center"/>
    </xf>
    <xf numFmtId="0" fontId="28" fillId="12" borderId="0" xfId="71" applyFont="1" applyFill="1" applyBorder="1" applyAlignment="1">
      <alignment vertical="center"/>
    </xf>
    <xf numFmtId="197" fontId="7" fillId="12" borderId="0" xfId="71" applyNumberFormat="1" applyFont="1" applyFill="1" applyBorder="1" applyAlignment="1">
      <alignment vertical="top" wrapText="1"/>
    </xf>
    <xf numFmtId="0" fontId="7" fillId="12" borderId="0" xfId="71" applyFont="1" applyFill="1" applyBorder="1" applyAlignment="1">
      <alignment vertical="top"/>
    </xf>
    <xf numFmtId="2" fontId="31" fillId="0" borderId="0" xfId="72" applyNumberFormat="1" applyFont="1" applyAlignment="1" applyProtection="1">
      <alignment vertical="center"/>
      <protection locked="0"/>
    </xf>
    <xf numFmtId="2" fontId="31" fillId="0" borderId="0" xfId="72" applyNumberFormat="1" applyFont="1" applyAlignment="1" applyProtection="1">
      <alignment vertical="top"/>
      <protection locked="0"/>
    </xf>
    <xf numFmtId="0" fontId="4" fillId="0" borderId="0" xfId="0" applyFont="1" applyFill="1" applyBorder="1" applyAlignment="1">
      <alignment horizontal="left" vertical="top"/>
    </xf>
    <xf numFmtId="0" fontId="29" fillId="11" borderId="2" xfId="0" applyFont="1" applyFill="1" applyBorder="1" applyAlignment="1">
      <alignment horizontal="center" vertical="center" wrapText="1"/>
    </xf>
    <xf numFmtId="0" fontId="29" fillId="11" borderId="1" xfId="0" applyFont="1" applyFill="1" applyBorder="1" applyAlignment="1">
      <alignment horizontal="center" vertical="center" wrapText="1"/>
    </xf>
    <xf numFmtId="4" fontId="3" fillId="0" borderId="4" xfId="0" applyNumberFormat="1" applyFont="1" applyFill="1" applyBorder="1" applyAlignment="1">
      <alignment horizontal="right" vertical="center" wrapText="1" indent="3"/>
    </xf>
    <xf numFmtId="3" fontId="3" fillId="0" borderId="4" xfId="0" applyNumberFormat="1" applyFont="1" applyFill="1" applyBorder="1" applyAlignment="1">
      <alignment horizontal="right" vertical="center" wrapText="1" indent="3"/>
    </xf>
    <xf numFmtId="4" fontId="3" fillId="10" borderId="4" xfId="0" applyNumberFormat="1" applyFont="1" applyFill="1" applyBorder="1" applyAlignment="1">
      <alignment horizontal="right" vertical="center" wrapText="1" indent="3"/>
    </xf>
    <xf numFmtId="3" fontId="3" fillId="10" borderId="4" xfId="0" applyNumberFormat="1" applyFont="1" applyFill="1" applyBorder="1" applyAlignment="1">
      <alignment horizontal="right" vertical="center" wrapText="1" indent="3"/>
    </xf>
    <xf numFmtId="4" fontId="6" fillId="10" borderId="4" xfId="0" applyNumberFormat="1" applyFont="1" applyFill="1" applyBorder="1" applyAlignment="1">
      <alignment horizontal="right" vertical="center" wrapText="1" indent="3"/>
    </xf>
    <xf numFmtId="3" fontId="6" fillId="10" borderId="4" xfId="0" applyNumberFormat="1" applyFont="1" applyFill="1" applyBorder="1" applyAlignment="1">
      <alignment horizontal="right" vertical="center" wrapText="1" indent="3"/>
    </xf>
    <xf numFmtId="0" fontId="35" fillId="14" borderId="1" xfId="0" applyFont="1" applyFill="1" applyBorder="1" applyAlignment="1">
      <alignment horizontal="left" vertical="center" wrapText="1"/>
    </xf>
    <xf numFmtId="0" fontId="36" fillId="2" borderId="0" xfId="0" applyFont="1" applyFill="1"/>
    <xf numFmtId="0" fontId="36" fillId="2" borderId="0" xfId="0" applyFont="1" applyFill="1" applyAlignment="1">
      <alignment horizontal="center"/>
    </xf>
    <xf numFmtId="166" fontId="6" fillId="4" borderId="4" xfId="0" applyNumberFormat="1" applyFont="1" applyFill="1" applyBorder="1" applyAlignment="1">
      <alignment horizontal="right" vertical="center"/>
    </xf>
    <xf numFmtId="0" fontId="0" fillId="0" borderId="0" xfId="0" applyFill="1" applyAlignment="1">
      <alignment vertical="center"/>
    </xf>
    <xf numFmtId="0" fontId="22" fillId="0" borderId="0" xfId="0" applyFont="1" applyFill="1" applyAlignment="1">
      <alignment vertical="center"/>
    </xf>
    <xf numFmtId="0" fontId="8" fillId="2" borderId="0" xfId="0" applyFont="1" applyFill="1" applyBorder="1" applyAlignment="1">
      <alignment horizontal="left" vertical="top"/>
    </xf>
    <xf numFmtId="0" fontId="37" fillId="2" borderId="0" xfId="0" applyFont="1" applyFill="1" applyBorder="1" applyAlignment="1">
      <alignment horizontal="left" vertical="top"/>
    </xf>
    <xf numFmtId="0" fontId="38" fillId="2" borderId="0" xfId="0" applyFont="1" applyFill="1"/>
    <xf numFmtId="0" fontId="39" fillId="2" borderId="0" xfId="0" applyFont="1" applyFill="1"/>
    <xf numFmtId="0" fontId="0" fillId="2" borderId="0" xfId="0" applyFont="1" applyFill="1"/>
    <xf numFmtId="0" fontId="3" fillId="4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left" vertical="center" wrapText="1" indent="2"/>
    </xf>
    <xf numFmtId="3" fontId="3" fillId="4" borderId="4" xfId="0" applyNumberFormat="1" applyFont="1" applyFill="1" applyBorder="1" applyAlignment="1">
      <alignment horizontal="right" vertical="center"/>
    </xf>
    <xf numFmtId="167" fontId="3" fillId="4" borderId="4" xfId="1" applyNumberFormat="1" applyFont="1" applyFill="1" applyBorder="1" applyAlignment="1">
      <alignment horizontal="right" vertical="center"/>
    </xf>
    <xf numFmtId="0" fontId="28" fillId="12" borderId="0" xfId="71" applyFont="1" applyFill="1" applyBorder="1" applyAlignment="1" applyProtection="1">
      <alignment horizontal="left" vertical="top" wrapText="1"/>
    </xf>
    <xf numFmtId="0" fontId="28" fillId="12" borderId="0" xfId="71" applyFont="1" applyFill="1" applyBorder="1" applyAlignment="1" applyProtection="1">
      <alignment horizontal="left" vertical="top" wrapText="1"/>
    </xf>
    <xf numFmtId="0" fontId="33" fillId="12" borderId="12" xfId="0" applyFont="1" applyFill="1" applyBorder="1" applyAlignment="1" applyProtection="1">
      <alignment horizontal="left" vertical="center" wrapText="1"/>
      <protection locked="0"/>
    </xf>
    <xf numFmtId="0" fontId="33" fillId="12" borderId="0" xfId="0" applyFont="1" applyFill="1" applyBorder="1" applyAlignment="1" applyProtection="1">
      <alignment horizontal="left" vertical="center" wrapText="1"/>
      <protection locked="0"/>
    </xf>
    <xf numFmtId="0" fontId="36" fillId="0" borderId="0" xfId="0" applyFont="1" applyFill="1" applyAlignment="1">
      <alignment horizontal="left" vertical="center" wrapText="1"/>
    </xf>
    <xf numFmtId="196" fontId="24" fillId="9" borderId="12" xfId="71" applyNumberFormat="1" applyFont="1" applyFill="1" applyBorder="1" applyAlignment="1" applyProtection="1">
      <alignment horizontal="left" vertical="center" wrapText="1"/>
      <protection hidden="1"/>
    </xf>
    <xf numFmtId="196" fontId="24" fillId="9" borderId="0" xfId="71" applyNumberFormat="1" applyFont="1" applyFill="1" applyBorder="1" applyAlignment="1" applyProtection="1">
      <alignment horizontal="left" vertical="center" wrapText="1"/>
      <protection hidden="1"/>
    </xf>
    <xf numFmtId="166" fontId="3" fillId="2" borderId="4" xfId="0" applyNumberFormat="1" applyFont="1" applyFill="1" applyBorder="1" applyAlignment="1">
      <alignment horizontal="right" vertical="center"/>
    </xf>
    <xf numFmtId="166" fontId="3" fillId="4" borderId="4" xfId="0" applyNumberFormat="1" applyFont="1" applyFill="1" applyBorder="1" applyAlignment="1">
      <alignment horizontal="right" vertical="center"/>
    </xf>
    <xf numFmtId="0" fontId="3" fillId="7" borderId="3" xfId="0" applyFont="1" applyFill="1" applyBorder="1" applyAlignment="1">
      <alignment horizontal="center" vertical="center" wrapText="1"/>
    </xf>
    <xf numFmtId="4" fontId="3" fillId="0" borderId="4" xfId="0" applyNumberFormat="1" applyFont="1" applyFill="1" applyBorder="1" applyAlignment="1">
      <alignment horizontal="left" vertical="center" wrapText="1" indent="3"/>
    </xf>
    <xf numFmtId="4" fontId="3" fillId="10" borderId="4" xfId="0" applyNumberFormat="1" applyFont="1" applyFill="1" applyBorder="1" applyAlignment="1">
      <alignment horizontal="left" vertical="center" wrapText="1" indent="3"/>
    </xf>
    <xf numFmtId="4" fontId="6" fillId="10" borderId="4" xfId="0" applyNumberFormat="1" applyFont="1" applyFill="1" applyBorder="1" applyAlignment="1">
      <alignment horizontal="left" vertical="center" wrapText="1" indent="3"/>
    </xf>
    <xf numFmtId="4" fontId="6" fillId="0" borderId="4" xfId="0" applyNumberFormat="1" applyFont="1" applyFill="1" applyBorder="1" applyAlignment="1">
      <alignment horizontal="left" vertical="center" wrapText="1" indent="3"/>
    </xf>
    <xf numFmtId="4" fontId="6" fillId="0" borderId="4" xfId="0" applyNumberFormat="1" applyFont="1" applyFill="1" applyBorder="1" applyAlignment="1">
      <alignment horizontal="right" vertical="center" wrapText="1" indent="3"/>
    </xf>
    <xf numFmtId="3" fontId="6" fillId="0" borderId="4" xfId="0" applyNumberFormat="1" applyFont="1" applyFill="1" applyBorder="1" applyAlignment="1">
      <alignment horizontal="right" vertical="center" wrapText="1" indent="3"/>
    </xf>
    <xf numFmtId="0" fontId="33" fillId="12" borderId="0" xfId="0" applyFont="1" applyFill="1" applyBorder="1" applyAlignment="1" applyProtection="1">
      <alignment vertical="center"/>
      <protection locked="0"/>
    </xf>
    <xf numFmtId="0" fontId="30" fillId="12" borderId="0" xfId="0" applyFont="1" applyFill="1" applyBorder="1" applyAlignment="1" applyProtection="1">
      <alignment vertical="center"/>
      <protection locked="0"/>
    </xf>
    <xf numFmtId="0" fontId="0" fillId="0" borderId="0" xfId="0" applyFont="1" applyFill="1" applyBorder="1"/>
    <xf numFmtId="0" fontId="33" fillId="12" borderId="0" xfId="0" applyFont="1" applyFill="1" applyBorder="1" applyAlignment="1" applyProtection="1">
      <protection locked="0"/>
    </xf>
    <xf numFmtId="0" fontId="30" fillId="12" borderId="0" xfId="0" applyFont="1" applyFill="1" applyBorder="1" applyAlignment="1" applyProtection="1">
      <protection locked="0"/>
    </xf>
    <xf numFmtId="0" fontId="32" fillId="13" borderId="12" xfId="0" applyFont="1" applyFill="1" applyBorder="1" applyAlignment="1">
      <alignment horizontal="right" vertical="center"/>
    </xf>
    <xf numFmtId="0" fontId="32" fillId="13" borderId="10" xfId="0" applyFont="1" applyFill="1" applyBorder="1" applyAlignment="1">
      <alignment horizontal="right" vertical="center"/>
    </xf>
    <xf numFmtId="0" fontId="33" fillId="12" borderId="0" xfId="0" applyFont="1" applyFill="1" applyBorder="1" applyAlignment="1" applyProtection="1">
      <alignment vertical="center" wrapText="1"/>
      <protection locked="0"/>
    </xf>
    <xf numFmtId="0" fontId="3" fillId="2" borderId="3" xfId="0" applyFont="1" applyFill="1" applyBorder="1" applyAlignment="1">
      <alignment horizontal="left" vertical="center" wrapText="1" indent="1"/>
    </xf>
    <xf numFmtId="0" fontId="3" fillId="4" borderId="3" xfId="0" applyFont="1" applyFill="1" applyBorder="1" applyAlignment="1">
      <alignment horizontal="left" vertical="center" wrapText="1" indent="1"/>
    </xf>
    <xf numFmtId="0" fontId="3" fillId="7" borderId="3" xfId="0" applyFont="1" applyFill="1" applyBorder="1" applyAlignment="1">
      <alignment horizontal="left" vertical="center" wrapText="1" indent="1"/>
    </xf>
    <xf numFmtId="198" fontId="6" fillId="2" borderId="4" xfId="0" applyNumberFormat="1" applyFont="1" applyFill="1" applyBorder="1" applyAlignment="1">
      <alignment horizontal="right" vertical="center"/>
    </xf>
    <xf numFmtId="198" fontId="6" fillId="4" borderId="4" xfId="1" applyNumberFormat="1" applyFont="1" applyFill="1" applyBorder="1" applyAlignment="1">
      <alignment horizontal="right" vertical="center"/>
    </xf>
    <xf numFmtId="198" fontId="6" fillId="2" borderId="4" xfId="1" applyNumberFormat="1" applyFont="1" applyFill="1" applyBorder="1" applyAlignment="1">
      <alignment horizontal="right" vertical="center"/>
    </xf>
    <xf numFmtId="198" fontId="3" fillId="4" borderId="4" xfId="1" applyNumberFormat="1" applyFont="1" applyFill="1" applyBorder="1" applyAlignment="1">
      <alignment horizontal="right" vertical="center"/>
    </xf>
    <xf numFmtId="198" fontId="3" fillId="2" borderId="4" xfId="1" applyNumberFormat="1" applyFont="1" applyFill="1" applyBorder="1" applyAlignment="1">
      <alignment horizontal="right" vertical="center"/>
    </xf>
    <xf numFmtId="199" fontId="6" fillId="2" borderId="4" xfId="0" applyNumberFormat="1" applyFont="1" applyFill="1" applyBorder="1" applyAlignment="1">
      <alignment horizontal="right" vertical="center"/>
    </xf>
    <xf numFmtId="199" fontId="6" fillId="4" borderId="4" xfId="0" applyNumberFormat="1" applyFont="1" applyFill="1" applyBorder="1" applyAlignment="1">
      <alignment horizontal="right" vertical="center"/>
    </xf>
    <xf numFmtId="199" fontId="3" fillId="4" borderId="4" xfId="0" applyNumberFormat="1" applyFont="1" applyFill="1" applyBorder="1" applyAlignment="1">
      <alignment horizontal="right" vertical="center"/>
    </xf>
    <xf numFmtId="199" fontId="3" fillId="2" borderId="4" xfId="0" applyNumberFormat="1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left" vertical="top" wrapText="1"/>
    </xf>
    <xf numFmtId="0" fontId="2" fillId="0" borderId="0" xfId="0" applyFont="1"/>
    <xf numFmtId="0" fontId="0" fillId="2" borderId="0" xfId="0" applyFont="1" applyFill="1" applyBorder="1"/>
    <xf numFmtId="3" fontId="41" fillId="0" borderId="4" xfId="0" applyNumberFormat="1" applyFont="1" applyFill="1" applyBorder="1" applyAlignment="1">
      <alignment horizontal="right" vertical="center" wrapText="1" indent="3"/>
    </xf>
    <xf numFmtId="3" fontId="41" fillId="10" borderId="4" xfId="0" applyNumberFormat="1" applyFont="1" applyFill="1" applyBorder="1" applyAlignment="1">
      <alignment horizontal="right" vertical="center" wrapText="1" indent="3"/>
    </xf>
    <xf numFmtId="166" fontId="6" fillId="2" borderId="4" xfId="0" applyNumberFormat="1" applyFont="1" applyFill="1" applyBorder="1" applyAlignment="1">
      <alignment horizontal="right" vertical="center"/>
    </xf>
    <xf numFmtId="3" fontId="6" fillId="4" borderId="4" xfId="0" applyNumberFormat="1" applyFont="1" applyFill="1" applyBorder="1" applyAlignment="1">
      <alignment horizontal="right" vertical="center"/>
    </xf>
    <xf numFmtId="3" fontId="6" fillId="2" borderId="4" xfId="0" applyNumberFormat="1" applyFont="1" applyFill="1" applyBorder="1" applyAlignment="1">
      <alignment horizontal="right" vertical="center"/>
    </xf>
    <xf numFmtId="3" fontId="3" fillId="4" borderId="4" xfId="0" applyNumberFormat="1" applyFont="1" applyFill="1" applyBorder="1" applyAlignment="1">
      <alignment horizontal="right" vertical="center"/>
    </xf>
    <xf numFmtId="3" fontId="3" fillId="2" borderId="4" xfId="0" applyNumberFormat="1" applyFont="1" applyFill="1" applyBorder="1" applyAlignment="1">
      <alignment horizontal="right" vertical="center"/>
    </xf>
    <xf numFmtId="0" fontId="11" fillId="2" borderId="3" xfId="0" applyFont="1" applyFill="1" applyBorder="1" applyAlignment="1">
      <alignment horizontal="left" vertical="center" wrapText="1" indent="2"/>
    </xf>
    <xf numFmtId="3" fontId="11" fillId="2" borderId="4" xfId="0" applyNumberFormat="1" applyFont="1" applyFill="1" applyBorder="1" applyAlignment="1">
      <alignment horizontal="right" vertical="center"/>
    </xf>
    <xf numFmtId="0" fontId="11" fillId="2" borderId="3" xfId="0" applyFont="1" applyFill="1" applyBorder="1" applyAlignment="1">
      <alignment horizontal="center" vertical="center" wrapText="1"/>
    </xf>
    <xf numFmtId="167" fontId="11" fillId="2" borderId="4" xfId="1" applyNumberFormat="1" applyFont="1" applyFill="1" applyBorder="1" applyAlignment="1">
      <alignment horizontal="right" vertical="center"/>
    </xf>
    <xf numFmtId="0" fontId="0" fillId="0" borderId="0" xfId="0"/>
    <xf numFmtId="0" fontId="0" fillId="2" borderId="0" xfId="0" applyFont="1" applyFill="1"/>
    <xf numFmtId="0" fontId="5" fillId="3" borderId="1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4" borderId="3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/>
    </xf>
    <xf numFmtId="165" fontId="5" fillId="3" borderId="2" xfId="0" applyNumberFormat="1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/>
    </xf>
    <xf numFmtId="0" fontId="0" fillId="2" borderId="0" xfId="0" applyFont="1" applyFill="1" applyAlignment="1">
      <alignment horizontal="center"/>
    </xf>
    <xf numFmtId="0" fontId="6" fillId="2" borderId="3" xfId="0" applyFont="1" applyFill="1" applyBorder="1" applyAlignment="1">
      <alignment horizontal="center" vertical="center" wrapText="1"/>
    </xf>
    <xf numFmtId="166" fontId="6" fillId="2" borderId="4" xfId="0" applyNumberFormat="1" applyFont="1" applyFill="1" applyBorder="1" applyAlignment="1">
      <alignment horizontal="right" vertical="center"/>
    </xf>
    <xf numFmtId="3" fontId="6" fillId="4" borderId="4" xfId="0" applyNumberFormat="1" applyFont="1" applyFill="1" applyBorder="1" applyAlignment="1">
      <alignment horizontal="right" vertical="center"/>
    </xf>
    <xf numFmtId="3" fontId="6" fillId="2" borderId="4" xfId="0" applyNumberFormat="1" applyFont="1" applyFill="1" applyBorder="1" applyAlignment="1">
      <alignment horizontal="right" vertical="center"/>
    </xf>
    <xf numFmtId="3" fontId="3" fillId="4" borderId="4" xfId="0" applyNumberFormat="1" applyFont="1" applyFill="1" applyBorder="1" applyAlignment="1">
      <alignment horizontal="right" vertical="center"/>
    </xf>
    <xf numFmtId="3" fontId="3" fillId="2" borderId="4" xfId="0" applyNumberFormat="1" applyFont="1" applyFill="1" applyBorder="1" applyAlignment="1">
      <alignment horizontal="right" vertical="center"/>
    </xf>
    <xf numFmtId="0" fontId="6" fillId="7" borderId="3" xfId="0" applyFont="1" applyFill="1" applyBorder="1" applyAlignment="1">
      <alignment horizontal="left" vertical="center" wrapText="1"/>
    </xf>
    <xf numFmtId="166" fontId="6" fillId="4" borderId="4" xfId="0" applyNumberFormat="1" applyFont="1" applyFill="1" applyBorder="1" applyAlignment="1">
      <alignment horizontal="right" vertical="center"/>
    </xf>
    <xf numFmtId="166" fontId="3" fillId="2" borderId="4" xfId="0" applyNumberFormat="1" applyFont="1" applyFill="1" applyBorder="1" applyAlignment="1">
      <alignment horizontal="right" vertical="center"/>
    </xf>
    <xf numFmtId="166" fontId="3" fillId="4" borderId="4" xfId="0" applyNumberFormat="1" applyFont="1" applyFill="1" applyBorder="1" applyAlignment="1">
      <alignment horizontal="right" vertical="center"/>
    </xf>
    <xf numFmtId="3" fontId="11" fillId="4" borderId="4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left" vertical="center"/>
    </xf>
    <xf numFmtId="165" fontId="5" fillId="3" borderId="25" xfId="0" applyNumberFormat="1" applyFont="1" applyFill="1" applyBorder="1" applyAlignment="1">
      <alignment horizontal="center" vertical="center" wrapText="1"/>
    </xf>
    <xf numFmtId="166" fontId="3" fillId="2" borderId="23" xfId="0" applyNumberFormat="1" applyFont="1" applyFill="1" applyBorder="1" applyAlignment="1">
      <alignment horizontal="right" vertical="center"/>
    </xf>
    <xf numFmtId="3" fontId="3" fillId="2" borderId="3" xfId="0" applyNumberFormat="1" applyFont="1" applyFill="1" applyBorder="1" applyAlignment="1">
      <alignment horizontal="right" vertical="center"/>
    </xf>
    <xf numFmtId="166" fontId="3" fillId="4" borderId="23" xfId="0" applyNumberFormat="1" applyFont="1" applyFill="1" applyBorder="1" applyAlignment="1">
      <alignment horizontal="right" vertical="center"/>
    </xf>
    <xf numFmtId="3" fontId="3" fillId="4" borderId="3" xfId="0" applyNumberFormat="1" applyFont="1" applyFill="1" applyBorder="1" applyAlignment="1">
      <alignment horizontal="right" vertical="center"/>
    </xf>
    <xf numFmtId="0" fontId="3" fillId="7" borderId="3" xfId="0" applyFont="1" applyFill="1" applyBorder="1" applyAlignment="1">
      <alignment horizontal="left" vertical="center" wrapText="1"/>
    </xf>
    <xf numFmtId="3" fontId="3" fillId="2" borderId="25" xfId="0" applyNumberFormat="1" applyFont="1" applyFill="1" applyBorder="1" applyAlignment="1">
      <alignment horizontal="right" vertical="center"/>
    </xf>
    <xf numFmtId="3" fontId="3" fillId="2" borderId="23" xfId="0" applyNumberFormat="1" applyFont="1" applyFill="1" applyBorder="1" applyAlignment="1">
      <alignment horizontal="right" vertical="center"/>
    </xf>
    <xf numFmtId="0" fontId="45" fillId="2" borderId="3" xfId="0" applyFont="1" applyFill="1" applyBorder="1" applyAlignment="1">
      <alignment horizontal="center" vertical="center" wrapText="1"/>
    </xf>
    <xf numFmtId="166" fontId="46" fillId="2" borderId="4" xfId="0" applyNumberFormat="1" applyFont="1" applyFill="1" applyBorder="1" applyAlignment="1">
      <alignment horizontal="right" vertical="center"/>
    </xf>
    <xf numFmtId="0" fontId="45" fillId="4" borderId="3" xfId="0" applyFont="1" applyFill="1" applyBorder="1" applyAlignment="1">
      <alignment horizontal="center" vertical="center" wrapText="1"/>
    </xf>
    <xf numFmtId="166" fontId="46" fillId="4" borderId="4" xfId="0" applyNumberFormat="1" applyFont="1" applyFill="1" applyBorder="1" applyAlignment="1">
      <alignment horizontal="right" vertical="center"/>
    </xf>
    <xf numFmtId="0" fontId="3" fillId="4" borderId="0" xfId="0" applyFont="1" applyFill="1" applyBorder="1" applyAlignment="1">
      <alignment horizontal="left" vertical="center" wrapText="1" indent="2"/>
    </xf>
    <xf numFmtId="0" fontId="3" fillId="4" borderId="0" xfId="0" applyFont="1" applyFill="1" applyBorder="1" applyAlignment="1">
      <alignment horizontal="center" vertical="center" wrapText="1"/>
    </xf>
    <xf numFmtId="3" fontId="3" fillId="4" borderId="0" xfId="0" applyNumberFormat="1" applyFont="1" applyFill="1" applyBorder="1" applyAlignment="1">
      <alignment horizontal="right" vertical="center"/>
    </xf>
    <xf numFmtId="0" fontId="8" fillId="2" borderId="0" xfId="0" applyFont="1" applyFill="1" applyBorder="1" applyAlignment="1">
      <alignment horizontal="left" vertical="top" wrapText="1"/>
    </xf>
    <xf numFmtId="0" fontId="33" fillId="12" borderId="12" xfId="0" applyFont="1" applyFill="1" applyBorder="1" applyAlignment="1" applyProtection="1">
      <alignment horizontal="left" vertical="center" wrapText="1"/>
      <protection locked="0"/>
    </xf>
    <xf numFmtId="0" fontId="33" fillId="12" borderId="0" xfId="0" applyFont="1" applyFill="1" applyBorder="1" applyAlignment="1" applyProtection="1">
      <alignment horizontal="left" vertical="center" wrapText="1"/>
      <protection locked="0"/>
    </xf>
    <xf numFmtId="3" fontId="3" fillId="4" borderId="0" xfId="0" applyNumberFormat="1" applyFont="1" applyFill="1" applyBorder="1" applyAlignment="1">
      <alignment horizontal="left" vertical="center"/>
    </xf>
    <xf numFmtId="165" fontId="5" fillId="3" borderId="17" xfId="0" applyNumberFormat="1" applyFont="1" applyFill="1" applyBorder="1" applyAlignment="1">
      <alignment horizontal="center" vertical="center" wrapText="1"/>
    </xf>
    <xf numFmtId="165" fontId="5" fillId="3" borderId="1" xfId="0" applyNumberFormat="1" applyFont="1" applyFill="1" applyBorder="1" applyAlignment="1">
      <alignment horizontal="center" vertical="center" wrapText="1"/>
    </xf>
    <xf numFmtId="3" fontId="6" fillId="2" borderId="23" xfId="0" applyNumberFormat="1" applyFont="1" applyFill="1" applyBorder="1" applyAlignment="1">
      <alignment horizontal="right" vertical="center"/>
    </xf>
    <xf numFmtId="166" fontId="46" fillId="2" borderId="23" xfId="0" applyNumberFormat="1" applyFont="1" applyFill="1" applyBorder="1" applyAlignment="1">
      <alignment horizontal="right" vertical="center"/>
    </xf>
    <xf numFmtId="166" fontId="46" fillId="4" borderId="23" xfId="0" applyNumberFormat="1" applyFont="1" applyFill="1" applyBorder="1" applyAlignment="1">
      <alignment horizontal="right" vertical="center"/>
    </xf>
    <xf numFmtId="3" fontId="3" fillId="4" borderId="23" xfId="0" applyNumberFormat="1" applyFont="1" applyFill="1" applyBorder="1" applyAlignment="1">
      <alignment horizontal="right" vertical="center"/>
    </xf>
    <xf numFmtId="3" fontId="6" fillId="2" borderId="3" xfId="0" applyNumberFormat="1" applyFont="1" applyFill="1" applyBorder="1" applyAlignment="1">
      <alignment horizontal="left" vertical="center"/>
    </xf>
    <xf numFmtId="166" fontId="3" fillId="2" borderId="3" xfId="0" applyNumberFormat="1" applyFont="1" applyFill="1" applyBorder="1" applyAlignment="1">
      <alignment horizontal="right" vertical="center"/>
    </xf>
    <xf numFmtId="3" fontId="6" fillId="2" borderId="24" xfId="0" applyNumberFormat="1" applyFont="1" applyFill="1" applyBorder="1" applyAlignment="1">
      <alignment horizontal="right" vertical="center"/>
    </xf>
    <xf numFmtId="3" fontId="6" fillId="4" borderId="25" xfId="0" applyNumberFormat="1" applyFont="1" applyFill="1" applyBorder="1" applyAlignment="1">
      <alignment horizontal="right" vertical="center"/>
    </xf>
    <xf numFmtId="3" fontId="6" fillId="2" borderId="25" xfId="0" applyNumberFormat="1" applyFont="1" applyFill="1" applyBorder="1" applyAlignment="1">
      <alignment horizontal="right" vertical="center"/>
    </xf>
    <xf numFmtId="3" fontId="3" fillId="4" borderId="26" xfId="0" applyNumberFormat="1" applyFont="1" applyFill="1" applyBorder="1" applyAlignment="1">
      <alignment horizontal="right" vertical="center"/>
    </xf>
    <xf numFmtId="166" fontId="3" fillId="4" borderId="3" xfId="0" applyNumberFormat="1" applyFont="1" applyFill="1" applyBorder="1" applyAlignment="1">
      <alignment horizontal="right" vertical="center"/>
    </xf>
    <xf numFmtId="166" fontId="40" fillId="2" borderId="25" xfId="0" applyNumberFormat="1" applyFont="1" applyFill="1" applyBorder="1" applyAlignment="1">
      <alignment horizontal="right" vertical="center"/>
    </xf>
    <xf numFmtId="166" fontId="40" fillId="4" borderId="25" xfId="0" applyNumberFormat="1" applyFont="1" applyFill="1" applyBorder="1" applyAlignment="1">
      <alignment horizontal="right" vertical="center"/>
    </xf>
    <xf numFmtId="3" fontId="6" fillId="4" borderId="26" xfId="0" applyNumberFormat="1" applyFont="1" applyFill="1" applyBorder="1" applyAlignment="1">
      <alignment horizontal="right" vertical="center"/>
    </xf>
    <xf numFmtId="166" fontId="47" fillId="2" borderId="25" xfId="0" applyNumberFormat="1" applyFont="1" applyFill="1" applyBorder="1" applyAlignment="1">
      <alignment horizontal="right" vertical="center"/>
    </xf>
    <xf numFmtId="166" fontId="48" fillId="2" borderId="3" xfId="0" applyNumberFormat="1" applyFont="1" applyFill="1" applyBorder="1" applyAlignment="1">
      <alignment horizontal="right" vertical="center"/>
    </xf>
    <xf numFmtId="166" fontId="48" fillId="2" borderId="4" xfId="0" applyNumberFormat="1" applyFont="1" applyFill="1" applyBorder="1" applyAlignment="1">
      <alignment horizontal="right" vertical="center"/>
    </xf>
    <xf numFmtId="0" fontId="39" fillId="2" borderId="0" xfId="0" applyFont="1" applyFill="1" applyAlignment="1">
      <alignment horizontal="center"/>
    </xf>
    <xf numFmtId="0" fontId="39" fillId="2" borderId="0" xfId="0" applyFont="1" applyFill="1" applyAlignment="1">
      <alignment horizontal="center" vertical="top"/>
    </xf>
    <xf numFmtId="0" fontId="39" fillId="2" borderId="0" xfId="0" applyFont="1" applyFill="1" applyAlignment="1">
      <alignment horizontal="center" vertical="top" wrapText="1"/>
    </xf>
    <xf numFmtId="165" fontId="5" fillId="3" borderId="17" xfId="0" applyNumberFormat="1" applyFont="1" applyFill="1" applyBorder="1" applyAlignment="1">
      <alignment horizontal="center" vertical="center" wrapText="1"/>
    </xf>
    <xf numFmtId="165" fontId="5" fillId="3" borderId="1" xfId="0" applyNumberFormat="1" applyFont="1" applyFill="1" applyBorder="1" applyAlignment="1">
      <alignment horizontal="center" vertical="center" wrapText="1"/>
    </xf>
    <xf numFmtId="0" fontId="20" fillId="0" borderId="0" xfId="0" applyFont="1" applyFill="1" applyAlignment="1">
      <alignment horizontal="center" textRotation="90" wrapText="1"/>
    </xf>
    <xf numFmtId="0" fontId="28" fillId="12" borderId="0" xfId="71" applyFont="1" applyFill="1" applyBorder="1" applyAlignment="1" applyProtection="1">
      <alignment horizontal="left" vertical="top" wrapText="1"/>
    </xf>
    <xf numFmtId="0" fontId="26" fillId="13" borderId="14" xfId="71" applyFont="1" applyFill="1" applyBorder="1" applyAlignment="1">
      <alignment horizontal="center" vertical="center"/>
    </xf>
    <xf numFmtId="0" fontId="26" fillId="13" borderId="13" xfId="71" applyFont="1" applyFill="1" applyBorder="1" applyAlignment="1">
      <alignment horizontal="center" vertical="center"/>
    </xf>
    <xf numFmtId="0" fontId="26" fillId="13" borderId="16" xfId="71" applyFont="1" applyFill="1" applyBorder="1" applyAlignment="1">
      <alignment horizontal="center" vertical="center"/>
    </xf>
    <xf numFmtId="0" fontId="39" fillId="0" borderId="28" xfId="0" applyFont="1" applyBorder="1" applyAlignment="1">
      <alignment horizontal="center" vertical="top"/>
    </xf>
    <xf numFmtId="0" fontId="39" fillId="0" borderId="27" xfId="0" applyFont="1" applyBorder="1" applyAlignment="1">
      <alignment horizontal="center" vertical="top"/>
    </xf>
    <xf numFmtId="0" fontId="33" fillId="12" borderId="12" xfId="0" applyFont="1" applyFill="1" applyBorder="1" applyAlignment="1" applyProtection="1">
      <alignment horizontal="left" vertical="center" wrapText="1"/>
      <protection locked="0"/>
    </xf>
    <xf numFmtId="0" fontId="33" fillId="12" borderId="0" xfId="0" applyFont="1" applyFill="1" applyBorder="1" applyAlignment="1" applyProtection="1">
      <alignment horizontal="left" vertical="center" wrapText="1"/>
      <protection locked="0"/>
    </xf>
    <xf numFmtId="0" fontId="10" fillId="0" borderId="29" xfId="2" applyBorder="1"/>
    <xf numFmtId="0" fontId="10" fillId="0" borderId="30" xfId="2" applyBorder="1" applyAlignment="1">
      <alignment vertical="top" wrapText="1"/>
    </xf>
    <xf numFmtId="0" fontId="10" fillId="0" borderId="31" xfId="2" applyBorder="1"/>
    <xf numFmtId="0" fontId="10" fillId="0" borderId="0" xfId="2"/>
    <xf numFmtId="0" fontId="10" fillId="0" borderId="12" xfId="2" applyBorder="1"/>
    <xf numFmtId="0" fontId="10" fillId="0" borderId="0" xfId="2" applyBorder="1" applyAlignment="1">
      <alignment vertical="top" wrapText="1"/>
    </xf>
    <xf numFmtId="0" fontId="10" fillId="0" borderId="11" xfId="2" applyBorder="1"/>
    <xf numFmtId="0" fontId="49" fillId="0" borderId="0" xfId="2" applyFont="1" applyBorder="1" applyAlignment="1">
      <alignment vertical="top" wrapText="1"/>
    </xf>
    <xf numFmtId="0" fontId="50" fillId="0" borderId="0" xfId="2" applyFont="1" applyBorder="1" applyAlignment="1">
      <alignment vertical="top" wrapText="1"/>
    </xf>
    <xf numFmtId="0" fontId="50" fillId="0" borderId="0" xfId="2" applyNumberFormat="1" applyFont="1" applyBorder="1" applyAlignment="1">
      <alignment horizontal="left" vertical="top" wrapText="1"/>
    </xf>
    <xf numFmtId="0" fontId="49" fillId="0" borderId="32" xfId="2" applyFont="1" applyBorder="1" applyAlignment="1">
      <alignment horizontal="right" vertical="top" wrapText="1"/>
    </xf>
    <xf numFmtId="0" fontId="10" fillId="0" borderId="10" xfId="2" applyBorder="1"/>
    <xf numFmtId="0" fontId="49" fillId="0" borderId="15" xfId="2" applyFont="1" applyBorder="1" applyAlignment="1">
      <alignment horizontal="right" vertical="top" wrapText="1"/>
    </xf>
    <xf numFmtId="0" fontId="10" fillId="0" borderId="9" xfId="2" applyBorder="1"/>
    <xf numFmtId="0" fontId="10" fillId="0" borderId="0" xfId="2" applyBorder="1"/>
    <xf numFmtId="0" fontId="49" fillId="0" borderId="0" xfId="2" applyFont="1" applyBorder="1" applyAlignment="1">
      <alignment horizontal="right" vertical="top" wrapText="1"/>
    </xf>
    <xf numFmtId="0" fontId="49" fillId="0" borderId="30" xfId="2" applyFont="1" applyBorder="1" applyAlignment="1">
      <alignment vertical="top" wrapText="1"/>
    </xf>
    <xf numFmtId="0" fontId="10" fillId="0" borderId="0" xfId="2" applyFont="1" applyBorder="1" applyAlignment="1">
      <alignment vertical="top" wrapText="1"/>
    </xf>
    <xf numFmtId="0" fontId="10" fillId="0" borderId="0" xfId="2" applyBorder="1" applyAlignment="1">
      <alignment horizontal="left" vertical="top" wrapText="1" indent="3"/>
    </xf>
    <xf numFmtId="0" fontId="10" fillId="0" borderId="0" xfId="2" applyBorder="1" applyAlignment="1">
      <alignment horizontal="left" vertical="top" wrapText="1" indent="10"/>
    </xf>
    <xf numFmtId="0" fontId="49" fillId="0" borderId="12" xfId="2" applyFont="1" applyBorder="1"/>
    <xf numFmtId="0" fontId="49" fillId="0" borderId="0" xfId="2" applyFont="1" applyBorder="1" applyAlignment="1">
      <alignment horizontal="left" vertical="top" wrapText="1" indent="3"/>
    </xf>
    <xf numFmtId="0" fontId="49" fillId="0" borderId="11" xfId="2" applyFont="1" applyBorder="1"/>
    <xf numFmtId="0" fontId="49" fillId="0" borderId="0" xfId="2" applyFont="1"/>
    <xf numFmtId="0" fontId="10" fillId="0" borderId="15" xfId="2" applyBorder="1" applyAlignment="1">
      <alignment vertical="top" wrapText="1"/>
    </xf>
    <xf numFmtId="0" fontId="10" fillId="0" borderId="0" xfId="2" applyAlignment="1">
      <alignment vertical="top" wrapText="1"/>
    </xf>
    <xf numFmtId="202" fontId="50" fillId="0" borderId="0" xfId="2" applyNumberFormat="1" applyFont="1" applyBorder="1" applyAlignment="1">
      <alignment horizontal="left" vertical="top" wrapText="1"/>
    </xf>
    <xf numFmtId="203" fontId="50" fillId="0" borderId="0" xfId="2" applyNumberFormat="1" applyFont="1" applyBorder="1" applyAlignment="1">
      <alignment horizontal="left" vertical="top" wrapText="1"/>
    </xf>
  </cellXfs>
  <cellStyles count="113">
    <cellStyle name="0mitP" xfId="14" xr:uid="{00000000-0005-0000-0000-000000000000}"/>
    <cellStyle name="0ohneP" xfId="15" xr:uid="{00000000-0005-0000-0000-000001000000}"/>
    <cellStyle name="10mitP" xfId="16" xr:uid="{00000000-0005-0000-0000-000002000000}"/>
    <cellStyle name="12mitP" xfId="17" xr:uid="{00000000-0005-0000-0000-000003000000}"/>
    <cellStyle name="12ohneP" xfId="18" xr:uid="{00000000-0005-0000-0000-000004000000}"/>
    <cellStyle name="13mitP" xfId="19" xr:uid="{00000000-0005-0000-0000-000005000000}"/>
    <cellStyle name="1mitP" xfId="20" xr:uid="{00000000-0005-0000-0000-000006000000}"/>
    <cellStyle name="1ohneP" xfId="21" xr:uid="{00000000-0005-0000-0000-000007000000}"/>
    <cellStyle name="2mitP" xfId="22" xr:uid="{00000000-0005-0000-0000-000008000000}"/>
    <cellStyle name="2ohneP" xfId="23" xr:uid="{00000000-0005-0000-0000-000009000000}"/>
    <cellStyle name="2x indented GHG Textfiels" xfId="5" xr:uid="{00000000-0005-0000-0000-00000A000000}"/>
    <cellStyle name="2x indented GHG Textfiels 2" xfId="81" xr:uid="{00000000-0005-0000-0000-000001000000}"/>
    <cellStyle name="3mitP" xfId="24" xr:uid="{00000000-0005-0000-0000-00000B000000}"/>
    <cellStyle name="3ohneP" xfId="25" xr:uid="{00000000-0005-0000-0000-00000C000000}"/>
    <cellStyle name="4mitP" xfId="26" xr:uid="{00000000-0005-0000-0000-00000D000000}"/>
    <cellStyle name="4ohneP" xfId="27" xr:uid="{00000000-0005-0000-0000-00000E000000}"/>
    <cellStyle name="5x indented GHG Textfiels" xfId="6" xr:uid="{00000000-0005-0000-0000-00000F000000}"/>
    <cellStyle name="5x indented GHG Textfiels 2" xfId="82" xr:uid="{00000000-0005-0000-0000-000003000000}"/>
    <cellStyle name="5x indented GHG Textfiels 3" xfId="80" xr:uid="{00000000-0005-0000-0000-000004000000}"/>
    <cellStyle name="6mitP" xfId="28" xr:uid="{00000000-0005-0000-0000-000010000000}"/>
    <cellStyle name="6ohneP" xfId="29" xr:uid="{00000000-0005-0000-0000-000011000000}"/>
    <cellStyle name="7mitP" xfId="30" xr:uid="{00000000-0005-0000-0000-000012000000}"/>
    <cellStyle name="9mitP" xfId="31" xr:uid="{00000000-0005-0000-0000-000013000000}"/>
    <cellStyle name="9ohneP" xfId="32" xr:uid="{00000000-0005-0000-0000-000014000000}"/>
    <cellStyle name="A4 Auto Format" xfId="33" xr:uid="{00000000-0005-0000-0000-000015000000}"/>
    <cellStyle name="A4 Auto Format 2" xfId="4" xr:uid="{00000000-0005-0000-0000-000016000000}"/>
    <cellStyle name="A4 Auto Format 2 2" xfId="34" xr:uid="{00000000-0005-0000-0000-000017000000}"/>
    <cellStyle name="A4 Gg" xfId="35" xr:uid="{00000000-0005-0000-0000-000018000000}"/>
    <cellStyle name="A4 Gg 2" xfId="36" xr:uid="{00000000-0005-0000-0000-000019000000}"/>
    <cellStyle name="A4 kg" xfId="37" xr:uid="{00000000-0005-0000-0000-00001A000000}"/>
    <cellStyle name="A4 kg 2" xfId="38" xr:uid="{00000000-0005-0000-0000-00001B000000}"/>
    <cellStyle name="A4 kt" xfId="39" xr:uid="{00000000-0005-0000-0000-00001C000000}"/>
    <cellStyle name="A4 kt 2" xfId="40" xr:uid="{00000000-0005-0000-0000-00001D000000}"/>
    <cellStyle name="A4 No Format" xfId="41" xr:uid="{00000000-0005-0000-0000-00001E000000}"/>
    <cellStyle name="A4 No Format 2" xfId="42" xr:uid="{00000000-0005-0000-0000-00001F000000}"/>
    <cellStyle name="A4 No Format 2 2" xfId="43" xr:uid="{00000000-0005-0000-0000-000020000000}"/>
    <cellStyle name="A4 Normal" xfId="44" xr:uid="{00000000-0005-0000-0000-000021000000}"/>
    <cellStyle name="A4 Normal 2" xfId="3" xr:uid="{00000000-0005-0000-0000-000022000000}"/>
    <cellStyle name="A4 Normal 2 2" xfId="45" xr:uid="{00000000-0005-0000-0000-000023000000}"/>
    <cellStyle name="A4 Stck" xfId="46" xr:uid="{00000000-0005-0000-0000-000024000000}"/>
    <cellStyle name="A4 Stck 2" xfId="47" xr:uid="{00000000-0005-0000-0000-000025000000}"/>
    <cellStyle name="A4 Stk" xfId="48" xr:uid="{00000000-0005-0000-0000-000026000000}"/>
    <cellStyle name="A4 Stk 2" xfId="49" xr:uid="{00000000-0005-0000-0000-000027000000}"/>
    <cellStyle name="A4 T.Stk" xfId="50" xr:uid="{00000000-0005-0000-0000-000028000000}"/>
    <cellStyle name="A4 T.Stk 2" xfId="51" xr:uid="{00000000-0005-0000-0000-000029000000}"/>
    <cellStyle name="A4 TJ" xfId="52" xr:uid="{00000000-0005-0000-0000-00002A000000}"/>
    <cellStyle name="A4 TJ 2" xfId="53" xr:uid="{00000000-0005-0000-0000-00002B000000}"/>
    <cellStyle name="A4 TStk" xfId="54" xr:uid="{00000000-0005-0000-0000-00002C000000}"/>
    <cellStyle name="A4 TStk 2" xfId="55" xr:uid="{00000000-0005-0000-0000-00002D000000}"/>
    <cellStyle name="A4 Year" xfId="56" xr:uid="{00000000-0005-0000-0000-00002E000000}"/>
    <cellStyle name="A4 Year 2" xfId="57" xr:uid="{00000000-0005-0000-0000-00002F000000}"/>
    <cellStyle name="AggblueBoldCels" xfId="83" xr:uid="{00000000-0005-0000-0000-000005000000}"/>
    <cellStyle name="AggblueCels" xfId="84" xr:uid="{00000000-0005-0000-0000-000006000000}"/>
    <cellStyle name="AggBoldCells" xfId="85" xr:uid="{00000000-0005-0000-0000-000009000000}"/>
    <cellStyle name="AggCels" xfId="86" xr:uid="{00000000-0005-0000-0000-00000A000000}"/>
    <cellStyle name="AggGreen" xfId="87" xr:uid="{00000000-0005-0000-0000-00000B000000}"/>
    <cellStyle name="AggGreen12" xfId="88" xr:uid="{00000000-0005-0000-0000-00000C000000}"/>
    <cellStyle name="AggOrange" xfId="89" xr:uid="{00000000-0005-0000-0000-00000D000000}"/>
    <cellStyle name="AggOrange9" xfId="90" xr:uid="{00000000-0005-0000-0000-00000E000000}"/>
    <cellStyle name="AggOrangeLB_2x" xfId="91" xr:uid="{00000000-0005-0000-0000-00000F000000}"/>
    <cellStyle name="AggOrangeLBorder" xfId="92" xr:uid="{00000000-0005-0000-0000-000010000000}"/>
    <cellStyle name="AggOrangeRBorder" xfId="93" xr:uid="{00000000-0005-0000-0000-000011000000}"/>
    <cellStyle name="Bold GHG Numbers (0.00)" xfId="9" xr:uid="{00000000-0005-0000-0000-000030000000}"/>
    <cellStyle name="Constants" xfId="73" xr:uid="{79966350-D3CB-47A6-BE24-CFE7324A0034}"/>
    <cellStyle name="CustomCellsOrange" xfId="94" xr:uid="{00000000-0005-0000-0000-000014000000}"/>
    <cellStyle name="CustomizationCells" xfId="95" xr:uid="{00000000-0005-0000-0000-000015000000}"/>
    <cellStyle name="CustomizationGreenCells" xfId="96" xr:uid="{00000000-0005-0000-0000-000016000000}"/>
    <cellStyle name="DocBox_EmptyRow" xfId="97" xr:uid="{00000000-0005-0000-0000-000017000000}"/>
    <cellStyle name="Empty_B_border" xfId="77" xr:uid="{00000000-0005-0000-0000-000018000000}"/>
    <cellStyle name="Euro" xfId="58" xr:uid="{00000000-0005-0000-0000-000031000000}"/>
    <cellStyle name="Euro 2" xfId="59" xr:uid="{00000000-0005-0000-0000-000032000000}"/>
    <cellStyle name="Euro 2 2" xfId="60" xr:uid="{00000000-0005-0000-0000-000033000000}"/>
    <cellStyle name="Headline" xfId="10" xr:uid="{00000000-0005-0000-0000-000034000000}"/>
    <cellStyle name="InputCells" xfId="98" xr:uid="{00000000-0005-0000-0000-00001C000000}"/>
    <cellStyle name="InputCells12" xfId="99" xr:uid="{00000000-0005-0000-0000-00001D000000}"/>
    <cellStyle name="IntCells" xfId="100" xr:uid="{00000000-0005-0000-0000-00001E000000}"/>
    <cellStyle name="Komma 2" xfId="74" xr:uid="{00000000-0005-0000-0000-00001F000000}"/>
    <cellStyle name="Komma 2 2" xfId="112" xr:uid="{00000000-0005-0000-0000-00001F000000}"/>
    <cellStyle name="KP_thin_border_dark_grey" xfId="101" xr:uid="{00000000-0005-0000-0000-000020000000}"/>
    <cellStyle name="mitP" xfId="61" xr:uid="{00000000-0005-0000-0000-000035000000}"/>
    <cellStyle name="Normal 2" xfId="76" xr:uid="{00000000-0005-0000-0000-000022000000}"/>
    <cellStyle name="Normal 2 2" xfId="102" xr:uid="{00000000-0005-0000-0000-000023000000}"/>
    <cellStyle name="Normal 3" xfId="110" xr:uid="{00000000-0005-0000-0000-000024000000}"/>
    <cellStyle name="Normal GHG Numbers (0.00)" xfId="12" xr:uid="{00000000-0005-0000-0000-000036000000}"/>
    <cellStyle name="Normal GHG Numbers (0.00) 2" xfId="103" xr:uid="{00000000-0005-0000-0000-000025000000}"/>
    <cellStyle name="Normal GHG Textfiels Bold" xfId="8" xr:uid="{00000000-0005-0000-0000-000037000000}"/>
    <cellStyle name="Normal GHG Textfiels Bold 2" xfId="104" xr:uid="{00000000-0005-0000-0000-000026000000}"/>
    <cellStyle name="Normal GHG whole table" xfId="62" xr:uid="{00000000-0005-0000-0000-000038000000}"/>
    <cellStyle name="Normal GHG-Shade" xfId="13" xr:uid="{00000000-0005-0000-0000-000039000000}"/>
    <cellStyle name="Normal GHG-Shade 2" xfId="105" xr:uid="{00000000-0005-0000-0000-000029000000}"/>
    <cellStyle name="Normal GHG-Shade 3" xfId="79" xr:uid="{00000000-0005-0000-0000-00002A000000}"/>
    <cellStyle name="Normal GHG-Shade_DEU-2009-2007-v1.1" xfId="75" xr:uid="{00000000-0005-0000-0000-00002B000000}"/>
    <cellStyle name="Normal_HELP" xfId="63" xr:uid="{00000000-0005-0000-0000-00003A000000}"/>
    <cellStyle name="Normál_Munka1" xfId="106" xr:uid="{00000000-0005-0000-0000-00002D000000}"/>
    <cellStyle name="ohneP" xfId="64" xr:uid="{00000000-0005-0000-0000-00003B000000}"/>
    <cellStyle name="Pattern" xfId="65" xr:uid="{00000000-0005-0000-0000-00003C000000}"/>
    <cellStyle name="Prozent" xfId="1" builtinId="5"/>
    <cellStyle name="Prozent 2" xfId="11" xr:uid="{00000000-0005-0000-0000-00003E000000}"/>
    <cellStyle name="Prozent 2 2" xfId="66" xr:uid="{00000000-0005-0000-0000-00003F000000}"/>
    <cellStyle name="Shade" xfId="107" xr:uid="{00000000-0005-0000-0000-000030000000}"/>
    <cellStyle name="Standard" xfId="0" builtinId="0"/>
    <cellStyle name="Standard 2" xfId="2" xr:uid="{00000000-0005-0000-0000-000041000000}"/>
    <cellStyle name="Standard 2 2" xfId="67" xr:uid="{00000000-0005-0000-0000-000042000000}"/>
    <cellStyle name="Standard 2 2 2" xfId="68" xr:uid="{00000000-0005-0000-0000-000043000000}"/>
    <cellStyle name="Standard 2 2 2 2" xfId="111" xr:uid="{00000000-0005-0000-0000-000034000000}"/>
    <cellStyle name="Standard 2 2 3" xfId="78" xr:uid="{00000000-0005-0000-0000-000033000000}"/>
    <cellStyle name="Standard 2 3" xfId="109" xr:uid="{00000000-0005-0000-0000-000035000000}"/>
    <cellStyle name="Standard 3" xfId="7" xr:uid="{00000000-0005-0000-0000-000044000000}"/>
    <cellStyle name="Standard 3 2" xfId="69" xr:uid="{00000000-0005-0000-0000-000045000000}"/>
    <cellStyle name="Standard 3 3" xfId="71" xr:uid="{40DE01A5-0CE3-4112-BAA5-F77E05D6A5F1}"/>
    <cellStyle name="Standard_Germany - 2004 - 2000" xfId="72" xr:uid="{0CF9EB4E-80E6-4C2D-B899-356C5EB91CA3}"/>
    <cellStyle name="Гиперссылка" xfId="108" xr:uid="{00000000-0005-0000-0000-000038000000}"/>
    <cellStyle name="Обычный_2++" xfId="70" xr:uid="{00000000-0005-0000-0000-000046000000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6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91093213003702"/>
          <c:y val="1.4137223962112285E-2"/>
          <c:w val="0.81469390457696644"/>
          <c:h val="0.68325815322795047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'Daten Sektorgrafik'!$B$10</c:f>
              <c:strCache>
                <c:ptCount val="1"/>
                <c:pt idx="0">
                  <c:v>Energiewirtschaft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800">
                    <a:solidFill>
                      <a:srgbClr val="FFFFFF"/>
                    </a:solidFill>
                    <a:latin typeface="+mn-lt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'Daten Sektorgrafik'!$D$9:$AQ$9</c:f>
              <c:strCache>
                <c:ptCount val="1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 Schätzung</c:v>
                </c:pt>
                <c:pt idx="15">
                  <c:v>KSG-Ziel**
2030</c:v>
                </c:pt>
              </c:strCache>
            </c:strRef>
          </c:cat>
          <c:val>
            <c:numRef>
              <c:f>'Daten Sektorgrafik'!$D$10:$AQ$10</c:f>
              <c:numCache>
                <c:formatCode>#,##0</c:formatCode>
                <c:ptCount val="16"/>
                <c:pt idx="0">
                  <c:v>368.81572115415679</c:v>
                </c:pt>
                <c:pt idx="1">
                  <c:v>366.03994796049335</c:v>
                </c:pt>
                <c:pt idx="2">
                  <c:v>376.90184035820698</c:v>
                </c:pt>
                <c:pt idx="3">
                  <c:v>382.74484379347439</c:v>
                </c:pt>
                <c:pt idx="4">
                  <c:v>361.48598441855199</c:v>
                </c:pt>
                <c:pt idx="5">
                  <c:v>349.38666194232059</c:v>
                </c:pt>
                <c:pt idx="6">
                  <c:v>344.37322591763393</c:v>
                </c:pt>
                <c:pt idx="7">
                  <c:v>322.74501615189502</c:v>
                </c:pt>
                <c:pt idx="8">
                  <c:v>309.31572043715715</c:v>
                </c:pt>
                <c:pt idx="9">
                  <c:v>257.60377001090791</c:v>
                </c:pt>
                <c:pt idx="10">
                  <c:v>217.92811300104103</c:v>
                </c:pt>
                <c:pt idx="11">
                  <c:v>245.13314924000537</c:v>
                </c:pt>
                <c:pt idx="12">
                  <c:v>255.86138692516235</c:v>
                </c:pt>
                <c:pt idx="15">
                  <c:v>108.1423266343547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4-4F10-8D56-A7762184C55E}"/>
            </c:ext>
          </c:extLst>
        </c:ser>
        <c:ser>
          <c:idx val="4"/>
          <c:order val="2"/>
          <c:tx>
            <c:strRef>
              <c:f>'Daten Sektorgrafik'!$B$11</c:f>
              <c:strCache>
                <c:ptCount val="1"/>
                <c:pt idx="0">
                  <c:v>Industrie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de-DE" sz="8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Meta Offc" pitchFamily="34" charset="0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'Daten Sektorgrafik'!$D$9:$AQ$9</c:f>
              <c:strCache>
                <c:ptCount val="1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 Schätzung</c:v>
                </c:pt>
                <c:pt idx="15">
                  <c:v>KSG-Ziel**
2030</c:v>
                </c:pt>
              </c:strCache>
            </c:strRef>
          </c:cat>
          <c:val>
            <c:numRef>
              <c:f>'Daten Sektorgrafik'!$D$11:$AQ$11</c:f>
              <c:numCache>
                <c:formatCode>#,##0</c:formatCode>
                <c:ptCount val="16"/>
                <c:pt idx="0">
                  <c:v>186.20826988718972</c:v>
                </c:pt>
                <c:pt idx="1">
                  <c:v>183.26200111142069</c:v>
                </c:pt>
                <c:pt idx="2">
                  <c:v>177.81646672069328</c:v>
                </c:pt>
                <c:pt idx="3">
                  <c:v>178.33490060220856</c:v>
                </c:pt>
                <c:pt idx="4">
                  <c:v>178.50794057649426</c:v>
                </c:pt>
                <c:pt idx="5">
                  <c:v>185.92071151124213</c:v>
                </c:pt>
                <c:pt idx="6">
                  <c:v>189.94336573909121</c:v>
                </c:pt>
                <c:pt idx="7">
                  <c:v>195.49338132934162</c:v>
                </c:pt>
                <c:pt idx="8">
                  <c:v>187.60840858237376</c:v>
                </c:pt>
                <c:pt idx="9">
                  <c:v>181.98931974471125</c:v>
                </c:pt>
                <c:pt idx="10">
                  <c:v>175.69809820122762</c:v>
                </c:pt>
                <c:pt idx="11">
                  <c:v>183.25220063319435</c:v>
                </c:pt>
                <c:pt idx="12">
                  <c:v>164.1553809707485</c:v>
                </c:pt>
                <c:pt idx="15">
                  <c:v>119.44905229950714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D4-4F10-8D56-A7762184C55E}"/>
            </c:ext>
          </c:extLst>
        </c:ser>
        <c:ser>
          <c:idx val="1"/>
          <c:order val="3"/>
          <c:tx>
            <c:strRef>
              <c:f>'Daten Sektorgrafik'!$B$12</c:f>
              <c:strCache>
                <c:ptCount val="1"/>
                <c:pt idx="0">
                  <c:v>Gebäude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 sz="800" b="0">
                    <a:solidFill>
                      <a:srgbClr val="FFFFFF"/>
                    </a:solidFill>
                    <a:latin typeface="+mn-lt"/>
                    <a:cs typeface="Meta Offc" pitchFamily="34" charset="0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'Daten Sektorgrafik'!$D$9:$AQ$9</c:f>
              <c:strCache>
                <c:ptCount val="1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 Schätzung</c:v>
                </c:pt>
                <c:pt idx="15">
                  <c:v>KSG-Ziel**
2030</c:v>
                </c:pt>
              </c:strCache>
            </c:strRef>
          </c:cat>
          <c:val>
            <c:numRef>
              <c:f>'Daten Sektorgrafik'!$D$12:$AQ$12</c:f>
              <c:numCache>
                <c:formatCode>#,##0</c:formatCode>
                <c:ptCount val="16"/>
                <c:pt idx="0">
                  <c:v>148.32721466929067</c:v>
                </c:pt>
                <c:pt idx="1">
                  <c:v>127.2967599215781</c:v>
                </c:pt>
                <c:pt idx="2">
                  <c:v>130.18692799876806</c:v>
                </c:pt>
                <c:pt idx="3">
                  <c:v>139.75780367027804</c:v>
                </c:pt>
                <c:pt idx="4">
                  <c:v>118.31502740561895</c:v>
                </c:pt>
                <c:pt idx="5">
                  <c:v>124.08494962245918</c:v>
                </c:pt>
                <c:pt idx="6">
                  <c:v>124.59911241933355</c:v>
                </c:pt>
                <c:pt idx="7">
                  <c:v>122.39798548354192</c:v>
                </c:pt>
                <c:pt idx="8">
                  <c:v>116.1399034241698</c:v>
                </c:pt>
                <c:pt idx="9">
                  <c:v>121.41548483839503</c:v>
                </c:pt>
                <c:pt idx="10">
                  <c:v>123.19140549256508</c:v>
                </c:pt>
                <c:pt idx="11">
                  <c:v>118.02605283171785</c:v>
                </c:pt>
                <c:pt idx="12">
                  <c:v>111.72767430100234</c:v>
                </c:pt>
                <c:pt idx="15">
                  <c:v>65.905784108409975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D4-4F10-8D56-A7762184C55E}"/>
            </c:ext>
          </c:extLst>
        </c:ser>
        <c:ser>
          <c:idx val="2"/>
          <c:order val="4"/>
          <c:tx>
            <c:strRef>
              <c:f>'Daten Sektorgrafik'!$B$13</c:f>
              <c:strCache>
                <c:ptCount val="1"/>
                <c:pt idx="0">
                  <c:v>Verkehr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de-DE" sz="8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Meta Offc" pitchFamily="34" charset="0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'Daten Sektorgrafik'!$D$9:$AQ$9</c:f>
              <c:strCache>
                <c:ptCount val="1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 Schätzung</c:v>
                </c:pt>
                <c:pt idx="15">
                  <c:v>KSG-Ziel**
2030</c:v>
                </c:pt>
              </c:strCache>
            </c:strRef>
          </c:cat>
          <c:val>
            <c:numRef>
              <c:f>'Daten Sektorgrafik'!$D$13:$AQ$13</c:f>
              <c:numCache>
                <c:formatCode>#,##0</c:formatCode>
                <c:ptCount val="16"/>
                <c:pt idx="0">
                  <c:v>152.67653050796065</c:v>
                </c:pt>
                <c:pt idx="1">
                  <c:v>154.76582129588579</c:v>
                </c:pt>
                <c:pt idx="2">
                  <c:v>153.28645366786489</c:v>
                </c:pt>
                <c:pt idx="3">
                  <c:v>157.42462889713511</c:v>
                </c:pt>
                <c:pt idx="4">
                  <c:v>158.59888504324658</c:v>
                </c:pt>
                <c:pt idx="5">
                  <c:v>161.52025311984474</c:v>
                </c:pt>
                <c:pt idx="6">
                  <c:v>164.62336438821808</c:v>
                </c:pt>
                <c:pt idx="7">
                  <c:v>167.43095613425612</c:v>
                </c:pt>
                <c:pt idx="8">
                  <c:v>161.83359063845595</c:v>
                </c:pt>
                <c:pt idx="9">
                  <c:v>163.65845893867052</c:v>
                </c:pt>
                <c:pt idx="10">
                  <c:v>145.39967270301273</c:v>
                </c:pt>
                <c:pt idx="11">
                  <c:v>146.78620593339423</c:v>
                </c:pt>
                <c:pt idx="12">
                  <c:v>147.85740572370926</c:v>
                </c:pt>
                <c:pt idx="15">
                  <c:v>83.66954854286206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D4-4F10-8D56-A7762184C55E}"/>
            </c:ext>
          </c:extLst>
        </c:ser>
        <c:ser>
          <c:idx val="5"/>
          <c:order val="5"/>
          <c:tx>
            <c:strRef>
              <c:f>'Daten Sektorgrafik'!$B$14</c:f>
              <c:strCache>
                <c:ptCount val="1"/>
                <c:pt idx="0">
                  <c:v>Landwirtschaft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de-DE" sz="7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Meta Offc" pitchFamily="34" charset="0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'Daten Sektorgrafik'!$D$9:$AQ$9</c:f>
              <c:strCache>
                <c:ptCount val="1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 Schätzung</c:v>
                </c:pt>
                <c:pt idx="15">
                  <c:v>KSG-Ziel**
2030</c:v>
                </c:pt>
              </c:strCache>
            </c:strRef>
          </c:cat>
          <c:val>
            <c:numRef>
              <c:f>'Daten Sektorgrafik'!$D$14:$AQ$14</c:f>
              <c:numCache>
                <c:formatCode>#,##0</c:formatCode>
                <c:ptCount val="16"/>
                <c:pt idx="0">
                  <c:v>65.49800291353462</c:v>
                </c:pt>
                <c:pt idx="1">
                  <c:v>66.150463674028444</c:v>
                </c:pt>
                <c:pt idx="2">
                  <c:v>65.988684012094168</c:v>
                </c:pt>
                <c:pt idx="3">
                  <c:v>66.86255989527389</c:v>
                </c:pt>
                <c:pt idx="4">
                  <c:v>68.706687486278469</c:v>
                </c:pt>
                <c:pt idx="5">
                  <c:v>68.570156288426503</c:v>
                </c:pt>
                <c:pt idx="6">
                  <c:v>68.365583652665762</c:v>
                </c:pt>
                <c:pt idx="7">
                  <c:v>67.234114746896424</c:v>
                </c:pt>
                <c:pt idx="8">
                  <c:v>65.376299303134914</c:v>
                </c:pt>
                <c:pt idx="9">
                  <c:v>64.590042684673563</c:v>
                </c:pt>
                <c:pt idx="10">
                  <c:v>63.804371707306807</c:v>
                </c:pt>
                <c:pt idx="11">
                  <c:v>62.666352329472836</c:v>
                </c:pt>
                <c:pt idx="12">
                  <c:v>61.72121081998084</c:v>
                </c:pt>
                <c:pt idx="15">
                  <c:v>57.32655460631829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D4-4F10-8D56-A7762184C55E}"/>
            </c:ext>
          </c:extLst>
        </c:ser>
        <c:ser>
          <c:idx val="6"/>
          <c:order val="6"/>
          <c:tx>
            <c:strRef>
              <c:f>'Daten Sektorgrafik'!$B$15</c:f>
              <c:strCache>
                <c:ptCount val="1"/>
                <c:pt idx="0">
                  <c:v>Abfallwirtschaft und Sonstiges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'Daten Sektorgrafik'!$D$9:$AQ$9</c:f>
              <c:strCache>
                <c:ptCount val="1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 Schätzung</c:v>
                </c:pt>
                <c:pt idx="15">
                  <c:v>KSG-Ziel**
2030</c:v>
                </c:pt>
              </c:strCache>
            </c:strRef>
          </c:cat>
          <c:val>
            <c:numRef>
              <c:f>'Daten Sektorgrafik'!$D$15:$AQ$15</c:f>
              <c:numCache>
                <c:formatCode>#,##0</c:formatCode>
                <c:ptCount val="16"/>
                <c:pt idx="0">
                  <c:v>10.853394829594503</c:v>
                </c:pt>
                <c:pt idx="1">
                  <c:v>9.9871648443495999</c:v>
                </c:pt>
                <c:pt idx="2">
                  <c:v>9.167353811725139</c:v>
                </c:pt>
                <c:pt idx="3">
                  <c:v>8.380636358738478</c:v>
                </c:pt>
                <c:pt idx="4">
                  <c:v>7.7798940213545134</c:v>
                </c:pt>
                <c:pt idx="5">
                  <c:v>7.175139475160452</c:v>
                </c:pt>
                <c:pt idx="6">
                  <c:v>6.6551615378582767</c:v>
                </c:pt>
                <c:pt idx="7">
                  <c:v>6.2813255692099554</c:v>
                </c:pt>
                <c:pt idx="8">
                  <c:v>5.8972677548549006</c:v>
                </c:pt>
                <c:pt idx="9">
                  <c:v>5.3765933808824444</c:v>
                </c:pt>
                <c:pt idx="10">
                  <c:v>4.9010282317241742</c:v>
                </c:pt>
                <c:pt idx="11">
                  <c:v>4.4940475440563752</c:v>
                </c:pt>
                <c:pt idx="12">
                  <c:v>4.29134615219784</c:v>
                </c:pt>
                <c:pt idx="15">
                  <c:v>5.0268257879682237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D4-4F10-8D56-A7762184C55E}"/>
            </c:ext>
          </c:extLst>
        </c:ser>
        <c:ser>
          <c:idx val="9"/>
          <c:order val="7"/>
          <c:tx>
            <c:strRef>
              <c:f>'Daten Sektorgrafik'!$B$17</c:f>
              <c:strCache>
                <c:ptCount val="1"/>
                <c:pt idx="0">
                  <c:v>Ziele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spPr>
              <a:solidFill>
                <a:srgbClr val="4D4D4D"/>
              </a:solidFill>
              <a:ln>
                <a:noFill/>
              </a:ln>
              <a:effectLst/>
            </c:spPr>
            <c:txPr>
              <a:bodyPr wrap="square" lIns="38100" tIns="19050" rIns="38100" bIns="19050" anchor="ctr" anchorCtr="0">
                <a:spAutoFit/>
              </a:bodyPr>
              <a:lstStyle/>
              <a:p>
                <a:pPr algn="ctr">
                  <a:defRPr lang="de-DE" sz="700" b="1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'Daten Sektorgrafik'!$D$9:$AQ$9</c:f>
              <c:strCache>
                <c:ptCount val="1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 Schätzung</c:v>
                </c:pt>
                <c:pt idx="15">
                  <c:v>KSG-Ziel**
2030</c:v>
                </c:pt>
              </c:strCache>
            </c:strRef>
          </c:cat>
          <c:val>
            <c:numRef>
              <c:f>'Daten Sektorgrafik'!$D$17:$AQ$17</c:f>
              <c:numCache>
                <c:formatCode>#,##0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A-61D4-4F10-8D56-A7762184C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4001488"/>
        <c:axId val="304001880"/>
      </c:barChart>
      <c:lineChart>
        <c:grouping val="standard"/>
        <c:varyColors val="0"/>
        <c:ser>
          <c:idx val="7"/>
          <c:order val="0"/>
          <c:tx>
            <c:strRef>
              <c:f>'Daten Sektorgrafik'!$B$16</c:f>
              <c:strCache>
                <c:ptCount val="1"/>
                <c:pt idx="0">
                  <c:v>Summe THG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dLbl>
              <c:idx val="1"/>
              <c:layout>
                <c:manualLayout>
                  <c:x val="-2.8451778742866089E-2"/>
                  <c:y val="-2.62982318980684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360-4B81-B8BA-F753987D131E}"/>
                </c:ext>
              </c:extLst>
            </c:dLbl>
            <c:dLbl>
              <c:idx val="2"/>
              <c:layout>
                <c:manualLayout>
                  <c:x val="-2.647935815259678E-2"/>
                  <c:y val="-2.63609497208516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360-4B81-B8BA-F753987D131E}"/>
                </c:ext>
              </c:extLst>
            </c:dLbl>
            <c:dLbl>
              <c:idx val="3"/>
              <c:layout>
                <c:manualLayout>
                  <c:x val="-2.6486968279283644E-2"/>
                  <c:y val="-2.91075578220479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360-4B81-B8BA-F753987D131E}"/>
                </c:ext>
              </c:extLst>
            </c:dLbl>
            <c:dLbl>
              <c:idx val="4"/>
              <c:layout>
                <c:manualLayout>
                  <c:x val="-2.6486975854331959E-2"/>
                  <c:y val="-2.36770049158909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360-4B81-B8BA-F753987D131E}"/>
                </c:ext>
              </c:extLst>
            </c:dLbl>
            <c:dLbl>
              <c:idx val="5"/>
              <c:layout>
                <c:manualLayout>
                  <c:x val="-2.648666517124541E-2"/>
                  <c:y val="-2.91909883353540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360-4B81-B8BA-F753987D131E}"/>
                </c:ext>
              </c:extLst>
            </c:dLbl>
            <c:dLbl>
              <c:idx val="6"/>
              <c:layout>
                <c:manualLayout>
                  <c:x val="-2.7265590969548316E-2"/>
                  <c:y val="-3.08502330344298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360-4B81-B8BA-F753987D131E}"/>
                </c:ext>
              </c:extLst>
            </c:dLbl>
            <c:spPr>
              <a:solidFill>
                <a:srgbClr val="4D4D4D"/>
              </a:solidFill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1">
                    <a:solidFill>
                      <a:srgbClr val="FFFFFF"/>
                    </a:solidFill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'Daten Sektorgrafik'!$D$9:$AQ$9</c:f>
              <c:strCache>
                <c:ptCount val="1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 Schätzung</c:v>
                </c:pt>
                <c:pt idx="15">
                  <c:v>KSG-Ziel**
2030</c:v>
                </c:pt>
              </c:strCache>
            </c:strRef>
          </c:cat>
          <c:val>
            <c:numRef>
              <c:f>'Daten Sektorgrafik'!$D$16:$AQ$16</c:f>
              <c:numCache>
                <c:formatCode>#,##0</c:formatCode>
                <c:ptCount val="16"/>
                <c:pt idx="0">
                  <c:v>932.37913396172712</c:v>
                </c:pt>
                <c:pt idx="1">
                  <c:v>907.5021588077559</c:v>
                </c:pt>
                <c:pt idx="2">
                  <c:v>913.3477265693524</c:v>
                </c:pt>
                <c:pt idx="3">
                  <c:v>933.5053732171084</c:v>
                </c:pt>
                <c:pt idx="4">
                  <c:v>893.39441895154471</c:v>
                </c:pt>
                <c:pt idx="5">
                  <c:v>896.65787195945347</c:v>
                </c:pt>
                <c:pt idx="6">
                  <c:v>898.55981365480079</c:v>
                </c:pt>
                <c:pt idx="7">
                  <c:v>881.58277941514109</c:v>
                </c:pt>
                <c:pt idx="8">
                  <c:v>846.17119014014645</c:v>
                </c:pt>
                <c:pt idx="9">
                  <c:v>794.63366959824077</c:v>
                </c:pt>
                <c:pt idx="10">
                  <c:v>730.9226893368774</c:v>
                </c:pt>
                <c:pt idx="11">
                  <c:v>760.35800851184092</c:v>
                </c:pt>
                <c:pt idx="12">
                  <c:v>745.61440489280108</c:v>
                </c:pt>
                <c:pt idx="15">
                  <c:v>439.52009197942039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1D4-4F10-8D56-A7762184C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001488"/>
        <c:axId val="304001880"/>
      </c:lineChart>
      <c:catAx>
        <c:axId val="304001488"/>
        <c:scaling>
          <c:orientation val="minMax"/>
        </c:scaling>
        <c:delete val="0"/>
        <c:axPos val="b"/>
        <c:majorGridlines>
          <c:spPr>
            <a:ln w="6350">
              <a:solidFill>
                <a:srgbClr val="080808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>
            <a:solidFill>
              <a:srgbClr val="080808"/>
            </a:solidFill>
          </a:ln>
        </c:spPr>
        <c:txPr>
          <a:bodyPr rot="-5400000" vert="horz"/>
          <a:lstStyle/>
          <a:p>
            <a:pPr>
              <a:defRPr sz="800" baseline="0">
                <a:solidFill>
                  <a:srgbClr val="080808"/>
                </a:solidFill>
                <a:latin typeface="+mn-lt"/>
              </a:defRPr>
            </a:pPr>
            <a:endParaRPr lang="de-DE"/>
          </a:p>
        </c:txPr>
        <c:crossAx val="304001880"/>
        <c:crosses val="autoZero"/>
        <c:auto val="1"/>
        <c:lblAlgn val="ctr"/>
        <c:lblOffset val="100"/>
        <c:noMultiLvlLbl val="0"/>
      </c:catAx>
      <c:valAx>
        <c:axId val="304001880"/>
        <c:scaling>
          <c:orientation val="minMax"/>
          <c:max val="1400"/>
          <c:min val="0"/>
        </c:scaling>
        <c:delete val="0"/>
        <c:axPos val="l"/>
        <c:majorGridlines>
          <c:spPr>
            <a:ln w="6350">
              <a:solidFill>
                <a:srgbClr val="080808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>
                    <a:solidFill>
                      <a:srgbClr val="080808"/>
                    </a:solidFill>
                    <a:latin typeface="+mn-lt"/>
                    <a:cs typeface="Meta Offc" pitchFamily="34" charset="0"/>
                  </a:defRPr>
                </a:pPr>
                <a:r>
                  <a:rPr lang="en-US">
                    <a:latin typeface="+mn-lt"/>
                  </a:rPr>
                  <a:t>Mio. t CO2-Äquivalente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800">
                <a:solidFill>
                  <a:srgbClr val="080808"/>
                </a:solidFill>
                <a:latin typeface="+mn-lt"/>
                <a:cs typeface="Meta Offc" pitchFamily="34" charset="0"/>
              </a:defRPr>
            </a:pPr>
            <a:endParaRPr lang="de-DE"/>
          </a:p>
        </c:txPr>
        <c:crossAx val="304001488"/>
        <c:crosses val="autoZero"/>
        <c:crossBetween val="between"/>
        <c:majorUnit val="200"/>
        <c:minorUnit val="50"/>
      </c:valAx>
      <c:spPr>
        <a:blipFill dpi="0" rotWithShape="1">
          <a:blip xmlns:r="http://schemas.openxmlformats.org/officeDocument/2006/relationships" r:embed="rId1"/>
          <a:srcRect/>
          <a:tile tx="0" ty="0" sx="100000" sy="100000" flip="none" algn="tl"/>
        </a:blipFill>
        <a:ln w="9525"/>
      </c:spPr>
    </c:plotArea>
    <c:legend>
      <c:legendPos val="b"/>
      <c:legendEntry>
        <c:idx val="0"/>
        <c:txPr>
          <a:bodyPr/>
          <a:lstStyle/>
          <a:p>
            <a:pPr>
              <a:defRPr sz="800">
                <a:solidFill>
                  <a:srgbClr val="080808"/>
                </a:solidFill>
                <a:latin typeface="+mn-lt"/>
                <a:cs typeface="Meta Offc" pitchFamily="34" charset="0"/>
              </a:defRPr>
            </a:pPr>
            <a:endParaRPr lang="de-DE"/>
          </a:p>
        </c:txPr>
      </c:legendEntry>
      <c:legendEntry>
        <c:idx val="1"/>
        <c:txPr>
          <a:bodyPr/>
          <a:lstStyle/>
          <a:p>
            <a:pPr>
              <a:defRPr sz="800">
                <a:solidFill>
                  <a:srgbClr val="080808"/>
                </a:solidFill>
                <a:latin typeface="+mn-lt"/>
                <a:cs typeface="Meta Offc" pitchFamily="34" charset="0"/>
              </a:defRPr>
            </a:pPr>
            <a:endParaRPr lang="de-DE"/>
          </a:p>
        </c:txPr>
      </c:legendEntry>
      <c:legendEntry>
        <c:idx val="2"/>
        <c:txPr>
          <a:bodyPr/>
          <a:lstStyle/>
          <a:p>
            <a:pPr>
              <a:defRPr sz="800">
                <a:solidFill>
                  <a:srgbClr val="080808"/>
                </a:solidFill>
                <a:latin typeface="+mn-lt"/>
                <a:cs typeface="Meta Offc" pitchFamily="34" charset="0"/>
              </a:defRPr>
            </a:pPr>
            <a:endParaRPr lang="de-DE"/>
          </a:p>
        </c:txPr>
      </c:legendEntry>
      <c:legendEntry>
        <c:idx val="3"/>
        <c:txPr>
          <a:bodyPr/>
          <a:lstStyle/>
          <a:p>
            <a:pPr>
              <a:defRPr sz="800">
                <a:solidFill>
                  <a:srgbClr val="080808"/>
                </a:solidFill>
                <a:latin typeface="+mn-lt"/>
                <a:cs typeface="Meta Offc" pitchFamily="34" charset="0"/>
              </a:defRPr>
            </a:pPr>
            <a:endParaRPr lang="de-DE"/>
          </a:p>
        </c:txPr>
      </c:legendEntry>
      <c:legendEntry>
        <c:idx val="4"/>
        <c:txPr>
          <a:bodyPr/>
          <a:lstStyle/>
          <a:p>
            <a:pPr>
              <a:defRPr sz="800">
                <a:solidFill>
                  <a:srgbClr val="080808"/>
                </a:solidFill>
                <a:latin typeface="+mn-lt"/>
                <a:cs typeface="Meta Offc" pitchFamily="34" charset="0"/>
              </a:defRPr>
            </a:pPr>
            <a:endParaRPr lang="de-DE"/>
          </a:p>
        </c:txPr>
      </c:legendEntry>
      <c:legendEntry>
        <c:idx val="5"/>
        <c:txPr>
          <a:bodyPr/>
          <a:lstStyle/>
          <a:p>
            <a:pPr>
              <a:defRPr sz="800">
                <a:solidFill>
                  <a:srgbClr val="080808"/>
                </a:solidFill>
                <a:latin typeface="+mn-lt"/>
                <a:cs typeface="Meta Offc" pitchFamily="34" charset="0"/>
              </a:defRPr>
            </a:pPr>
            <a:endParaRPr lang="de-DE"/>
          </a:p>
        </c:txPr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8.4898502942479512E-2"/>
          <c:y val="0.88130810067840559"/>
          <c:w val="0.85197069388581903"/>
          <c:h val="7.9345845892696415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800">
              <a:solidFill>
                <a:srgbClr val="080808"/>
              </a:solidFill>
              <a:latin typeface="+mn-lt"/>
              <a:cs typeface="Meta Offc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80314954" l="0.51181102362204722" r="0.51181102362204722" t="0.78740157480314954" header="0.31496062992126189" footer="0.31496062992126189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01409776384588"/>
          <c:y val="3.0522390886706174E-2"/>
          <c:w val="0.85670551844526543"/>
          <c:h val="0.67656659759635307"/>
        </c:manualLayout>
      </c:layout>
      <c:lineChart>
        <c:grouping val="standard"/>
        <c:varyColors val="0"/>
        <c:ser>
          <c:idx val="0"/>
          <c:order val="0"/>
          <c:tx>
            <c:strRef>
              <c:f>'Daten Zielpfadgrafik'!$B$11</c:f>
              <c:strCache>
                <c:ptCount val="1"/>
                <c:pt idx="0">
                  <c:v>1 - Energiewirtschaft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'Daten Zielpfadgrafik'!$D$10:$AR$10</c:f>
              <c:numCache>
                <c:formatCode>yyyy</c:formatCode>
                <c:ptCount val="21"/>
                <c:pt idx="0">
                  <c:v>40179</c:v>
                </c:pt>
                <c:pt idx="1">
                  <c:v>40544</c:v>
                </c:pt>
                <c:pt idx="2">
                  <c:v>40909</c:v>
                </c:pt>
                <c:pt idx="3">
                  <c:v>41275</c:v>
                </c:pt>
                <c:pt idx="4">
                  <c:v>41640</c:v>
                </c:pt>
                <c:pt idx="5">
                  <c:v>42005</c:v>
                </c:pt>
                <c:pt idx="6">
                  <c:v>42370</c:v>
                </c:pt>
                <c:pt idx="7">
                  <c:v>42736</c:v>
                </c:pt>
                <c:pt idx="8">
                  <c:v>43101</c:v>
                </c:pt>
                <c:pt idx="9">
                  <c:v>43466</c:v>
                </c:pt>
                <c:pt idx="10">
                  <c:v>43831</c:v>
                </c:pt>
                <c:pt idx="11">
                  <c:v>44197</c:v>
                </c:pt>
                <c:pt idx="12">
                  <c:v>44562</c:v>
                </c:pt>
                <c:pt idx="13">
                  <c:v>44927</c:v>
                </c:pt>
                <c:pt idx="14">
                  <c:v>45292</c:v>
                </c:pt>
                <c:pt idx="15">
                  <c:v>45658</c:v>
                </c:pt>
                <c:pt idx="16">
                  <c:v>46023</c:v>
                </c:pt>
                <c:pt idx="17">
                  <c:v>46388</c:v>
                </c:pt>
                <c:pt idx="18">
                  <c:v>46753</c:v>
                </c:pt>
                <c:pt idx="19">
                  <c:v>47119</c:v>
                </c:pt>
                <c:pt idx="20">
                  <c:v>47484</c:v>
                </c:pt>
              </c:numCache>
            </c:numRef>
          </c:cat>
          <c:val>
            <c:numRef>
              <c:f>'Daten Zielpfadgrafik'!$D$11:$AR$11</c:f>
              <c:numCache>
                <c:formatCode>#,##0.0</c:formatCode>
                <c:ptCount val="21"/>
                <c:pt idx="0">
                  <c:v>368.81572115415679</c:v>
                </c:pt>
                <c:pt idx="1">
                  <c:v>366.03994796049335</c:v>
                </c:pt>
                <c:pt idx="2">
                  <c:v>376.90184035820698</c:v>
                </c:pt>
                <c:pt idx="3">
                  <c:v>382.74484379347439</c:v>
                </c:pt>
                <c:pt idx="4">
                  <c:v>361.48598441855199</c:v>
                </c:pt>
                <c:pt idx="5">
                  <c:v>349.38666194232059</c:v>
                </c:pt>
                <c:pt idx="6">
                  <c:v>344.37322591763393</c:v>
                </c:pt>
                <c:pt idx="7">
                  <c:v>322.74501615189502</c:v>
                </c:pt>
                <c:pt idx="8">
                  <c:v>309.31572043715715</c:v>
                </c:pt>
                <c:pt idx="9">
                  <c:v>257.60377001090791</c:v>
                </c:pt>
                <c:pt idx="10">
                  <c:v>217.92811300104103</c:v>
                </c:pt>
                <c:pt idx="11">
                  <c:v>245.13314924000537</c:v>
                </c:pt>
                <c:pt idx="12">
                  <c:v>255.86138692516235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FF-44EB-8B75-43BEF2626663}"/>
            </c:ext>
          </c:extLst>
        </c:ser>
        <c:ser>
          <c:idx val="6"/>
          <c:order val="1"/>
          <c:tx>
            <c:strRef>
              <c:f>'Daten Zielpfadgrafik'!$B$21:$C$21</c:f>
              <c:strCache>
                <c:ptCount val="2"/>
                <c:pt idx="0">
                  <c:v>1 - Energiewirtschaft</c:v>
                </c:pt>
                <c:pt idx="1">
                  <c:v>aktueller Zielpfad**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ysDot"/>
              </a:ln>
              <a:effectLst/>
            </c:spPr>
          </c:marker>
          <c:val>
            <c:numRef>
              <c:f>'Daten Zielpfadgrafik'!$D$21:$AR$21</c:f>
              <c:numCache>
                <c:formatCode>#,##0</c:formatCode>
                <c:ptCount val="21"/>
                <c:pt idx="10" formatCode="#,##0.0">
                  <c:v>280</c:v>
                </c:pt>
                <c:pt idx="11" formatCode="#,##0.0">
                  <c:v>#N/A</c:v>
                </c:pt>
                <c:pt idx="12" formatCode="#,##0.0">
                  <c:v>257</c:v>
                </c:pt>
                <c:pt idx="13" formatCode="#,##0.0">
                  <c:v>#N/A</c:v>
                </c:pt>
                <c:pt idx="14" formatCode="#,##0.0">
                  <c:v>#N/A</c:v>
                </c:pt>
                <c:pt idx="15" formatCode="#,##0.0">
                  <c:v>#N/A</c:v>
                </c:pt>
                <c:pt idx="16" formatCode="#,##0.0">
                  <c:v>#N/A</c:v>
                </c:pt>
                <c:pt idx="17" formatCode="#,##0.0">
                  <c:v>#N/A</c:v>
                </c:pt>
                <c:pt idx="18" formatCode="#,##0.0">
                  <c:v>#N/A</c:v>
                </c:pt>
                <c:pt idx="19" formatCode="#,##0.0">
                  <c:v>#N/A</c:v>
                </c:pt>
                <c:pt idx="20" formatCode="#,##0.0">
                  <c:v>108.1423266343547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FF-44EB-8B75-43BEF2626663}"/>
            </c:ext>
          </c:extLst>
        </c:ser>
        <c:ser>
          <c:idx val="1"/>
          <c:order val="2"/>
          <c:tx>
            <c:strRef>
              <c:f>'Daten Zielpfadgrafik'!$B$12</c:f>
              <c:strCache>
                <c:ptCount val="1"/>
                <c:pt idx="0">
                  <c:v>2 - Industrie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'Daten Zielpfadgrafik'!$D$10:$AR$10</c:f>
              <c:numCache>
                <c:formatCode>yyyy</c:formatCode>
                <c:ptCount val="21"/>
                <c:pt idx="0">
                  <c:v>40179</c:v>
                </c:pt>
                <c:pt idx="1">
                  <c:v>40544</c:v>
                </c:pt>
                <c:pt idx="2">
                  <c:v>40909</c:v>
                </c:pt>
                <c:pt idx="3">
                  <c:v>41275</c:v>
                </c:pt>
                <c:pt idx="4">
                  <c:v>41640</c:v>
                </c:pt>
                <c:pt idx="5">
                  <c:v>42005</c:v>
                </c:pt>
                <c:pt idx="6">
                  <c:v>42370</c:v>
                </c:pt>
                <c:pt idx="7">
                  <c:v>42736</c:v>
                </c:pt>
                <c:pt idx="8">
                  <c:v>43101</c:v>
                </c:pt>
                <c:pt idx="9">
                  <c:v>43466</c:v>
                </c:pt>
                <c:pt idx="10">
                  <c:v>43831</c:v>
                </c:pt>
                <c:pt idx="11">
                  <c:v>44197</c:v>
                </c:pt>
                <c:pt idx="12">
                  <c:v>44562</c:v>
                </c:pt>
                <c:pt idx="13">
                  <c:v>44927</c:v>
                </c:pt>
                <c:pt idx="14">
                  <c:v>45292</c:v>
                </c:pt>
                <c:pt idx="15">
                  <c:v>45658</c:v>
                </c:pt>
                <c:pt idx="16">
                  <c:v>46023</c:v>
                </c:pt>
                <c:pt idx="17">
                  <c:v>46388</c:v>
                </c:pt>
                <c:pt idx="18">
                  <c:v>46753</c:v>
                </c:pt>
                <c:pt idx="19">
                  <c:v>47119</c:v>
                </c:pt>
                <c:pt idx="20">
                  <c:v>47484</c:v>
                </c:pt>
              </c:numCache>
            </c:numRef>
          </c:cat>
          <c:val>
            <c:numRef>
              <c:f>'Daten Zielpfadgrafik'!$D$12:$AR$12</c:f>
              <c:numCache>
                <c:formatCode>#,##0.0</c:formatCode>
                <c:ptCount val="21"/>
                <c:pt idx="0">
                  <c:v>186.20826988718972</c:v>
                </c:pt>
                <c:pt idx="1">
                  <c:v>183.26200111142069</c:v>
                </c:pt>
                <c:pt idx="2">
                  <c:v>177.81646672069328</c:v>
                </c:pt>
                <c:pt idx="3">
                  <c:v>178.33490060220856</c:v>
                </c:pt>
                <c:pt idx="4">
                  <c:v>178.50794057649426</c:v>
                </c:pt>
                <c:pt idx="5">
                  <c:v>185.92071151124213</c:v>
                </c:pt>
                <c:pt idx="6">
                  <c:v>189.94336573909121</c:v>
                </c:pt>
                <c:pt idx="7">
                  <c:v>195.49338132934162</c:v>
                </c:pt>
                <c:pt idx="8">
                  <c:v>187.60840858237376</c:v>
                </c:pt>
                <c:pt idx="9">
                  <c:v>181.98931974471125</c:v>
                </c:pt>
                <c:pt idx="10">
                  <c:v>175.69809820122762</c:v>
                </c:pt>
                <c:pt idx="11">
                  <c:v>183.25220063319435</c:v>
                </c:pt>
                <c:pt idx="12">
                  <c:v>164.1553809707485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FF-44EB-8B75-43BEF2626663}"/>
            </c:ext>
          </c:extLst>
        </c:ser>
        <c:ser>
          <c:idx val="7"/>
          <c:order val="3"/>
          <c:tx>
            <c:strRef>
              <c:f>'Daten Zielpfadgrafik'!$B$22:$C$22</c:f>
              <c:strCache>
                <c:ptCount val="2"/>
                <c:pt idx="0">
                  <c:v>2 - Industrie</c:v>
                </c:pt>
                <c:pt idx="1">
                  <c:v>aktueller Zielpfad**</c:v>
                </c:pt>
              </c:strCache>
            </c:strRef>
          </c:tx>
          <c:spPr>
            <a:ln w="254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>
                    <a:alpha val="96000"/>
                  </a:schemeClr>
                </a:solidFill>
                <a:prstDash val="sysDot"/>
              </a:ln>
              <a:effectLst/>
            </c:spPr>
          </c:marker>
          <c:val>
            <c:numRef>
              <c:f>'Daten Zielpfadgrafik'!$D$22:$AR$22</c:f>
              <c:numCache>
                <c:formatCode>#,##0</c:formatCode>
                <c:ptCount val="21"/>
                <c:pt idx="10" formatCode="#,##0.0">
                  <c:v>186</c:v>
                </c:pt>
                <c:pt idx="11" formatCode="#,##0.0">
                  <c:v>182</c:v>
                </c:pt>
                <c:pt idx="12" formatCode="#,##0.0">
                  <c:v>176.86086659631175</c:v>
                </c:pt>
                <c:pt idx="13" formatCode="#,##0.0">
                  <c:v>173.44905229950714</c:v>
                </c:pt>
                <c:pt idx="14" formatCode="#,##0.0">
                  <c:v>166.44905229950714</c:v>
                </c:pt>
                <c:pt idx="15" formatCode="#,##0.0">
                  <c:v>158.44905229950714</c:v>
                </c:pt>
                <c:pt idx="16" formatCode="#,##0.0">
                  <c:v>150.44905229950714</c:v>
                </c:pt>
                <c:pt idx="17" formatCode="#,##0.0">
                  <c:v>141.44905229950714</c:v>
                </c:pt>
                <c:pt idx="18" formatCode="#,##0.0">
                  <c:v>133.44905229950714</c:v>
                </c:pt>
                <c:pt idx="19" formatCode="#,##0.0">
                  <c:v>126.44905229950714</c:v>
                </c:pt>
                <c:pt idx="20" formatCode="#,##0.0">
                  <c:v>119.44905229950714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9FF-44EB-8B75-43BEF2626663}"/>
            </c:ext>
          </c:extLst>
        </c:ser>
        <c:ser>
          <c:idx val="2"/>
          <c:order val="4"/>
          <c:tx>
            <c:strRef>
              <c:f>'Daten Zielpfadgrafik'!$B$13</c:f>
              <c:strCache>
                <c:ptCount val="1"/>
                <c:pt idx="0">
                  <c:v>3 - Gebäude</c:v>
                </c:pt>
              </c:strCache>
            </c:strRef>
          </c:tx>
          <c:spPr>
            <a:ln w="2540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cat>
            <c:numRef>
              <c:f>'Daten Zielpfadgrafik'!$D$10:$AR$10</c:f>
              <c:numCache>
                <c:formatCode>yyyy</c:formatCode>
                <c:ptCount val="21"/>
                <c:pt idx="0">
                  <c:v>40179</c:v>
                </c:pt>
                <c:pt idx="1">
                  <c:v>40544</c:v>
                </c:pt>
                <c:pt idx="2">
                  <c:v>40909</c:v>
                </c:pt>
                <c:pt idx="3">
                  <c:v>41275</c:v>
                </c:pt>
                <c:pt idx="4">
                  <c:v>41640</c:v>
                </c:pt>
                <c:pt idx="5">
                  <c:v>42005</c:v>
                </c:pt>
                <c:pt idx="6">
                  <c:v>42370</c:v>
                </c:pt>
                <c:pt idx="7">
                  <c:v>42736</c:v>
                </c:pt>
                <c:pt idx="8">
                  <c:v>43101</c:v>
                </c:pt>
                <c:pt idx="9">
                  <c:v>43466</c:v>
                </c:pt>
                <c:pt idx="10">
                  <c:v>43831</c:v>
                </c:pt>
                <c:pt idx="11">
                  <c:v>44197</c:v>
                </c:pt>
                <c:pt idx="12">
                  <c:v>44562</c:v>
                </c:pt>
                <c:pt idx="13">
                  <c:v>44927</c:v>
                </c:pt>
                <c:pt idx="14">
                  <c:v>45292</c:v>
                </c:pt>
                <c:pt idx="15">
                  <c:v>45658</c:v>
                </c:pt>
                <c:pt idx="16">
                  <c:v>46023</c:v>
                </c:pt>
                <c:pt idx="17">
                  <c:v>46388</c:v>
                </c:pt>
                <c:pt idx="18">
                  <c:v>46753</c:v>
                </c:pt>
                <c:pt idx="19">
                  <c:v>47119</c:v>
                </c:pt>
                <c:pt idx="20">
                  <c:v>47484</c:v>
                </c:pt>
              </c:numCache>
            </c:numRef>
          </c:cat>
          <c:val>
            <c:numRef>
              <c:f>'Daten Zielpfadgrafik'!$D$13:$AR$13</c:f>
              <c:numCache>
                <c:formatCode>#,##0.0</c:formatCode>
                <c:ptCount val="21"/>
                <c:pt idx="0">
                  <c:v>148.32721466929067</c:v>
                </c:pt>
                <c:pt idx="1">
                  <c:v>127.2967599215781</c:v>
                </c:pt>
                <c:pt idx="2">
                  <c:v>130.18692799876806</c:v>
                </c:pt>
                <c:pt idx="3">
                  <c:v>139.75780367027804</c:v>
                </c:pt>
                <c:pt idx="4">
                  <c:v>118.31502740561895</c:v>
                </c:pt>
                <c:pt idx="5">
                  <c:v>124.08494962245918</c:v>
                </c:pt>
                <c:pt idx="6">
                  <c:v>124.59911241933355</c:v>
                </c:pt>
                <c:pt idx="7">
                  <c:v>122.39798548354192</c:v>
                </c:pt>
                <c:pt idx="8">
                  <c:v>116.1399034241698</c:v>
                </c:pt>
                <c:pt idx="9">
                  <c:v>121.41548483839503</c:v>
                </c:pt>
                <c:pt idx="10">
                  <c:v>123.19140549256508</c:v>
                </c:pt>
                <c:pt idx="11">
                  <c:v>118.02605283171785</c:v>
                </c:pt>
                <c:pt idx="12">
                  <c:v>111.72767430100234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FF-44EB-8B75-43BEF2626663}"/>
            </c:ext>
          </c:extLst>
        </c:ser>
        <c:ser>
          <c:idx val="8"/>
          <c:order val="5"/>
          <c:tx>
            <c:strRef>
              <c:f>'Daten Zielpfadgrafik'!$B$23:$C$23</c:f>
              <c:strCache>
                <c:ptCount val="2"/>
                <c:pt idx="0">
                  <c:v>3 - Gebäude</c:v>
                </c:pt>
                <c:pt idx="1">
                  <c:v>aktueller Zielpfad**</c:v>
                </c:pt>
              </c:strCache>
            </c:strRef>
          </c:tx>
          <c:spPr>
            <a:ln w="25400" cap="rnd">
              <a:solidFill>
                <a:schemeClr val="tx2"/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val>
            <c:numRef>
              <c:f>'Daten Zielpfadgrafik'!$D$23:$AR$23</c:f>
              <c:numCache>
                <c:formatCode>#,##0</c:formatCode>
                <c:ptCount val="21"/>
                <c:pt idx="10" formatCode="#,##0.0">
                  <c:v>118</c:v>
                </c:pt>
                <c:pt idx="11" formatCode="#,##0.0">
                  <c:v>113</c:v>
                </c:pt>
                <c:pt idx="12" formatCode="#,##0.0">
                  <c:v>107.44154968536468</c:v>
                </c:pt>
                <c:pt idx="13" formatCode="#,##0.0">
                  <c:v>100.90578410840997</c:v>
                </c:pt>
                <c:pt idx="14" formatCode="#,##0.0">
                  <c:v>95.905784108409975</c:v>
                </c:pt>
                <c:pt idx="15" formatCode="#,##0.0">
                  <c:v>90.905784108409975</c:v>
                </c:pt>
                <c:pt idx="16" formatCode="#,##0.0">
                  <c:v>85.905784108409975</c:v>
                </c:pt>
                <c:pt idx="17" formatCode="#,##0.0">
                  <c:v>80.905784108409975</c:v>
                </c:pt>
                <c:pt idx="18" formatCode="#,##0.0">
                  <c:v>75.905784108409975</c:v>
                </c:pt>
                <c:pt idx="19" formatCode="#,##0.0">
                  <c:v>70.905784108409975</c:v>
                </c:pt>
                <c:pt idx="20" formatCode="#,##0.0">
                  <c:v>65.905784108409975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9FF-44EB-8B75-43BEF2626663}"/>
            </c:ext>
          </c:extLst>
        </c:ser>
        <c:ser>
          <c:idx val="3"/>
          <c:order val="6"/>
          <c:tx>
            <c:strRef>
              <c:f>'Daten Zielpfadgrafik'!$B$14</c:f>
              <c:strCache>
                <c:ptCount val="1"/>
                <c:pt idx="0">
                  <c:v>4 - Verkehr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'Daten Zielpfadgrafik'!$D$10:$AR$10</c:f>
              <c:numCache>
                <c:formatCode>yyyy</c:formatCode>
                <c:ptCount val="21"/>
                <c:pt idx="0">
                  <c:v>40179</c:v>
                </c:pt>
                <c:pt idx="1">
                  <c:v>40544</c:v>
                </c:pt>
                <c:pt idx="2">
                  <c:v>40909</c:v>
                </c:pt>
                <c:pt idx="3">
                  <c:v>41275</c:v>
                </c:pt>
                <c:pt idx="4">
                  <c:v>41640</c:v>
                </c:pt>
                <c:pt idx="5">
                  <c:v>42005</c:v>
                </c:pt>
                <c:pt idx="6">
                  <c:v>42370</c:v>
                </c:pt>
                <c:pt idx="7">
                  <c:v>42736</c:v>
                </c:pt>
                <c:pt idx="8">
                  <c:v>43101</c:v>
                </c:pt>
                <c:pt idx="9">
                  <c:v>43466</c:v>
                </c:pt>
                <c:pt idx="10">
                  <c:v>43831</c:v>
                </c:pt>
                <c:pt idx="11">
                  <c:v>44197</c:v>
                </c:pt>
                <c:pt idx="12">
                  <c:v>44562</c:v>
                </c:pt>
                <c:pt idx="13">
                  <c:v>44927</c:v>
                </c:pt>
                <c:pt idx="14">
                  <c:v>45292</c:v>
                </c:pt>
                <c:pt idx="15">
                  <c:v>45658</c:v>
                </c:pt>
                <c:pt idx="16">
                  <c:v>46023</c:v>
                </c:pt>
                <c:pt idx="17">
                  <c:v>46388</c:v>
                </c:pt>
                <c:pt idx="18">
                  <c:v>46753</c:v>
                </c:pt>
                <c:pt idx="19">
                  <c:v>47119</c:v>
                </c:pt>
                <c:pt idx="20">
                  <c:v>47484</c:v>
                </c:pt>
              </c:numCache>
            </c:numRef>
          </c:cat>
          <c:val>
            <c:numRef>
              <c:f>'Daten Zielpfadgrafik'!$D$14:$AR$14</c:f>
              <c:numCache>
                <c:formatCode>#,##0.0</c:formatCode>
                <c:ptCount val="21"/>
                <c:pt idx="0">
                  <c:v>152.67653050796065</c:v>
                </c:pt>
                <c:pt idx="1">
                  <c:v>154.76582129588579</c:v>
                </c:pt>
                <c:pt idx="2">
                  <c:v>153.28645366786489</c:v>
                </c:pt>
                <c:pt idx="3">
                  <c:v>157.42462889713511</c:v>
                </c:pt>
                <c:pt idx="4">
                  <c:v>158.59888504324658</c:v>
                </c:pt>
                <c:pt idx="5">
                  <c:v>161.52025311984474</c:v>
                </c:pt>
                <c:pt idx="6">
                  <c:v>164.62336438821808</c:v>
                </c:pt>
                <c:pt idx="7">
                  <c:v>167.43095613425612</c:v>
                </c:pt>
                <c:pt idx="8">
                  <c:v>161.83359063845595</c:v>
                </c:pt>
                <c:pt idx="9">
                  <c:v>163.65845893867052</c:v>
                </c:pt>
                <c:pt idx="10">
                  <c:v>145.39967270301273</c:v>
                </c:pt>
                <c:pt idx="11">
                  <c:v>146.78620593339423</c:v>
                </c:pt>
                <c:pt idx="12">
                  <c:v>147.85740572370926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FF-44EB-8B75-43BEF2626663}"/>
            </c:ext>
          </c:extLst>
        </c:ser>
        <c:ser>
          <c:idx val="9"/>
          <c:order val="7"/>
          <c:tx>
            <c:strRef>
              <c:f>'Daten Zielpfadgrafik'!$B$24:$C$24</c:f>
              <c:strCache>
                <c:ptCount val="2"/>
                <c:pt idx="0">
                  <c:v>4 - Verkehr</c:v>
                </c:pt>
                <c:pt idx="1">
                  <c:v>aktueller Zielpfad**</c:v>
                </c:pt>
              </c:strCache>
            </c:strRef>
          </c:tx>
          <c:spPr>
            <a:ln w="254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ot"/>
              </a:ln>
              <a:effectLst/>
            </c:spPr>
          </c:marker>
          <c:val>
            <c:numRef>
              <c:f>'Daten Zielpfadgrafik'!$D$24:$AR$24</c:f>
              <c:numCache>
                <c:formatCode>#,##0</c:formatCode>
                <c:ptCount val="21"/>
                <c:pt idx="10" formatCode="#,##0.0">
                  <c:v>150</c:v>
                </c:pt>
                <c:pt idx="11" formatCode="#,##0.0">
                  <c:v>145</c:v>
                </c:pt>
                <c:pt idx="12" formatCode="#,##0.0">
                  <c:v>138.80153267406732</c:v>
                </c:pt>
                <c:pt idx="13" formatCode="#,##0.0">
                  <c:v>132.66954854286209</c:v>
                </c:pt>
                <c:pt idx="14" formatCode="#,##0.0">
                  <c:v>126.66954854286206</c:v>
                </c:pt>
                <c:pt idx="15" formatCode="#,##0.0">
                  <c:v>121.66954854286206</c:v>
                </c:pt>
                <c:pt idx="16" formatCode="#,##0.0">
                  <c:v>115.66954854286206</c:v>
                </c:pt>
                <c:pt idx="17" formatCode="#,##0.0">
                  <c:v>110.66954854286206</c:v>
                </c:pt>
                <c:pt idx="18" formatCode="#,##0.0">
                  <c:v>103.66954854286206</c:v>
                </c:pt>
                <c:pt idx="19" formatCode="#,##0.0">
                  <c:v>94.66954854286206</c:v>
                </c:pt>
                <c:pt idx="20" formatCode="#,##0.0">
                  <c:v>83.66954854286206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9FF-44EB-8B75-43BEF2626663}"/>
            </c:ext>
          </c:extLst>
        </c:ser>
        <c:ser>
          <c:idx val="4"/>
          <c:order val="8"/>
          <c:tx>
            <c:strRef>
              <c:f>'Daten Zielpfadgrafik'!$B$15</c:f>
              <c:strCache>
                <c:ptCount val="1"/>
                <c:pt idx="0">
                  <c:v>5 - Landwirtschaft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'Daten Zielpfadgrafik'!$D$10:$AR$10</c:f>
              <c:numCache>
                <c:formatCode>yyyy</c:formatCode>
                <c:ptCount val="21"/>
                <c:pt idx="0">
                  <c:v>40179</c:v>
                </c:pt>
                <c:pt idx="1">
                  <c:v>40544</c:v>
                </c:pt>
                <c:pt idx="2">
                  <c:v>40909</c:v>
                </c:pt>
                <c:pt idx="3">
                  <c:v>41275</c:v>
                </c:pt>
                <c:pt idx="4">
                  <c:v>41640</c:v>
                </c:pt>
                <c:pt idx="5">
                  <c:v>42005</c:v>
                </c:pt>
                <c:pt idx="6">
                  <c:v>42370</c:v>
                </c:pt>
                <c:pt idx="7">
                  <c:v>42736</c:v>
                </c:pt>
                <c:pt idx="8">
                  <c:v>43101</c:v>
                </c:pt>
                <c:pt idx="9">
                  <c:v>43466</c:v>
                </c:pt>
                <c:pt idx="10">
                  <c:v>43831</c:v>
                </c:pt>
                <c:pt idx="11">
                  <c:v>44197</c:v>
                </c:pt>
                <c:pt idx="12">
                  <c:v>44562</c:v>
                </c:pt>
                <c:pt idx="13">
                  <c:v>44927</c:v>
                </c:pt>
                <c:pt idx="14">
                  <c:v>45292</c:v>
                </c:pt>
                <c:pt idx="15">
                  <c:v>45658</c:v>
                </c:pt>
                <c:pt idx="16">
                  <c:v>46023</c:v>
                </c:pt>
                <c:pt idx="17">
                  <c:v>46388</c:v>
                </c:pt>
                <c:pt idx="18">
                  <c:v>46753</c:v>
                </c:pt>
                <c:pt idx="19">
                  <c:v>47119</c:v>
                </c:pt>
                <c:pt idx="20">
                  <c:v>47484</c:v>
                </c:pt>
              </c:numCache>
            </c:numRef>
          </c:cat>
          <c:val>
            <c:numRef>
              <c:f>'Daten Zielpfadgrafik'!$D$15:$AR$15</c:f>
              <c:numCache>
                <c:formatCode>#,##0.0</c:formatCode>
                <c:ptCount val="21"/>
                <c:pt idx="0">
                  <c:v>65.49800291353462</c:v>
                </c:pt>
                <c:pt idx="1">
                  <c:v>66.150463674028444</c:v>
                </c:pt>
                <c:pt idx="2">
                  <c:v>65.988684012094168</c:v>
                </c:pt>
                <c:pt idx="3">
                  <c:v>66.86255989527389</c:v>
                </c:pt>
                <c:pt idx="4">
                  <c:v>68.706687486278469</c:v>
                </c:pt>
                <c:pt idx="5">
                  <c:v>68.570156288426503</c:v>
                </c:pt>
                <c:pt idx="6">
                  <c:v>68.365583652665762</c:v>
                </c:pt>
                <c:pt idx="7">
                  <c:v>67.234114746896424</c:v>
                </c:pt>
                <c:pt idx="8">
                  <c:v>65.376299303134914</c:v>
                </c:pt>
                <c:pt idx="9">
                  <c:v>64.590042684673563</c:v>
                </c:pt>
                <c:pt idx="10">
                  <c:v>63.804371707306807</c:v>
                </c:pt>
                <c:pt idx="11">
                  <c:v>62.666352329472836</c:v>
                </c:pt>
                <c:pt idx="12">
                  <c:v>61.72121081998084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FF-44EB-8B75-43BEF2626663}"/>
            </c:ext>
          </c:extLst>
        </c:ser>
        <c:ser>
          <c:idx val="10"/>
          <c:order val="9"/>
          <c:tx>
            <c:strRef>
              <c:f>'Daten Zielpfadgrafik'!$B$25:$C$25</c:f>
              <c:strCache>
                <c:ptCount val="2"/>
                <c:pt idx="0">
                  <c:v>5 - Landwirtschaft</c:v>
                </c:pt>
                <c:pt idx="1">
                  <c:v>aktueller Zielpfad**</c:v>
                </c:pt>
              </c:strCache>
            </c:strRef>
          </c:tx>
          <c:spPr>
            <a:ln w="2540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'Daten Zielpfadgrafik'!$D$25:$AR$25</c:f>
              <c:numCache>
                <c:formatCode>#,##0</c:formatCode>
                <c:ptCount val="21"/>
                <c:pt idx="10" formatCode="#,##0.0">
                  <c:v>70</c:v>
                </c:pt>
                <c:pt idx="11" formatCode="#,##0.0">
                  <c:v>68</c:v>
                </c:pt>
                <c:pt idx="12" formatCode="#,##0.0">
                  <c:v>67.592627518947467</c:v>
                </c:pt>
                <c:pt idx="13" formatCode="#,##0.0">
                  <c:v>67.326554606318297</c:v>
                </c:pt>
                <c:pt idx="14" formatCode="#,##0.0">
                  <c:v>66.326554606318297</c:v>
                </c:pt>
                <c:pt idx="15" formatCode="#,##0.0">
                  <c:v>64.326554606318282</c:v>
                </c:pt>
                <c:pt idx="16" formatCode="#,##0.0">
                  <c:v>63.32655460631829</c:v>
                </c:pt>
                <c:pt idx="17" formatCode="#,##0.0">
                  <c:v>62.32655460631829</c:v>
                </c:pt>
                <c:pt idx="18" formatCode="#,##0.0">
                  <c:v>60.32655460631829</c:v>
                </c:pt>
                <c:pt idx="19" formatCode="#,##0.0">
                  <c:v>58.32655460631829</c:v>
                </c:pt>
                <c:pt idx="20" formatCode="#,##0.0">
                  <c:v>57.32655460631829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9FF-44EB-8B75-43BEF2626663}"/>
            </c:ext>
          </c:extLst>
        </c:ser>
        <c:ser>
          <c:idx val="5"/>
          <c:order val="10"/>
          <c:tx>
            <c:strRef>
              <c:f>'Daten Zielpfadgrafik'!$B$16</c:f>
              <c:strCache>
                <c:ptCount val="1"/>
                <c:pt idx="0">
                  <c:v>6 - Abfallwirtschaft und Sonstiges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'Daten Zielpfadgrafik'!$D$10:$AR$10</c:f>
              <c:numCache>
                <c:formatCode>yyyy</c:formatCode>
                <c:ptCount val="21"/>
                <c:pt idx="0">
                  <c:v>40179</c:v>
                </c:pt>
                <c:pt idx="1">
                  <c:v>40544</c:v>
                </c:pt>
                <c:pt idx="2">
                  <c:v>40909</c:v>
                </c:pt>
                <c:pt idx="3">
                  <c:v>41275</c:v>
                </c:pt>
                <c:pt idx="4">
                  <c:v>41640</c:v>
                </c:pt>
                <c:pt idx="5">
                  <c:v>42005</c:v>
                </c:pt>
                <c:pt idx="6">
                  <c:v>42370</c:v>
                </c:pt>
                <c:pt idx="7">
                  <c:v>42736</c:v>
                </c:pt>
                <c:pt idx="8">
                  <c:v>43101</c:v>
                </c:pt>
                <c:pt idx="9">
                  <c:v>43466</c:v>
                </c:pt>
                <c:pt idx="10">
                  <c:v>43831</c:v>
                </c:pt>
                <c:pt idx="11">
                  <c:v>44197</c:v>
                </c:pt>
                <c:pt idx="12">
                  <c:v>44562</c:v>
                </c:pt>
                <c:pt idx="13">
                  <c:v>44927</c:v>
                </c:pt>
                <c:pt idx="14">
                  <c:v>45292</c:v>
                </c:pt>
                <c:pt idx="15">
                  <c:v>45658</c:v>
                </c:pt>
                <c:pt idx="16">
                  <c:v>46023</c:v>
                </c:pt>
                <c:pt idx="17">
                  <c:v>46388</c:v>
                </c:pt>
                <c:pt idx="18">
                  <c:v>46753</c:v>
                </c:pt>
                <c:pt idx="19">
                  <c:v>47119</c:v>
                </c:pt>
                <c:pt idx="20">
                  <c:v>47484</c:v>
                </c:pt>
              </c:numCache>
            </c:numRef>
          </c:cat>
          <c:val>
            <c:numRef>
              <c:f>'Daten Zielpfadgrafik'!$D$16:$AR$16</c:f>
              <c:numCache>
                <c:formatCode>#,##0.0</c:formatCode>
                <c:ptCount val="21"/>
                <c:pt idx="0">
                  <c:v>10.853394829594503</c:v>
                </c:pt>
                <c:pt idx="1">
                  <c:v>9.9871648443495999</c:v>
                </c:pt>
                <c:pt idx="2">
                  <c:v>9.167353811725139</c:v>
                </c:pt>
                <c:pt idx="3">
                  <c:v>8.380636358738478</c:v>
                </c:pt>
                <c:pt idx="4">
                  <c:v>7.7798940213545134</c:v>
                </c:pt>
                <c:pt idx="5">
                  <c:v>7.175139475160452</c:v>
                </c:pt>
                <c:pt idx="6">
                  <c:v>6.6551615378582767</c:v>
                </c:pt>
                <c:pt idx="7">
                  <c:v>6.2813255692099554</c:v>
                </c:pt>
                <c:pt idx="8">
                  <c:v>5.8972677548549006</c:v>
                </c:pt>
                <c:pt idx="9">
                  <c:v>5.3765933808824444</c:v>
                </c:pt>
                <c:pt idx="10">
                  <c:v>4.9010282317241742</c:v>
                </c:pt>
                <c:pt idx="11">
                  <c:v>4.4940475440563752</c:v>
                </c:pt>
                <c:pt idx="12">
                  <c:v>4.29134615219784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FF-44EB-8B75-43BEF2626663}"/>
            </c:ext>
          </c:extLst>
        </c:ser>
        <c:ser>
          <c:idx val="11"/>
          <c:order val="11"/>
          <c:tx>
            <c:strRef>
              <c:f>'Daten Zielpfadgrafik'!$B$26:$C$26</c:f>
              <c:strCache>
                <c:ptCount val="2"/>
                <c:pt idx="0">
                  <c:v>6 - Abfallwirtschaft und Sonstiges</c:v>
                </c:pt>
                <c:pt idx="1">
                  <c:v>aktueller Zielpfad**</c:v>
                </c:pt>
              </c:strCache>
            </c:strRef>
          </c:tx>
          <c:spPr>
            <a:ln w="2540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'Daten Zielpfadgrafik'!$D$26:$AR$26</c:f>
              <c:numCache>
                <c:formatCode>#,##0</c:formatCode>
                <c:ptCount val="21"/>
                <c:pt idx="10" formatCode="#,##0.0">
                  <c:v>9</c:v>
                </c:pt>
                <c:pt idx="11" formatCode="#,##0.0">
                  <c:v>9</c:v>
                </c:pt>
                <c:pt idx="12" formatCode="#,##0.0">
                  <c:v>8.5006613839937355</c:v>
                </c:pt>
                <c:pt idx="13" formatCode="#,##0.0">
                  <c:v>9.0268257879682228</c:v>
                </c:pt>
                <c:pt idx="14" formatCode="#,##0.0">
                  <c:v>8.0268257879682228</c:v>
                </c:pt>
                <c:pt idx="15" formatCode="#,##0.0">
                  <c:v>8.0268257879682228</c:v>
                </c:pt>
                <c:pt idx="16" formatCode="#,##0.0">
                  <c:v>7.0268257879682237</c:v>
                </c:pt>
                <c:pt idx="17" formatCode="#,##0.0">
                  <c:v>7.0268257879682237</c:v>
                </c:pt>
                <c:pt idx="18" formatCode="#,##0.0">
                  <c:v>6.0268257879682237</c:v>
                </c:pt>
                <c:pt idx="19" formatCode="#,##0.0">
                  <c:v>6.0268257879682237</c:v>
                </c:pt>
                <c:pt idx="20" formatCode="#,##0.0">
                  <c:v>5.0268257879682237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9FF-44EB-8B75-43BEF2626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006696"/>
        <c:axId val="147008264"/>
      </c:lineChart>
      <c:dateAx>
        <c:axId val="147006696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lang="de-DE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008264"/>
        <c:crosses val="autoZero"/>
        <c:auto val="0"/>
        <c:lblOffset val="100"/>
        <c:baseTimeUnit val="years"/>
      </c:dateAx>
      <c:valAx>
        <c:axId val="14700826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strRef>
              <c:f>'Daten Zielpfadgrafik'!$C$5</c:f>
              <c:strCache>
                <c:ptCount val="1"/>
                <c:pt idx="0">
                  <c:v>Emissionen in Mio. t CO₂-äquivalent</c:v>
                </c:pt>
              </c:strCache>
            </c:strRef>
          </c:tx>
          <c:layout>
            <c:manualLayout>
              <c:xMode val="edge"/>
              <c:yMode val="edge"/>
              <c:x val="1.6546794209965458E-2"/>
              <c:y val="0.175573979932752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de-DE"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de-DE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006696"/>
        <c:crosses val="autoZero"/>
        <c:crossBetween val="midCat"/>
      </c:valAx>
      <c:spPr>
        <a:blipFill dpi="0" rotWithShape="1">
          <a:blip xmlns:r="http://schemas.openxmlformats.org/officeDocument/2006/relationships" r:embed="rId3"/>
          <a:srcRect/>
          <a:tile tx="0" ty="0" sx="100000" sy="100000" flip="none" algn="tl"/>
        </a:blip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998500187476568E-2"/>
          <c:y val="0.78423959110374364"/>
          <c:w val="0.96965379327584056"/>
          <c:h val="0.204461621523378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de-DE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de-DE" sz="8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01409776384588"/>
          <c:y val="3.0522390886706174E-2"/>
          <c:w val="0.85670551844526543"/>
          <c:h val="0.676566597596353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'Daten Sektor Energiew.'!$B$12</c:f>
              <c:strCache>
                <c:ptCount val="1"/>
                <c:pt idx="0">
                  <c:v>CRF 1.A.1 - Energiewirtschaft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  <a:prstDash val="solid"/>
            </a:ln>
            <a:effectLst/>
          </c:spPr>
          <c:invertIfNegative val="0"/>
          <c:cat>
            <c:numRef>
              <c:f>'Daten Sektor Energiew.'!$D$11:$AR$11</c:f>
              <c:numCache>
                <c:formatCode>yyyy</c:formatCode>
                <c:ptCount val="21"/>
                <c:pt idx="0">
                  <c:v>40179</c:v>
                </c:pt>
                <c:pt idx="1">
                  <c:v>40544</c:v>
                </c:pt>
                <c:pt idx="2">
                  <c:v>40909</c:v>
                </c:pt>
                <c:pt idx="3">
                  <c:v>41275</c:v>
                </c:pt>
                <c:pt idx="4">
                  <c:v>41640</c:v>
                </c:pt>
                <c:pt idx="5">
                  <c:v>42005</c:v>
                </c:pt>
                <c:pt idx="6">
                  <c:v>42370</c:v>
                </c:pt>
                <c:pt idx="7">
                  <c:v>42736</c:v>
                </c:pt>
                <c:pt idx="8">
                  <c:v>43101</c:v>
                </c:pt>
                <c:pt idx="9">
                  <c:v>43466</c:v>
                </c:pt>
                <c:pt idx="10">
                  <c:v>43831</c:v>
                </c:pt>
                <c:pt idx="11">
                  <c:v>44197</c:v>
                </c:pt>
                <c:pt idx="12">
                  <c:v>44562</c:v>
                </c:pt>
                <c:pt idx="13">
                  <c:v>44927</c:v>
                </c:pt>
                <c:pt idx="14">
                  <c:v>45292</c:v>
                </c:pt>
                <c:pt idx="15">
                  <c:v>45658</c:v>
                </c:pt>
                <c:pt idx="16">
                  <c:v>46023</c:v>
                </c:pt>
                <c:pt idx="17">
                  <c:v>46388</c:v>
                </c:pt>
                <c:pt idx="18">
                  <c:v>46753</c:v>
                </c:pt>
                <c:pt idx="19">
                  <c:v>47119</c:v>
                </c:pt>
                <c:pt idx="20">
                  <c:v>47484</c:v>
                </c:pt>
              </c:numCache>
            </c:numRef>
          </c:cat>
          <c:val>
            <c:numRef>
              <c:f>'Daten Sektor Energiew.'!$D$12:$AR$12</c:f>
              <c:numCache>
                <c:formatCode>#,##0.0</c:formatCode>
                <c:ptCount val="21"/>
                <c:pt idx="0">
                  <c:v>355.78702674592455</c:v>
                </c:pt>
                <c:pt idx="1">
                  <c:v>353.40372918925635</c:v>
                </c:pt>
                <c:pt idx="2">
                  <c:v>363.68282571493478</c:v>
                </c:pt>
                <c:pt idx="3">
                  <c:v>370.14687928758735</c:v>
                </c:pt>
                <c:pt idx="4">
                  <c:v>350.52936659892481</c:v>
                </c:pt>
                <c:pt idx="5">
                  <c:v>338.56224826392935</c:v>
                </c:pt>
                <c:pt idx="6">
                  <c:v>334.77500465644556</c:v>
                </c:pt>
                <c:pt idx="7">
                  <c:v>313.3472031055897</c:v>
                </c:pt>
                <c:pt idx="8">
                  <c:v>301.39717410507296</c:v>
                </c:pt>
                <c:pt idx="9">
                  <c:v>251.79750128499589</c:v>
                </c:pt>
                <c:pt idx="10">
                  <c:v>213.16921237867422</c:v>
                </c:pt>
                <c:pt idx="11">
                  <c:v>240.46060934416533</c:v>
                </c:pt>
                <c:pt idx="12">
                  <c:v>251.05128504395981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2B-481D-9576-99B77C4EFF68}"/>
            </c:ext>
          </c:extLst>
        </c:ser>
        <c:ser>
          <c:idx val="2"/>
          <c:order val="1"/>
          <c:tx>
            <c:strRef>
              <c:f>'Daten Sektor Energiew.'!$B$13</c:f>
              <c:strCache>
                <c:ptCount val="1"/>
                <c:pt idx="0">
                  <c:v>CRF 1.A.3.e - Erdgasverdichter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'Daten Sektor Energiew.'!$D$11:$AR$11</c:f>
              <c:numCache>
                <c:formatCode>yyyy</c:formatCode>
                <c:ptCount val="21"/>
                <c:pt idx="0">
                  <c:v>40179</c:v>
                </c:pt>
                <c:pt idx="1">
                  <c:v>40544</c:v>
                </c:pt>
                <c:pt idx="2">
                  <c:v>40909</c:v>
                </c:pt>
                <c:pt idx="3">
                  <c:v>41275</c:v>
                </c:pt>
                <c:pt idx="4">
                  <c:v>41640</c:v>
                </c:pt>
                <c:pt idx="5">
                  <c:v>42005</c:v>
                </c:pt>
                <c:pt idx="6">
                  <c:v>42370</c:v>
                </c:pt>
                <c:pt idx="7">
                  <c:v>42736</c:v>
                </c:pt>
                <c:pt idx="8">
                  <c:v>43101</c:v>
                </c:pt>
                <c:pt idx="9">
                  <c:v>43466</c:v>
                </c:pt>
                <c:pt idx="10">
                  <c:v>43831</c:v>
                </c:pt>
                <c:pt idx="11">
                  <c:v>44197</c:v>
                </c:pt>
                <c:pt idx="12">
                  <c:v>44562</c:v>
                </c:pt>
                <c:pt idx="13">
                  <c:v>44927</c:v>
                </c:pt>
                <c:pt idx="14">
                  <c:v>45292</c:v>
                </c:pt>
                <c:pt idx="15">
                  <c:v>45658</c:v>
                </c:pt>
                <c:pt idx="16">
                  <c:v>46023</c:v>
                </c:pt>
                <c:pt idx="17">
                  <c:v>46388</c:v>
                </c:pt>
                <c:pt idx="18">
                  <c:v>46753</c:v>
                </c:pt>
                <c:pt idx="19">
                  <c:v>47119</c:v>
                </c:pt>
                <c:pt idx="20">
                  <c:v>47484</c:v>
                </c:pt>
              </c:numCache>
            </c:numRef>
          </c:cat>
          <c:val>
            <c:numRef>
              <c:f>'Daten Sektor Energiew.'!$D$13:$AR$13</c:f>
              <c:numCache>
                <c:formatCode>#,##0.0</c:formatCode>
                <c:ptCount val="21"/>
                <c:pt idx="0">
                  <c:v>1.1911170131017597</c:v>
                </c:pt>
                <c:pt idx="1">
                  <c:v>1.2433532464600001</c:v>
                </c:pt>
                <c:pt idx="2">
                  <c:v>1.2525273939000801</c:v>
                </c:pt>
                <c:pt idx="3">
                  <c:v>1.4891857180473971</c:v>
                </c:pt>
                <c:pt idx="4">
                  <c:v>1.2108546809472003</c:v>
                </c:pt>
                <c:pt idx="5">
                  <c:v>1.2472830699779998</c:v>
                </c:pt>
                <c:pt idx="6">
                  <c:v>1.0601527278345997</c:v>
                </c:pt>
                <c:pt idx="7">
                  <c:v>1.2682463262302002</c:v>
                </c:pt>
                <c:pt idx="8">
                  <c:v>1.3469825939988</c:v>
                </c:pt>
                <c:pt idx="9">
                  <c:v>1.2098989717188999</c:v>
                </c:pt>
                <c:pt idx="10">
                  <c:v>0.77768307961819971</c:v>
                </c:pt>
                <c:pt idx="11">
                  <c:v>0.84724022320094006</c:v>
                </c:pt>
                <c:pt idx="12">
                  <c:v>1.0296998471202501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2B-481D-9576-99B77C4EFF68}"/>
            </c:ext>
          </c:extLst>
        </c:ser>
        <c:ser>
          <c:idx val="1"/>
          <c:order val="2"/>
          <c:tx>
            <c:strRef>
              <c:f>'Daten Sektor Energiew.'!$B$14</c:f>
              <c:strCache>
                <c:ptCount val="1"/>
                <c:pt idx="0">
                  <c:v>CRF 1.B - Diffuse Emissionen aus Brennstoffen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'Daten Sektor Energiew.'!$D$11:$AR$11</c:f>
              <c:numCache>
                <c:formatCode>yyyy</c:formatCode>
                <c:ptCount val="21"/>
                <c:pt idx="0">
                  <c:v>40179</c:v>
                </c:pt>
                <c:pt idx="1">
                  <c:v>40544</c:v>
                </c:pt>
                <c:pt idx="2">
                  <c:v>40909</c:v>
                </c:pt>
                <c:pt idx="3">
                  <c:v>41275</c:v>
                </c:pt>
                <c:pt idx="4">
                  <c:v>41640</c:v>
                </c:pt>
                <c:pt idx="5">
                  <c:v>42005</c:v>
                </c:pt>
                <c:pt idx="6">
                  <c:v>42370</c:v>
                </c:pt>
                <c:pt idx="7">
                  <c:v>42736</c:v>
                </c:pt>
                <c:pt idx="8">
                  <c:v>43101</c:v>
                </c:pt>
                <c:pt idx="9">
                  <c:v>43466</c:v>
                </c:pt>
                <c:pt idx="10">
                  <c:v>43831</c:v>
                </c:pt>
                <c:pt idx="11">
                  <c:v>44197</c:v>
                </c:pt>
                <c:pt idx="12">
                  <c:v>44562</c:v>
                </c:pt>
                <c:pt idx="13">
                  <c:v>44927</c:v>
                </c:pt>
                <c:pt idx="14">
                  <c:v>45292</c:v>
                </c:pt>
                <c:pt idx="15">
                  <c:v>45658</c:v>
                </c:pt>
                <c:pt idx="16">
                  <c:v>46023</c:v>
                </c:pt>
                <c:pt idx="17">
                  <c:v>46388</c:v>
                </c:pt>
                <c:pt idx="18">
                  <c:v>46753</c:v>
                </c:pt>
                <c:pt idx="19">
                  <c:v>47119</c:v>
                </c:pt>
                <c:pt idx="20">
                  <c:v>47484</c:v>
                </c:pt>
              </c:numCache>
            </c:numRef>
          </c:cat>
          <c:val>
            <c:numRef>
              <c:f>'Daten Sektor Energiew.'!$D$14:$AR$14</c:f>
              <c:numCache>
                <c:formatCode>#,##0.0</c:formatCode>
                <c:ptCount val="21"/>
                <c:pt idx="0">
                  <c:v>11.837577395130488</c:v>
                </c:pt>
                <c:pt idx="1">
                  <c:v>11.392865524776925</c:v>
                </c:pt>
                <c:pt idx="2">
                  <c:v>11.96648724937211</c:v>
                </c:pt>
                <c:pt idx="3">
                  <c:v>11.108778787839608</c:v>
                </c:pt>
                <c:pt idx="4">
                  <c:v>9.7457631386800401</c:v>
                </c:pt>
                <c:pt idx="5">
                  <c:v>9.5771306084132704</c:v>
                </c:pt>
                <c:pt idx="6">
                  <c:v>8.5380685333537425</c:v>
                </c:pt>
                <c:pt idx="7">
                  <c:v>8.1295667200750632</c:v>
                </c:pt>
                <c:pt idx="8">
                  <c:v>6.5715637380854037</c:v>
                </c:pt>
                <c:pt idx="9">
                  <c:v>4.5963697541930921</c:v>
                </c:pt>
                <c:pt idx="10">
                  <c:v>3.9812175427486154</c:v>
                </c:pt>
                <c:pt idx="11">
                  <c:v>3.8252996726390975</c:v>
                </c:pt>
                <c:pt idx="12">
                  <c:v>3.7804020340822997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2B-481D-9576-99B77C4EF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006696"/>
        <c:axId val="147008264"/>
      </c:barChart>
      <c:lineChart>
        <c:grouping val="standard"/>
        <c:varyColors val="0"/>
        <c:ser>
          <c:idx val="3"/>
          <c:order val="3"/>
          <c:tx>
            <c:strRef>
              <c:f>'Daten Sektor Energiew.'!$B$15</c:f>
              <c:strCache>
                <c:ptCount val="1"/>
                <c:pt idx="0">
                  <c:v>1 - Energiewirtschaft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DAD-4E32-9C74-E340F73B1A7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DAD-4E32-9C74-E340F73B1A7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DAD-4E32-9C74-E340F73B1A7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DAD-4E32-9C74-E340F73B1A7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DAD-4E32-9C74-E340F73B1A7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DAD-4E32-9C74-E340F73B1A7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DAD-4E32-9C74-E340F73B1A7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DAD-4E32-9C74-E340F73B1A7B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DAD-4E32-9C74-E340F73B1A7B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DAD-4E32-9C74-E340F73B1A7B}"/>
                </c:ext>
              </c:extLst>
            </c:dLbl>
            <c:dLbl>
              <c:idx val="10"/>
              <c:layout>
                <c:manualLayout>
                  <c:x val="-3.0716207867381506E-2"/>
                  <c:y val="-0.1191650229057417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54D-4030-9D67-9CE0B58E5AD5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BEC-4AD3-ACCB-E3194DD96829}"/>
                </c:ext>
              </c:extLst>
            </c:dLbl>
            <c:dLbl>
              <c:idx val="12"/>
              <c:layout>
                <c:manualLayout>
                  <c:x val="-3.0716207867381429E-2"/>
                  <c:y val="-3.49830812899915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DAD-4E32-9C74-E340F73B1A7B}"/>
                </c:ext>
              </c:extLst>
            </c:dLbl>
            <c:numFmt formatCode="#,##0" sourceLinked="0"/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de-DE"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'Daten Sektor Energiew.'!$D$11:$AR$11</c:f>
              <c:numCache>
                <c:formatCode>yyyy</c:formatCode>
                <c:ptCount val="21"/>
                <c:pt idx="0">
                  <c:v>40179</c:v>
                </c:pt>
                <c:pt idx="1">
                  <c:v>40544</c:v>
                </c:pt>
                <c:pt idx="2">
                  <c:v>40909</c:v>
                </c:pt>
                <c:pt idx="3">
                  <c:v>41275</c:v>
                </c:pt>
                <c:pt idx="4">
                  <c:v>41640</c:v>
                </c:pt>
                <c:pt idx="5">
                  <c:v>42005</c:v>
                </c:pt>
                <c:pt idx="6">
                  <c:v>42370</c:v>
                </c:pt>
                <c:pt idx="7">
                  <c:v>42736</c:v>
                </c:pt>
                <c:pt idx="8">
                  <c:v>43101</c:v>
                </c:pt>
                <c:pt idx="9">
                  <c:v>43466</c:v>
                </c:pt>
                <c:pt idx="10">
                  <c:v>43831</c:v>
                </c:pt>
                <c:pt idx="11">
                  <c:v>44197</c:v>
                </c:pt>
                <c:pt idx="12">
                  <c:v>44562</c:v>
                </c:pt>
                <c:pt idx="13">
                  <c:v>44927</c:v>
                </c:pt>
                <c:pt idx="14">
                  <c:v>45292</c:v>
                </c:pt>
                <c:pt idx="15">
                  <c:v>45658</c:v>
                </c:pt>
                <c:pt idx="16">
                  <c:v>46023</c:v>
                </c:pt>
                <c:pt idx="17">
                  <c:v>46388</c:v>
                </c:pt>
                <c:pt idx="18">
                  <c:v>46753</c:v>
                </c:pt>
                <c:pt idx="19">
                  <c:v>47119</c:v>
                </c:pt>
                <c:pt idx="20">
                  <c:v>47484</c:v>
                </c:pt>
              </c:numCache>
            </c:numRef>
          </c:cat>
          <c:val>
            <c:numRef>
              <c:f>'Daten Sektor Energiew.'!$D$15:$AR$15</c:f>
              <c:numCache>
                <c:formatCode>#,##0.0</c:formatCode>
                <c:ptCount val="21"/>
                <c:pt idx="0">
                  <c:v>368.81572115415679</c:v>
                </c:pt>
                <c:pt idx="1">
                  <c:v>366.03994796049335</c:v>
                </c:pt>
                <c:pt idx="2">
                  <c:v>376.90184035820698</c:v>
                </c:pt>
                <c:pt idx="3">
                  <c:v>382.74484379347439</c:v>
                </c:pt>
                <c:pt idx="4">
                  <c:v>361.48598441855199</c:v>
                </c:pt>
                <c:pt idx="5">
                  <c:v>349.38666194232059</c:v>
                </c:pt>
                <c:pt idx="6">
                  <c:v>344.37322591763393</c:v>
                </c:pt>
                <c:pt idx="7">
                  <c:v>322.74501615189502</c:v>
                </c:pt>
                <c:pt idx="8">
                  <c:v>309.31572043715715</c:v>
                </c:pt>
                <c:pt idx="9">
                  <c:v>257.60377001090791</c:v>
                </c:pt>
                <c:pt idx="10">
                  <c:v>217.92811300104103</c:v>
                </c:pt>
                <c:pt idx="11">
                  <c:v>245.13314924000537</c:v>
                </c:pt>
                <c:pt idx="12">
                  <c:v>255.86138692516235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32B-481D-9576-99B77C4EFF68}"/>
            </c:ext>
          </c:extLst>
        </c:ser>
        <c:ser>
          <c:idx val="6"/>
          <c:order val="4"/>
          <c:tx>
            <c:strRef>
              <c:f>'Daten Sektor Energiew.'!$B$17:$C$17</c:f>
              <c:strCache>
                <c:ptCount val="2"/>
                <c:pt idx="0">
                  <c:v>1 - Energiewirtschaft</c:v>
                </c:pt>
                <c:pt idx="1">
                  <c:v>aktueller Zielpfad**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ysDot"/>
              </a:ln>
              <a:effectLst/>
            </c:spPr>
          </c:marker>
          <c:dLbls>
            <c:dLbl>
              <c:idx val="10"/>
              <c:layout>
                <c:manualLayout>
                  <c:x val="-3.0716207867381506E-2"/>
                  <c:y val="-6.75696393347979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D24-45C1-8E66-2902AB72B83F}"/>
                </c:ext>
              </c:extLst>
            </c:dLbl>
            <c:dLbl>
              <c:idx val="12"/>
              <c:layout>
                <c:manualLayout>
                  <c:x val="-3.0716207867381429E-2"/>
                  <c:y val="-7.57162788459996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DAD-4E32-9C74-E340F73B1A7B}"/>
                </c:ext>
              </c:extLst>
            </c:dLbl>
            <c:numFmt formatCode="#,##0" sourceLinked="0"/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de-DE"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'Daten Sektor Energiew.'!$D$17:$AR$17</c:f>
              <c:numCache>
                <c:formatCode>#,##0.0</c:formatCode>
                <c:ptCount val="21"/>
                <c:pt idx="10" formatCode="#,##0">
                  <c:v>280</c:v>
                </c:pt>
                <c:pt idx="11" formatCode="#,##0">
                  <c:v>#N/A</c:v>
                </c:pt>
                <c:pt idx="12" formatCode="#,##0">
                  <c:v>257</c:v>
                </c:pt>
                <c:pt idx="13" formatCode="#,##0">
                  <c:v>#N/A</c:v>
                </c:pt>
                <c:pt idx="14" formatCode="#,##0">
                  <c:v>#N/A</c:v>
                </c:pt>
                <c:pt idx="15" formatCode="#,##0">
                  <c:v>#N/A</c:v>
                </c:pt>
                <c:pt idx="16" formatCode="#,##0">
                  <c:v>#N/A</c:v>
                </c:pt>
                <c:pt idx="17" formatCode="#,##0">
                  <c:v>#N/A</c:v>
                </c:pt>
                <c:pt idx="18" formatCode="#,##0">
                  <c:v>#N/A</c:v>
                </c:pt>
                <c:pt idx="19" formatCode="#,##0">
                  <c:v>#N/A</c:v>
                </c:pt>
                <c:pt idx="20" formatCode="#,##0">
                  <c:v>108.1423266343547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2B-481D-9576-99B77C4EFF68}"/>
            </c:ext>
          </c:extLst>
        </c:ser>
        <c:ser>
          <c:idx val="4"/>
          <c:order val="5"/>
          <c:tx>
            <c:strRef>
              <c:f>'Daten Sektor Energiew.'!$B$16</c:f>
              <c:strCache>
                <c:ptCount val="1"/>
                <c:pt idx="0">
                  <c:v>davon im ETS ***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'Daten Sektor Energiew.'!$D$16:$AR$16</c:f>
              <c:numCache>
                <c:formatCode>#,##0.0</c:formatCode>
                <c:ptCount val="21"/>
                <c:pt idx="3">
                  <c:v>329.46063848099999</c:v>
                </c:pt>
                <c:pt idx="4">
                  <c:v>308.79691789999998</c:v>
                </c:pt>
                <c:pt idx="5">
                  <c:v>303.30659193100001</c:v>
                </c:pt>
                <c:pt idx="6">
                  <c:v>300.52859501600005</c:v>
                </c:pt>
                <c:pt idx="7">
                  <c:v>282.70387481699998</c:v>
                </c:pt>
                <c:pt idx="8">
                  <c:v>269.91608345999992</c:v>
                </c:pt>
                <c:pt idx="9">
                  <c:v>216.58987099999999</c:v>
                </c:pt>
                <c:pt idx="10">
                  <c:v>182.62732513999998</c:v>
                </c:pt>
                <c:pt idx="11">
                  <c:v>208.887073249</c:v>
                </c:pt>
                <c:pt idx="12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4A-4849-8DD5-42C794F20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006696"/>
        <c:axId val="147008264"/>
      </c:lineChart>
      <c:dateAx>
        <c:axId val="147006696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lang="de-DE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008264"/>
        <c:crosses val="autoZero"/>
        <c:auto val="0"/>
        <c:lblOffset val="100"/>
        <c:baseTimeUnit val="years"/>
      </c:dateAx>
      <c:valAx>
        <c:axId val="14700826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strRef>
              <c:f>'Daten Sektor Energiew.'!$C$6</c:f>
              <c:strCache>
                <c:ptCount val="1"/>
                <c:pt idx="0">
                  <c:v>Emissionen in Mio. t CO₂-äquivalent</c:v>
                </c:pt>
              </c:strCache>
            </c:strRef>
          </c:tx>
          <c:layout>
            <c:manualLayout>
              <c:xMode val="edge"/>
              <c:yMode val="edge"/>
              <c:x val="1.6546794209965458E-2"/>
              <c:y val="0.175573979932752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de-DE"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de-DE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006696"/>
        <c:crosses val="autoZero"/>
        <c:crossBetween val="between"/>
      </c:valAx>
      <c:spPr>
        <a:blipFill dpi="0" rotWithShape="1">
          <a:blip xmlns:r="http://schemas.openxmlformats.org/officeDocument/2006/relationships" r:embed="rId3"/>
          <a:srcRect/>
          <a:tile tx="0" ty="0" sx="100000" sy="100000" flip="none" algn="tl"/>
        </a:blipFill>
        <a:ln>
          <a:noFill/>
        </a:ln>
        <a:effectLst/>
      </c:spPr>
    </c:plotArea>
    <c:legend>
      <c:legendPos val="b"/>
      <c:legendEntry>
        <c:idx val="3"/>
        <c:delete val="1"/>
      </c:legendEntry>
      <c:layout>
        <c:manualLayout>
          <c:xMode val="edge"/>
          <c:yMode val="edge"/>
          <c:x val="0"/>
          <c:y val="0.80324839232163181"/>
          <c:w val="0.61756962844099461"/>
          <c:h val="0.123562711483875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de-DE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de-DE" sz="8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01409776384588"/>
          <c:y val="3.0522390886706174E-2"/>
          <c:w val="0.85670551844526543"/>
          <c:h val="0.676566597596353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'Daten Sektor Industrie'!$B$12</c:f>
              <c:strCache>
                <c:ptCount val="1"/>
                <c:pt idx="0">
                  <c:v>CRF 1.A.2 - Verarbeitendes Gewerbe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25400">
              <a:noFill/>
              <a:prstDash val="solid"/>
            </a:ln>
            <a:effectLst/>
          </c:spPr>
          <c:invertIfNegative val="0"/>
          <c:cat>
            <c:numRef>
              <c:f>'Daten Sektor Industrie'!$D$11:$AR$11</c:f>
              <c:numCache>
                <c:formatCode>yyyy</c:formatCode>
                <c:ptCount val="21"/>
                <c:pt idx="0">
                  <c:v>40179</c:v>
                </c:pt>
                <c:pt idx="1">
                  <c:v>40544</c:v>
                </c:pt>
                <c:pt idx="2">
                  <c:v>40909</c:v>
                </c:pt>
                <c:pt idx="3">
                  <c:v>41275</c:v>
                </c:pt>
                <c:pt idx="4">
                  <c:v>41640</c:v>
                </c:pt>
                <c:pt idx="5">
                  <c:v>42005</c:v>
                </c:pt>
                <c:pt idx="6">
                  <c:v>42370</c:v>
                </c:pt>
                <c:pt idx="7">
                  <c:v>42736</c:v>
                </c:pt>
                <c:pt idx="8">
                  <c:v>43101</c:v>
                </c:pt>
                <c:pt idx="9">
                  <c:v>43466</c:v>
                </c:pt>
                <c:pt idx="10">
                  <c:v>43831</c:v>
                </c:pt>
                <c:pt idx="11">
                  <c:v>44197</c:v>
                </c:pt>
                <c:pt idx="12">
                  <c:v>44562</c:v>
                </c:pt>
                <c:pt idx="13">
                  <c:v>44927</c:v>
                </c:pt>
                <c:pt idx="14">
                  <c:v>45292</c:v>
                </c:pt>
                <c:pt idx="15">
                  <c:v>45658</c:v>
                </c:pt>
                <c:pt idx="16">
                  <c:v>46023</c:v>
                </c:pt>
                <c:pt idx="17">
                  <c:v>46388</c:v>
                </c:pt>
                <c:pt idx="18">
                  <c:v>46753</c:v>
                </c:pt>
                <c:pt idx="19">
                  <c:v>47119</c:v>
                </c:pt>
                <c:pt idx="20">
                  <c:v>47484</c:v>
                </c:pt>
              </c:numCache>
            </c:numRef>
          </c:cat>
          <c:val>
            <c:numRef>
              <c:f>'Daten Sektor Industrie'!$D$12:$AR$12</c:f>
              <c:numCache>
                <c:formatCode>#,##0.0</c:formatCode>
                <c:ptCount val="21"/>
                <c:pt idx="0">
                  <c:v>124.35793301011941</c:v>
                </c:pt>
                <c:pt idx="1">
                  <c:v>121.44574178825663</c:v>
                </c:pt>
                <c:pt idx="2">
                  <c:v>116.89180339345735</c:v>
                </c:pt>
                <c:pt idx="3">
                  <c:v>117.58452179764258</c:v>
                </c:pt>
                <c:pt idx="4">
                  <c:v>117.8339791709562</c:v>
                </c:pt>
                <c:pt idx="5">
                  <c:v>126.22024694078131</c:v>
                </c:pt>
                <c:pt idx="6">
                  <c:v>128.42548202551947</c:v>
                </c:pt>
                <c:pt idx="7">
                  <c:v>130.04046749307298</c:v>
                </c:pt>
                <c:pt idx="8">
                  <c:v>125.05945589577547</c:v>
                </c:pt>
                <c:pt idx="9">
                  <c:v>122.45489932857635</c:v>
                </c:pt>
                <c:pt idx="10">
                  <c:v>120.55778188565836</c:v>
                </c:pt>
                <c:pt idx="11">
                  <c:v>126.07176629769728</c:v>
                </c:pt>
                <c:pt idx="12">
                  <c:v>111.49788961855565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78-4084-87D2-36BBA94A6C43}"/>
            </c:ext>
          </c:extLst>
        </c:ser>
        <c:ser>
          <c:idx val="1"/>
          <c:order val="1"/>
          <c:tx>
            <c:strRef>
              <c:f>'Daten Sektor Industrie'!$B$13</c:f>
              <c:strCache>
                <c:ptCount val="1"/>
                <c:pt idx="0">
                  <c:v>CRF 2.A - Herstellung mineralischer Produkte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cat>
            <c:numRef>
              <c:f>'Daten Sektor Industrie'!$D$11:$AR$11</c:f>
              <c:numCache>
                <c:formatCode>yyyy</c:formatCode>
                <c:ptCount val="21"/>
                <c:pt idx="0">
                  <c:v>40179</c:v>
                </c:pt>
                <c:pt idx="1">
                  <c:v>40544</c:v>
                </c:pt>
                <c:pt idx="2">
                  <c:v>40909</c:v>
                </c:pt>
                <c:pt idx="3">
                  <c:v>41275</c:v>
                </c:pt>
                <c:pt idx="4">
                  <c:v>41640</c:v>
                </c:pt>
                <c:pt idx="5">
                  <c:v>42005</c:v>
                </c:pt>
                <c:pt idx="6">
                  <c:v>42370</c:v>
                </c:pt>
                <c:pt idx="7">
                  <c:v>42736</c:v>
                </c:pt>
                <c:pt idx="8">
                  <c:v>43101</c:v>
                </c:pt>
                <c:pt idx="9">
                  <c:v>43466</c:v>
                </c:pt>
                <c:pt idx="10">
                  <c:v>43831</c:v>
                </c:pt>
                <c:pt idx="11">
                  <c:v>44197</c:v>
                </c:pt>
                <c:pt idx="12">
                  <c:v>44562</c:v>
                </c:pt>
                <c:pt idx="13">
                  <c:v>44927</c:v>
                </c:pt>
                <c:pt idx="14">
                  <c:v>45292</c:v>
                </c:pt>
                <c:pt idx="15">
                  <c:v>45658</c:v>
                </c:pt>
                <c:pt idx="16">
                  <c:v>46023</c:v>
                </c:pt>
                <c:pt idx="17">
                  <c:v>46388</c:v>
                </c:pt>
                <c:pt idx="18">
                  <c:v>46753</c:v>
                </c:pt>
                <c:pt idx="19">
                  <c:v>47119</c:v>
                </c:pt>
                <c:pt idx="20">
                  <c:v>47484</c:v>
                </c:pt>
              </c:numCache>
            </c:numRef>
          </c:cat>
          <c:val>
            <c:numRef>
              <c:f>'Daten Sektor Industrie'!$D$13:$AR$13</c:f>
              <c:numCache>
                <c:formatCode>#,##0.0</c:formatCode>
                <c:ptCount val="21"/>
                <c:pt idx="0">
                  <c:v>18.952411817376305</c:v>
                </c:pt>
                <c:pt idx="1">
                  <c:v>20.151155477001236</c:v>
                </c:pt>
                <c:pt idx="2">
                  <c:v>19.665716849405289</c:v>
                </c:pt>
                <c:pt idx="3">
                  <c:v>19.072968412832065</c:v>
                </c:pt>
                <c:pt idx="4">
                  <c:v>19.636053518541893</c:v>
                </c:pt>
                <c:pt idx="5">
                  <c:v>19.2458340529491</c:v>
                </c:pt>
                <c:pt idx="6">
                  <c:v>19.253658790116507</c:v>
                </c:pt>
                <c:pt idx="7">
                  <c:v>19.933078587479937</c:v>
                </c:pt>
                <c:pt idx="8">
                  <c:v>19.807095024354648</c:v>
                </c:pt>
                <c:pt idx="9">
                  <c:v>19.569242430160607</c:v>
                </c:pt>
                <c:pt idx="10">
                  <c:v>19.201696960959179</c:v>
                </c:pt>
                <c:pt idx="11">
                  <c:v>19.898435557674546</c:v>
                </c:pt>
                <c:pt idx="12">
                  <c:v>18.871610253572996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78-4084-87D2-36BBA94A6C43}"/>
            </c:ext>
          </c:extLst>
        </c:ser>
        <c:ser>
          <c:idx val="2"/>
          <c:order val="2"/>
          <c:tx>
            <c:strRef>
              <c:f>'Daten Sektor Industrie'!$B$14</c:f>
              <c:strCache>
                <c:ptCount val="1"/>
                <c:pt idx="0">
                  <c:v>CRF 2.B - Chemische Industrie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'Daten Sektor Industrie'!$D$11:$AR$11</c:f>
              <c:numCache>
                <c:formatCode>yyyy</c:formatCode>
                <c:ptCount val="21"/>
                <c:pt idx="0">
                  <c:v>40179</c:v>
                </c:pt>
                <c:pt idx="1">
                  <c:v>40544</c:v>
                </c:pt>
                <c:pt idx="2">
                  <c:v>40909</c:v>
                </c:pt>
                <c:pt idx="3">
                  <c:v>41275</c:v>
                </c:pt>
                <c:pt idx="4">
                  <c:v>41640</c:v>
                </c:pt>
                <c:pt idx="5">
                  <c:v>42005</c:v>
                </c:pt>
                <c:pt idx="6">
                  <c:v>42370</c:v>
                </c:pt>
                <c:pt idx="7">
                  <c:v>42736</c:v>
                </c:pt>
                <c:pt idx="8">
                  <c:v>43101</c:v>
                </c:pt>
                <c:pt idx="9">
                  <c:v>43466</c:v>
                </c:pt>
                <c:pt idx="10">
                  <c:v>43831</c:v>
                </c:pt>
                <c:pt idx="11">
                  <c:v>44197</c:v>
                </c:pt>
                <c:pt idx="12">
                  <c:v>44562</c:v>
                </c:pt>
                <c:pt idx="13">
                  <c:v>44927</c:v>
                </c:pt>
                <c:pt idx="14">
                  <c:v>45292</c:v>
                </c:pt>
                <c:pt idx="15">
                  <c:v>45658</c:v>
                </c:pt>
                <c:pt idx="16">
                  <c:v>46023</c:v>
                </c:pt>
                <c:pt idx="17">
                  <c:v>46388</c:v>
                </c:pt>
                <c:pt idx="18">
                  <c:v>46753</c:v>
                </c:pt>
                <c:pt idx="19">
                  <c:v>47119</c:v>
                </c:pt>
                <c:pt idx="20">
                  <c:v>47484</c:v>
                </c:pt>
              </c:numCache>
            </c:numRef>
          </c:cat>
          <c:val>
            <c:numRef>
              <c:f>'Daten Sektor Industrie'!$D$14:$AR$14</c:f>
              <c:numCache>
                <c:formatCode>#,##0.0</c:formatCode>
                <c:ptCount val="21"/>
                <c:pt idx="0">
                  <c:v>10.377154218291421</c:v>
                </c:pt>
                <c:pt idx="1">
                  <c:v>9.69220336906446</c:v>
                </c:pt>
                <c:pt idx="2">
                  <c:v>9.6074968245967671</c:v>
                </c:pt>
                <c:pt idx="3">
                  <c:v>9.5782742619855785</c:v>
                </c:pt>
                <c:pt idx="4">
                  <c:v>7.5615426259360889</c:v>
                </c:pt>
                <c:pt idx="5">
                  <c:v>6.9155812446067948</c:v>
                </c:pt>
                <c:pt idx="6">
                  <c:v>6.9519681354989737</c:v>
                </c:pt>
                <c:pt idx="7">
                  <c:v>6.9310522921367044</c:v>
                </c:pt>
                <c:pt idx="8">
                  <c:v>6.7613133298760468</c:v>
                </c:pt>
                <c:pt idx="9">
                  <c:v>6.5408400436690401</c:v>
                </c:pt>
                <c:pt idx="10">
                  <c:v>6.5616298448480057</c:v>
                </c:pt>
                <c:pt idx="11">
                  <c:v>6.4293889405387565</c:v>
                </c:pt>
                <c:pt idx="12">
                  <c:v>5.2214447949550005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78-4084-87D2-36BBA94A6C43}"/>
            </c:ext>
          </c:extLst>
        </c:ser>
        <c:ser>
          <c:idx val="3"/>
          <c:order val="3"/>
          <c:tx>
            <c:strRef>
              <c:f>'Daten Sektor Industrie'!$B$15</c:f>
              <c:strCache>
                <c:ptCount val="1"/>
                <c:pt idx="0">
                  <c:v>CRF 2.C - Herstellung von Metallen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'Daten Sektor Industrie'!$D$11:$AR$11</c:f>
              <c:numCache>
                <c:formatCode>yyyy</c:formatCode>
                <c:ptCount val="21"/>
                <c:pt idx="0">
                  <c:v>40179</c:v>
                </c:pt>
                <c:pt idx="1">
                  <c:v>40544</c:v>
                </c:pt>
                <c:pt idx="2">
                  <c:v>40909</c:v>
                </c:pt>
                <c:pt idx="3">
                  <c:v>41275</c:v>
                </c:pt>
                <c:pt idx="4">
                  <c:v>41640</c:v>
                </c:pt>
                <c:pt idx="5">
                  <c:v>42005</c:v>
                </c:pt>
                <c:pt idx="6">
                  <c:v>42370</c:v>
                </c:pt>
                <c:pt idx="7">
                  <c:v>42736</c:v>
                </c:pt>
                <c:pt idx="8">
                  <c:v>43101</c:v>
                </c:pt>
                <c:pt idx="9">
                  <c:v>43466</c:v>
                </c:pt>
                <c:pt idx="10">
                  <c:v>43831</c:v>
                </c:pt>
                <c:pt idx="11">
                  <c:v>44197</c:v>
                </c:pt>
                <c:pt idx="12">
                  <c:v>44562</c:v>
                </c:pt>
                <c:pt idx="13">
                  <c:v>44927</c:v>
                </c:pt>
                <c:pt idx="14">
                  <c:v>45292</c:v>
                </c:pt>
                <c:pt idx="15">
                  <c:v>45658</c:v>
                </c:pt>
                <c:pt idx="16">
                  <c:v>46023</c:v>
                </c:pt>
                <c:pt idx="17">
                  <c:v>46388</c:v>
                </c:pt>
                <c:pt idx="18">
                  <c:v>46753</c:v>
                </c:pt>
                <c:pt idx="19">
                  <c:v>47119</c:v>
                </c:pt>
                <c:pt idx="20">
                  <c:v>47484</c:v>
                </c:pt>
              </c:numCache>
            </c:numRef>
          </c:cat>
          <c:val>
            <c:numRef>
              <c:f>'Daten Sektor Industrie'!$D$15:$AR$15</c:f>
              <c:numCache>
                <c:formatCode>#,##0.0</c:formatCode>
                <c:ptCount val="21"/>
                <c:pt idx="0">
                  <c:v>16.677350921097108</c:v>
                </c:pt>
                <c:pt idx="1">
                  <c:v>15.874607180603117</c:v>
                </c:pt>
                <c:pt idx="2">
                  <c:v>15.393530505567337</c:v>
                </c:pt>
                <c:pt idx="3">
                  <c:v>15.900026513233312</c:v>
                </c:pt>
                <c:pt idx="4">
                  <c:v>17.248945231391424</c:v>
                </c:pt>
                <c:pt idx="5">
                  <c:v>16.930941345782959</c:v>
                </c:pt>
                <c:pt idx="6">
                  <c:v>18.599992024029369</c:v>
                </c:pt>
                <c:pt idx="7">
                  <c:v>21.806956171184318</c:v>
                </c:pt>
                <c:pt idx="8">
                  <c:v>20.069067434746781</c:v>
                </c:pt>
                <c:pt idx="9">
                  <c:v>18.186227692153032</c:v>
                </c:pt>
                <c:pt idx="10">
                  <c:v>15.675656806321724</c:v>
                </c:pt>
                <c:pt idx="11">
                  <c:v>17.611894094362537</c:v>
                </c:pt>
                <c:pt idx="12">
                  <c:v>16.312532647224653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78-4084-87D2-36BBA94A6C43}"/>
            </c:ext>
          </c:extLst>
        </c:ser>
        <c:ser>
          <c:idx val="4"/>
          <c:order val="4"/>
          <c:tx>
            <c:strRef>
              <c:f>'Daten Sektor Industrie'!$B$16</c:f>
              <c:strCache>
                <c:ptCount val="1"/>
                <c:pt idx="0">
                  <c:v>CRF 2.D-H - übrige Prozesse und Produktverwendungen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'Daten Sektor Industrie'!$D$11:$AR$11</c:f>
              <c:numCache>
                <c:formatCode>yyyy</c:formatCode>
                <c:ptCount val="21"/>
                <c:pt idx="0">
                  <c:v>40179</c:v>
                </c:pt>
                <c:pt idx="1">
                  <c:v>40544</c:v>
                </c:pt>
                <c:pt idx="2">
                  <c:v>40909</c:v>
                </c:pt>
                <c:pt idx="3">
                  <c:v>41275</c:v>
                </c:pt>
                <c:pt idx="4">
                  <c:v>41640</c:v>
                </c:pt>
                <c:pt idx="5">
                  <c:v>42005</c:v>
                </c:pt>
                <c:pt idx="6">
                  <c:v>42370</c:v>
                </c:pt>
                <c:pt idx="7">
                  <c:v>42736</c:v>
                </c:pt>
                <c:pt idx="8">
                  <c:v>43101</c:v>
                </c:pt>
                <c:pt idx="9">
                  <c:v>43466</c:v>
                </c:pt>
                <c:pt idx="10">
                  <c:v>43831</c:v>
                </c:pt>
                <c:pt idx="11">
                  <c:v>44197</c:v>
                </c:pt>
                <c:pt idx="12">
                  <c:v>44562</c:v>
                </c:pt>
                <c:pt idx="13">
                  <c:v>44927</c:v>
                </c:pt>
                <c:pt idx="14">
                  <c:v>45292</c:v>
                </c:pt>
                <c:pt idx="15">
                  <c:v>45658</c:v>
                </c:pt>
                <c:pt idx="16">
                  <c:v>46023</c:v>
                </c:pt>
                <c:pt idx="17">
                  <c:v>46388</c:v>
                </c:pt>
                <c:pt idx="18">
                  <c:v>46753</c:v>
                </c:pt>
                <c:pt idx="19">
                  <c:v>47119</c:v>
                </c:pt>
                <c:pt idx="20">
                  <c:v>47484</c:v>
                </c:pt>
              </c:numCache>
            </c:numRef>
          </c:cat>
          <c:val>
            <c:numRef>
              <c:f>'Daten Sektor Industrie'!$D$16:$AR$16</c:f>
              <c:numCache>
                <c:formatCode>#,##0.0</c:formatCode>
                <c:ptCount val="21"/>
                <c:pt idx="0">
                  <c:v>15.843419920305466</c:v>
                </c:pt>
                <c:pt idx="1">
                  <c:v>16.098293296495239</c:v>
                </c:pt>
                <c:pt idx="2">
                  <c:v>16.257919147666538</c:v>
                </c:pt>
                <c:pt idx="3">
                  <c:v>16.19910961651502</c:v>
                </c:pt>
                <c:pt idx="4">
                  <c:v>16.227420029668671</c:v>
                </c:pt>
                <c:pt idx="5">
                  <c:v>16.608107927121996</c:v>
                </c:pt>
                <c:pt idx="6">
                  <c:v>16.712264763926889</c:v>
                </c:pt>
                <c:pt idx="7">
                  <c:v>16.78182678546769</c:v>
                </c:pt>
                <c:pt idx="8">
                  <c:v>15.911476897620796</c:v>
                </c:pt>
                <c:pt idx="9">
                  <c:v>15.238110250152204</c:v>
                </c:pt>
                <c:pt idx="10">
                  <c:v>13.701332703440359</c:v>
                </c:pt>
                <c:pt idx="11">
                  <c:v>13.240715742921255</c:v>
                </c:pt>
                <c:pt idx="12">
                  <c:v>12.251903656440183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7978-4084-87D2-36BBA94A6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006696"/>
        <c:axId val="147008264"/>
      </c:barChart>
      <c:lineChart>
        <c:grouping val="standard"/>
        <c:varyColors val="0"/>
        <c:ser>
          <c:idx val="6"/>
          <c:order val="5"/>
          <c:tx>
            <c:strRef>
              <c:f>'Daten Sektor Industrie'!$B$17</c:f>
              <c:strCache>
                <c:ptCount val="1"/>
                <c:pt idx="0">
                  <c:v>2- Industrie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10"/>
              <c:layout>
                <c:manualLayout>
                  <c:x val="-3.0716207867381506E-2"/>
                  <c:y val="-5.67074533198625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357-4E6A-A534-F4B40E61D62C}"/>
                </c:ext>
              </c:extLst>
            </c:dLbl>
            <c:dLbl>
              <c:idx val="11"/>
              <c:layout>
                <c:manualLayout>
                  <c:x val="-3.0716207867381582E-2"/>
                  <c:y val="-7.02851858385318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5AB-4A3E-977E-B41093C95379}"/>
                </c:ext>
              </c:extLst>
            </c:dLbl>
            <c:dLbl>
              <c:idx val="12"/>
              <c:layout>
                <c:manualLayout>
                  <c:x val="-3.0716207867381429E-2"/>
                  <c:y val="-7.02851858385319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669-4B12-9C91-4C4E68AC67D7}"/>
                </c:ext>
              </c:extLst>
            </c:dLbl>
            <c:numFmt formatCode="#,##0" sourceLinked="0"/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de-DE"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'Daten Sektor Industrie'!$D$17:$AR$17</c:f>
              <c:numCache>
                <c:formatCode>#,##0.0</c:formatCode>
                <c:ptCount val="21"/>
                <c:pt idx="0">
                  <c:v>186.20826988718972</c:v>
                </c:pt>
                <c:pt idx="1">
                  <c:v>183.26200111142069</c:v>
                </c:pt>
                <c:pt idx="2">
                  <c:v>177.81646672069328</c:v>
                </c:pt>
                <c:pt idx="3">
                  <c:v>178.33490060220856</c:v>
                </c:pt>
                <c:pt idx="4">
                  <c:v>178.50794057649426</c:v>
                </c:pt>
                <c:pt idx="5">
                  <c:v>185.92071151124213</c:v>
                </c:pt>
                <c:pt idx="6">
                  <c:v>189.94336573909121</c:v>
                </c:pt>
                <c:pt idx="7">
                  <c:v>195.49338132934162</c:v>
                </c:pt>
                <c:pt idx="8">
                  <c:v>187.60840858237376</c:v>
                </c:pt>
                <c:pt idx="9">
                  <c:v>181.98931974471125</c:v>
                </c:pt>
                <c:pt idx="10">
                  <c:v>175.69809820122762</c:v>
                </c:pt>
                <c:pt idx="11">
                  <c:v>183.25220063319435</c:v>
                </c:pt>
                <c:pt idx="12">
                  <c:v>164.1553809707485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78-4084-87D2-36BBA94A6C43}"/>
            </c:ext>
          </c:extLst>
        </c:ser>
        <c:ser>
          <c:idx val="7"/>
          <c:order val="6"/>
          <c:tx>
            <c:strRef>
              <c:f>'Daten Sektor Industrie'!$B$19:$C$19</c:f>
              <c:strCache>
                <c:ptCount val="2"/>
                <c:pt idx="0">
                  <c:v>2 - Industrie</c:v>
                </c:pt>
                <c:pt idx="1">
                  <c:v>aktueller Zielpfad**</c:v>
                </c:pt>
              </c:strCache>
            </c:strRef>
          </c:tx>
          <c:spPr>
            <a:ln w="254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>
                    <a:alpha val="96000"/>
                  </a:schemeClr>
                </a:solidFill>
                <a:prstDash val="sysDot"/>
              </a:ln>
              <a:effectLst/>
            </c:spPr>
          </c:marker>
          <c:dLbls>
            <c:dLbl>
              <c:idx val="10"/>
              <c:layout>
                <c:manualLayout>
                  <c:x val="-3.0716207867381506E-2"/>
                  <c:y val="-7.02851858385318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193-4981-A2A1-FBB3A5EC52BB}"/>
                </c:ext>
              </c:extLst>
            </c:dLbl>
            <c:dLbl>
              <c:idx val="12"/>
              <c:layout>
                <c:manualLayout>
                  <c:x val="-3.0716207867381429E-2"/>
                  <c:y val="-7.57162788459996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978-4084-87D2-36BBA94A6C43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978-4084-87D2-36BBA94A6C43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978-4084-87D2-36BBA94A6C43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978-4084-87D2-36BBA94A6C43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978-4084-87D2-36BBA94A6C43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978-4084-87D2-36BBA94A6C43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978-4084-87D2-36BBA94A6C43}"/>
                </c:ext>
              </c:extLst>
            </c:dLbl>
            <c:numFmt formatCode="#,##0" sourceLinked="0"/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de-DE"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'Daten Sektor Industrie'!$D$19:$AR$19</c:f>
              <c:numCache>
                <c:formatCode>#,##0.0</c:formatCode>
                <c:ptCount val="21"/>
                <c:pt idx="10" formatCode="#,##0">
                  <c:v>186</c:v>
                </c:pt>
                <c:pt idx="11" formatCode="#,##0">
                  <c:v>182</c:v>
                </c:pt>
                <c:pt idx="12" formatCode="#,##0">
                  <c:v>176.86086659631175</c:v>
                </c:pt>
                <c:pt idx="13" formatCode="#,##0">
                  <c:v>173.44905229950714</c:v>
                </c:pt>
                <c:pt idx="14" formatCode="#,##0">
                  <c:v>166.44905229950714</c:v>
                </c:pt>
                <c:pt idx="15" formatCode="#,##0">
                  <c:v>158.44905229950714</c:v>
                </c:pt>
                <c:pt idx="16" formatCode="#,##0">
                  <c:v>150.44905229950714</c:v>
                </c:pt>
                <c:pt idx="17" formatCode="#,##0">
                  <c:v>141.44905229950714</c:v>
                </c:pt>
                <c:pt idx="18" formatCode="#,##0">
                  <c:v>133.44905229950714</c:v>
                </c:pt>
                <c:pt idx="19" formatCode="#,##0">
                  <c:v>126.44905229950714</c:v>
                </c:pt>
                <c:pt idx="20" formatCode="#,##0">
                  <c:v>119.44905229950714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7978-4084-87D2-36BBA94A6C43}"/>
            </c:ext>
          </c:extLst>
        </c:ser>
        <c:ser>
          <c:idx val="8"/>
          <c:order val="7"/>
          <c:tx>
            <c:strRef>
              <c:f>'Daten Sektor Industrie'!$B$18</c:f>
              <c:strCache>
                <c:ptCount val="1"/>
                <c:pt idx="0">
                  <c:v>davon im ETS ***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'Daten Sektor Industrie'!$D$18:$AR$18</c:f>
              <c:numCache>
                <c:formatCode>#,##0</c:formatCode>
                <c:ptCount val="21"/>
                <c:pt idx="3">
                  <c:v>150.78318197599998</c:v>
                </c:pt>
                <c:pt idx="4">
                  <c:v>151.66363896600001</c:v>
                </c:pt>
                <c:pt idx="5">
                  <c:v>151.48450023099997</c:v>
                </c:pt>
                <c:pt idx="6">
                  <c:v>151.705101192</c:v>
                </c:pt>
                <c:pt idx="7">
                  <c:v>154.330410731</c:v>
                </c:pt>
                <c:pt idx="8">
                  <c:v>152.37575842299998</c:v>
                </c:pt>
                <c:pt idx="9">
                  <c:v>146.17388799999998</c:v>
                </c:pt>
                <c:pt idx="10">
                  <c:v>137.125524845</c:v>
                </c:pt>
                <c:pt idx="11">
                  <c:v>145.74869454200001</c:v>
                </c:pt>
                <c:pt idx="12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E9-4C70-BE18-4BADAFED1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006696"/>
        <c:axId val="147008264"/>
        <c:extLst/>
      </c:lineChart>
      <c:dateAx>
        <c:axId val="147006696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lang="de-DE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008264"/>
        <c:crosses val="autoZero"/>
        <c:auto val="0"/>
        <c:lblOffset val="100"/>
        <c:baseTimeUnit val="years"/>
      </c:dateAx>
      <c:valAx>
        <c:axId val="14700826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strRef>
              <c:f>'Daten Sektor Industrie'!$C$6</c:f>
              <c:strCache>
                <c:ptCount val="1"/>
                <c:pt idx="0">
                  <c:v>Emissionen in Mio. t CO₂-äquivalent</c:v>
                </c:pt>
              </c:strCache>
            </c:strRef>
          </c:tx>
          <c:layout>
            <c:manualLayout>
              <c:xMode val="edge"/>
              <c:yMode val="edge"/>
              <c:x val="1.6546794209965458E-2"/>
              <c:y val="0.175573979932752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de-DE"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de-DE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006696"/>
        <c:crosses val="autoZero"/>
        <c:crossBetween val="between"/>
      </c:valAx>
      <c:spPr>
        <a:blipFill dpi="0" rotWithShape="1">
          <a:blip xmlns:r="http://schemas.openxmlformats.org/officeDocument/2006/relationships" r:embed="rId3"/>
          <a:srcRect/>
          <a:tile tx="0" ty="0" sx="100000" sy="100000" flip="none" algn="tl"/>
        </a:blipFill>
        <a:ln>
          <a:noFill/>
        </a:ln>
        <a:effectLst/>
      </c:spPr>
    </c:plotArea>
    <c:legend>
      <c:legendPos val="b"/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de-DE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de-DE" sz="8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01409776384588"/>
          <c:y val="3.0522390886706174E-2"/>
          <c:w val="0.85670551844526543"/>
          <c:h val="0.676566597596353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'Daten Sektor Gebäude'!$B$12</c:f>
              <c:strCache>
                <c:ptCount val="1"/>
                <c:pt idx="0">
                  <c:v>CRF 1.A.4.a - Gewerbe, Handel, Dienstleistung (ohne Militär und Landwirtschaft)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25400">
              <a:noFill/>
              <a:prstDash val="solid"/>
            </a:ln>
            <a:effectLst/>
          </c:spPr>
          <c:invertIfNegative val="0"/>
          <c:cat>
            <c:numRef>
              <c:f>'Daten Sektor Gebäude'!$D$11:$AR$11</c:f>
              <c:numCache>
                <c:formatCode>yyyy</c:formatCode>
                <c:ptCount val="21"/>
                <c:pt idx="0">
                  <c:v>40179</c:v>
                </c:pt>
                <c:pt idx="1">
                  <c:v>40544</c:v>
                </c:pt>
                <c:pt idx="2">
                  <c:v>40909</c:v>
                </c:pt>
                <c:pt idx="3">
                  <c:v>41275</c:v>
                </c:pt>
                <c:pt idx="4">
                  <c:v>41640</c:v>
                </c:pt>
                <c:pt idx="5">
                  <c:v>42005</c:v>
                </c:pt>
                <c:pt idx="6">
                  <c:v>42370</c:v>
                </c:pt>
                <c:pt idx="7">
                  <c:v>42736</c:v>
                </c:pt>
                <c:pt idx="8">
                  <c:v>43101</c:v>
                </c:pt>
                <c:pt idx="9">
                  <c:v>43466</c:v>
                </c:pt>
                <c:pt idx="10">
                  <c:v>43831</c:v>
                </c:pt>
                <c:pt idx="11">
                  <c:v>44197</c:v>
                </c:pt>
                <c:pt idx="12">
                  <c:v>44562</c:v>
                </c:pt>
                <c:pt idx="13">
                  <c:v>44927</c:v>
                </c:pt>
                <c:pt idx="14">
                  <c:v>45292</c:v>
                </c:pt>
                <c:pt idx="15">
                  <c:v>45658</c:v>
                </c:pt>
                <c:pt idx="16">
                  <c:v>46023</c:v>
                </c:pt>
                <c:pt idx="17">
                  <c:v>46388</c:v>
                </c:pt>
                <c:pt idx="18">
                  <c:v>46753</c:v>
                </c:pt>
                <c:pt idx="19">
                  <c:v>47119</c:v>
                </c:pt>
                <c:pt idx="20">
                  <c:v>47484</c:v>
                </c:pt>
              </c:numCache>
            </c:numRef>
          </c:cat>
          <c:val>
            <c:numRef>
              <c:f>'Daten Sektor Gebäude'!$D$12:$AR$12</c:f>
              <c:numCache>
                <c:formatCode>#,##0.0</c:formatCode>
                <c:ptCount val="21"/>
                <c:pt idx="0">
                  <c:v>39.908645911011462</c:v>
                </c:pt>
                <c:pt idx="1">
                  <c:v>35.026311439823324</c:v>
                </c:pt>
                <c:pt idx="2">
                  <c:v>34.017663542956683</c:v>
                </c:pt>
                <c:pt idx="3">
                  <c:v>37.497253078849603</c:v>
                </c:pt>
                <c:pt idx="4">
                  <c:v>33.662194318618269</c:v>
                </c:pt>
                <c:pt idx="5">
                  <c:v>35.086887029621522</c:v>
                </c:pt>
                <c:pt idx="6">
                  <c:v>34.14992365265315</c:v>
                </c:pt>
                <c:pt idx="7">
                  <c:v>33.753866318706045</c:v>
                </c:pt>
                <c:pt idx="8">
                  <c:v>29.620789578404192</c:v>
                </c:pt>
                <c:pt idx="9">
                  <c:v>29.888947563378832</c:v>
                </c:pt>
                <c:pt idx="10">
                  <c:v>32.69625651337288</c:v>
                </c:pt>
                <c:pt idx="11">
                  <c:v>33.495906034012599</c:v>
                </c:pt>
                <c:pt idx="12">
                  <c:v>30.583215050169343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62-4755-9E96-DC55ADA1CECB}"/>
            </c:ext>
          </c:extLst>
        </c:ser>
        <c:ser>
          <c:idx val="1"/>
          <c:order val="1"/>
          <c:tx>
            <c:strRef>
              <c:f>'Daten Sektor Gebäude'!$B$13</c:f>
              <c:strCache>
                <c:ptCount val="1"/>
                <c:pt idx="0">
                  <c:v>CRF 1.A.4.b - Haushalte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'Daten Sektor Gebäude'!$D$11:$AR$11</c:f>
              <c:numCache>
                <c:formatCode>yyyy</c:formatCode>
                <c:ptCount val="21"/>
                <c:pt idx="0">
                  <c:v>40179</c:v>
                </c:pt>
                <c:pt idx="1">
                  <c:v>40544</c:v>
                </c:pt>
                <c:pt idx="2">
                  <c:v>40909</c:v>
                </c:pt>
                <c:pt idx="3">
                  <c:v>41275</c:v>
                </c:pt>
                <c:pt idx="4">
                  <c:v>41640</c:v>
                </c:pt>
                <c:pt idx="5">
                  <c:v>42005</c:v>
                </c:pt>
                <c:pt idx="6">
                  <c:v>42370</c:v>
                </c:pt>
                <c:pt idx="7">
                  <c:v>42736</c:v>
                </c:pt>
                <c:pt idx="8">
                  <c:v>43101</c:v>
                </c:pt>
                <c:pt idx="9">
                  <c:v>43466</c:v>
                </c:pt>
                <c:pt idx="10">
                  <c:v>43831</c:v>
                </c:pt>
                <c:pt idx="11">
                  <c:v>44197</c:v>
                </c:pt>
                <c:pt idx="12">
                  <c:v>44562</c:v>
                </c:pt>
                <c:pt idx="13">
                  <c:v>44927</c:v>
                </c:pt>
                <c:pt idx="14">
                  <c:v>45292</c:v>
                </c:pt>
                <c:pt idx="15">
                  <c:v>45658</c:v>
                </c:pt>
                <c:pt idx="16">
                  <c:v>46023</c:v>
                </c:pt>
                <c:pt idx="17">
                  <c:v>46388</c:v>
                </c:pt>
                <c:pt idx="18">
                  <c:v>46753</c:v>
                </c:pt>
                <c:pt idx="19">
                  <c:v>47119</c:v>
                </c:pt>
                <c:pt idx="20">
                  <c:v>47484</c:v>
                </c:pt>
              </c:numCache>
            </c:numRef>
          </c:cat>
          <c:val>
            <c:numRef>
              <c:f>'Daten Sektor Gebäude'!$D$13:$AR$13</c:f>
              <c:numCache>
                <c:formatCode>#,##0.0</c:formatCode>
                <c:ptCount val="21"/>
                <c:pt idx="0">
                  <c:v>107.11865175444633</c:v>
                </c:pt>
                <c:pt idx="1">
                  <c:v>91.064891725583124</c:v>
                </c:pt>
                <c:pt idx="2">
                  <c:v>95.176511032963973</c:v>
                </c:pt>
                <c:pt idx="3">
                  <c:v>101.22985239793258</c:v>
                </c:pt>
                <c:pt idx="4">
                  <c:v>83.68142158808655</c:v>
                </c:pt>
                <c:pt idx="5">
                  <c:v>88.027275824203983</c:v>
                </c:pt>
                <c:pt idx="6">
                  <c:v>89.44692741926761</c:v>
                </c:pt>
                <c:pt idx="7">
                  <c:v>87.826937767944784</c:v>
                </c:pt>
                <c:pt idx="8">
                  <c:v>85.791789263736916</c:v>
                </c:pt>
                <c:pt idx="9">
                  <c:v>90.633646149418567</c:v>
                </c:pt>
                <c:pt idx="10">
                  <c:v>89.747925024743736</c:v>
                </c:pt>
                <c:pt idx="11">
                  <c:v>83.543875270457434</c:v>
                </c:pt>
                <c:pt idx="12">
                  <c:v>80.284427464715606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62-4755-9E96-DC55ADA1CECB}"/>
            </c:ext>
          </c:extLst>
        </c:ser>
        <c:ser>
          <c:idx val="2"/>
          <c:order val="2"/>
          <c:tx>
            <c:strRef>
              <c:f>'Daten Sektor Gebäude'!$B$14</c:f>
              <c:strCache>
                <c:ptCount val="1"/>
                <c:pt idx="0">
                  <c:v>CRF 1.A.5 - Militär</c:v>
                </c:pt>
              </c:strCache>
            </c:strRef>
          </c:tx>
          <c:spPr>
            <a:solidFill>
              <a:schemeClr val="tx2"/>
            </a:solidFill>
            <a:ln w="25400">
              <a:noFill/>
            </a:ln>
            <a:effectLst/>
          </c:spPr>
          <c:invertIfNegative val="0"/>
          <c:cat>
            <c:numRef>
              <c:f>'Daten Sektor Gebäude'!$D$11:$AR$11</c:f>
              <c:numCache>
                <c:formatCode>yyyy</c:formatCode>
                <c:ptCount val="21"/>
                <c:pt idx="0">
                  <c:v>40179</c:v>
                </c:pt>
                <c:pt idx="1">
                  <c:v>40544</c:v>
                </c:pt>
                <c:pt idx="2">
                  <c:v>40909</c:v>
                </c:pt>
                <c:pt idx="3">
                  <c:v>41275</c:v>
                </c:pt>
                <c:pt idx="4">
                  <c:v>41640</c:v>
                </c:pt>
                <c:pt idx="5">
                  <c:v>42005</c:v>
                </c:pt>
                <c:pt idx="6">
                  <c:v>42370</c:v>
                </c:pt>
                <c:pt idx="7">
                  <c:v>42736</c:v>
                </c:pt>
                <c:pt idx="8">
                  <c:v>43101</c:v>
                </c:pt>
                <c:pt idx="9">
                  <c:v>43466</c:v>
                </c:pt>
                <c:pt idx="10">
                  <c:v>43831</c:v>
                </c:pt>
                <c:pt idx="11">
                  <c:v>44197</c:v>
                </c:pt>
                <c:pt idx="12">
                  <c:v>44562</c:v>
                </c:pt>
                <c:pt idx="13">
                  <c:v>44927</c:v>
                </c:pt>
                <c:pt idx="14">
                  <c:v>45292</c:v>
                </c:pt>
                <c:pt idx="15">
                  <c:v>45658</c:v>
                </c:pt>
                <c:pt idx="16">
                  <c:v>46023</c:v>
                </c:pt>
                <c:pt idx="17">
                  <c:v>46388</c:v>
                </c:pt>
                <c:pt idx="18">
                  <c:v>46753</c:v>
                </c:pt>
                <c:pt idx="19">
                  <c:v>47119</c:v>
                </c:pt>
                <c:pt idx="20">
                  <c:v>47484</c:v>
                </c:pt>
              </c:numCache>
            </c:numRef>
          </c:cat>
          <c:val>
            <c:numRef>
              <c:f>'Daten Sektor Gebäude'!$D$14:$AR$14</c:f>
              <c:numCache>
                <c:formatCode>#,##0.0</c:formatCode>
                <c:ptCount val="21"/>
                <c:pt idx="0">
                  <c:v>1.2999170038328776</c:v>
                </c:pt>
                <c:pt idx="1">
                  <c:v>1.2055567561716407</c:v>
                </c:pt>
                <c:pt idx="2">
                  <c:v>0.99275342284739176</c:v>
                </c:pt>
                <c:pt idx="3">
                  <c:v>1.030698193495871</c:v>
                </c:pt>
                <c:pt idx="4">
                  <c:v>0.97141149891412371</c:v>
                </c:pt>
                <c:pt idx="5">
                  <c:v>0.9707867686336481</c:v>
                </c:pt>
                <c:pt idx="6">
                  <c:v>1.0022613474127824</c:v>
                </c:pt>
                <c:pt idx="7">
                  <c:v>0.81718139689108849</c:v>
                </c:pt>
                <c:pt idx="8">
                  <c:v>0.72732458202868244</c:v>
                </c:pt>
                <c:pt idx="9">
                  <c:v>0.89289112559764494</c:v>
                </c:pt>
                <c:pt idx="10">
                  <c:v>0.74722395444847001</c:v>
                </c:pt>
                <c:pt idx="11">
                  <c:v>0.98627152724782385</c:v>
                </c:pt>
                <c:pt idx="12">
                  <c:v>0.86003178611738351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62-4755-9E96-DC55ADA1C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006696"/>
        <c:axId val="147008264"/>
      </c:barChart>
      <c:lineChart>
        <c:grouping val="standard"/>
        <c:varyColors val="0"/>
        <c:ser>
          <c:idx val="6"/>
          <c:order val="3"/>
          <c:tx>
            <c:strRef>
              <c:f>'Daten Sektor Gebäude'!$B$15</c:f>
              <c:strCache>
                <c:ptCount val="1"/>
                <c:pt idx="0">
                  <c:v>3 - Gebäude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10"/>
              <c:layout>
                <c:manualLayout>
                  <c:x val="-3.0716207867381506E-2"/>
                  <c:y val="-6.48540928310641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E88-48C7-86F1-3E9D0648E56A}"/>
                </c:ext>
              </c:extLst>
            </c:dLbl>
            <c:dLbl>
              <c:idx val="11"/>
              <c:layout>
                <c:manualLayout>
                  <c:x val="-3.0716207867381582E-2"/>
                  <c:y val="-7.02851858385318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689-4840-B070-6B6FA203843E}"/>
                </c:ext>
              </c:extLst>
            </c:dLbl>
            <c:dLbl>
              <c:idx val="12"/>
              <c:layout>
                <c:manualLayout>
                  <c:x val="-3.0716207867381429E-2"/>
                  <c:y val="-6.75696393347980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E88-48C7-86F1-3E9D0648E56A}"/>
                </c:ext>
              </c:extLst>
            </c:dLbl>
            <c:numFmt formatCode="#,##0" sourceLinked="0"/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de-DE"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'Daten Sektor Gebäude'!$D$15:$AR$15</c:f>
              <c:numCache>
                <c:formatCode>#,##0.0</c:formatCode>
                <c:ptCount val="21"/>
                <c:pt idx="0">
                  <c:v>148.32721466929067</c:v>
                </c:pt>
                <c:pt idx="1">
                  <c:v>127.2967599215781</c:v>
                </c:pt>
                <c:pt idx="2">
                  <c:v>130.18692799876806</c:v>
                </c:pt>
                <c:pt idx="3">
                  <c:v>139.75780367027804</c:v>
                </c:pt>
                <c:pt idx="4">
                  <c:v>118.31502740561895</c:v>
                </c:pt>
                <c:pt idx="5">
                  <c:v>124.08494962245918</c:v>
                </c:pt>
                <c:pt idx="6">
                  <c:v>124.59911241933355</c:v>
                </c:pt>
                <c:pt idx="7">
                  <c:v>122.39798548354192</c:v>
                </c:pt>
                <c:pt idx="8">
                  <c:v>116.1399034241698</c:v>
                </c:pt>
                <c:pt idx="9">
                  <c:v>121.41548483839503</c:v>
                </c:pt>
                <c:pt idx="10">
                  <c:v>123.19140549256508</c:v>
                </c:pt>
                <c:pt idx="11">
                  <c:v>118.02605283171785</c:v>
                </c:pt>
                <c:pt idx="12">
                  <c:v>111.72767430100234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62-4755-9E96-DC55ADA1CECB}"/>
            </c:ext>
          </c:extLst>
        </c:ser>
        <c:ser>
          <c:idx val="8"/>
          <c:order val="4"/>
          <c:tx>
            <c:strRef>
              <c:f>'Daten Sektor Gebäude'!$B$17:$C$17</c:f>
              <c:strCache>
                <c:ptCount val="2"/>
                <c:pt idx="0">
                  <c:v>3 - Gebäude</c:v>
                </c:pt>
                <c:pt idx="1">
                  <c:v>aktueller Zielpfad**</c:v>
                </c:pt>
              </c:strCache>
            </c:strRef>
          </c:tx>
          <c:spPr>
            <a:ln w="25400" cap="rnd">
              <a:solidFill>
                <a:schemeClr val="tx2"/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dLbl>
              <c:idx val="10"/>
              <c:layout>
                <c:manualLayout>
                  <c:x val="-3.0716207867381506E-2"/>
                  <c:y val="-4.58452673049270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E88-48C7-86F1-3E9D0648E56A}"/>
                </c:ext>
              </c:extLst>
            </c:dLbl>
            <c:dLbl>
              <c:idx val="11"/>
              <c:layout>
                <c:manualLayout>
                  <c:x val="-3.0716207867381582E-2"/>
                  <c:y val="-4.31297208011931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E88-48C7-86F1-3E9D0648E56A}"/>
                </c:ext>
              </c:extLst>
            </c:dLbl>
            <c:dLbl>
              <c:idx val="12"/>
              <c:layout>
                <c:manualLayout>
                  <c:x val="-3.0716207867381429E-2"/>
                  <c:y val="-4.31297208011931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4F0-4758-BFBF-DD641F091FE2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4F0-4758-BFBF-DD641F091FE2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4F0-4758-BFBF-DD641F091FE2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4F0-4758-BFBF-DD641F091FE2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4F0-4758-BFBF-DD641F091FE2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4F0-4758-BFBF-DD641F091FE2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4F0-4758-BFBF-DD641F091FE2}"/>
                </c:ext>
              </c:extLst>
            </c:dLbl>
            <c:numFmt formatCode="#,##0" sourceLinked="0"/>
            <c:spPr>
              <a:solidFill>
                <a:schemeClr val="tx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de-DE"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'Daten Sektor Gebäude'!$D$17:$AR$17</c:f>
              <c:numCache>
                <c:formatCode>#,##0</c:formatCode>
                <c:ptCount val="21"/>
                <c:pt idx="10" formatCode="#,##0.0">
                  <c:v>118</c:v>
                </c:pt>
                <c:pt idx="11" formatCode="#,##0.0">
                  <c:v>113</c:v>
                </c:pt>
                <c:pt idx="12" formatCode="#,##0.0">
                  <c:v>107.44154968536468</c:v>
                </c:pt>
                <c:pt idx="13" formatCode="#,##0.0">
                  <c:v>100.90578410840997</c:v>
                </c:pt>
                <c:pt idx="14" formatCode="#,##0.0">
                  <c:v>95.905784108409975</c:v>
                </c:pt>
                <c:pt idx="15" formatCode="#,##0.0">
                  <c:v>90.905784108409975</c:v>
                </c:pt>
                <c:pt idx="16" formatCode="#,##0.0">
                  <c:v>85.905784108409975</c:v>
                </c:pt>
                <c:pt idx="17" formatCode="#,##0.0">
                  <c:v>80.905784108409975</c:v>
                </c:pt>
                <c:pt idx="18" formatCode="#,##0.0">
                  <c:v>75.905784108409975</c:v>
                </c:pt>
                <c:pt idx="19" formatCode="#,##0.0">
                  <c:v>70.905784108409975</c:v>
                </c:pt>
                <c:pt idx="20" formatCode="#,##0.0">
                  <c:v>65.905784108409975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2-5D62-4755-9E96-DC55ADA1CECB}"/>
            </c:ext>
          </c:extLst>
        </c:ser>
        <c:ser>
          <c:idx val="3"/>
          <c:order val="5"/>
          <c:tx>
            <c:strRef>
              <c:f>'Daten Sektor Gebäude'!$B$16</c:f>
              <c:strCache>
                <c:ptCount val="1"/>
                <c:pt idx="0">
                  <c:v>davon ETS ***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'Daten Sektor Gebäude'!$D$16:$AR$16</c:f>
              <c:numCache>
                <c:formatCode>#,##0</c:formatCode>
                <c:ptCount val="21"/>
                <c:pt idx="3" formatCode="#,##0.0">
                  <c:v>0.58524799999999988</c:v>
                </c:pt>
                <c:pt idx="4" formatCode="#,##0.0">
                  <c:v>0.516181</c:v>
                </c:pt>
                <c:pt idx="5" formatCode="#,##0.0">
                  <c:v>0.53094799999999998</c:v>
                </c:pt>
                <c:pt idx="6" formatCode="#,##0.0">
                  <c:v>0.54442800000000002</c:v>
                </c:pt>
                <c:pt idx="7" formatCode="#,##0.0">
                  <c:v>0.55857999999999997</c:v>
                </c:pt>
                <c:pt idx="8" formatCode="#,##0.0">
                  <c:v>0.52882099999999987</c:v>
                </c:pt>
                <c:pt idx="9" formatCode="#,##0.0">
                  <c:v>0.54612099999999997</c:v>
                </c:pt>
                <c:pt idx="10" formatCode="#,##0.0">
                  <c:v>0.51831381999999993</c:v>
                </c:pt>
                <c:pt idx="11" formatCode="#,##0.0">
                  <c:v>0.58025822400000004</c:v>
                </c:pt>
                <c:pt idx="12" formatCode="#,##0.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20-4C0E-9DA6-8B4441A73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006696"/>
        <c:axId val="147008264"/>
        <c:extLst/>
      </c:lineChart>
      <c:dateAx>
        <c:axId val="147006696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lang="de-DE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008264"/>
        <c:crosses val="autoZero"/>
        <c:auto val="0"/>
        <c:lblOffset val="100"/>
        <c:baseTimeUnit val="years"/>
      </c:dateAx>
      <c:valAx>
        <c:axId val="14700826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strRef>
              <c:f>'Daten Sektor Gebäude'!$C$6</c:f>
              <c:strCache>
                <c:ptCount val="1"/>
                <c:pt idx="0">
                  <c:v>Emissionen in Mio. t CO₂-äquivalent</c:v>
                </c:pt>
              </c:strCache>
            </c:strRef>
          </c:tx>
          <c:layout>
            <c:manualLayout>
              <c:xMode val="edge"/>
              <c:yMode val="edge"/>
              <c:x val="1.6546794209965458E-2"/>
              <c:y val="0.175573979932752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de-DE"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de-DE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006696"/>
        <c:crosses val="autoZero"/>
        <c:crossBetween val="between"/>
      </c:valAx>
      <c:spPr>
        <a:blipFill dpi="0" rotWithShape="1">
          <a:blip xmlns:r="http://schemas.openxmlformats.org/officeDocument/2006/relationships" r:embed="rId3"/>
          <a:srcRect/>
          <a:tile tx="0" ty="0" sx="100000" sy="100000" flip="none" algn="tl"/>
        </a:blipFill>
        <a:ln>
          <a:noFill/>
        </a:ln>
        <a:effectLst/>
      </c:spPr>
    </c:plotArea>
    <c:legend>
      <c:legendPos val="b"/>
      <c:legendEntry>
        <c:idx val="3"/>
        <c:delete val="1"/>
      </c:legendEntry>
      <c:layout>
        <c:manualLayout>
          <c:xMode val="edge"/>
          <c:yMode val="edge"/>
          <c:x val="1.1998500187476568E-2"/>
          <c:y val="0.78423959110374364"/>
          <c:w val="0.80103510757837737"/>
          <c:h val="0.20865339897685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de-DE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de-DE" sz="8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01409776384588"/>
          <c:y val="3.0522390886706174E-2"/>
          <c:w val="0.85670551844526543"/>
          <c:h val="0.676566597596353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'Daten Sektor Verkehr'!$B$11</c:f>
              <c:strCache>
                <c:ptCount val="1"/>
                <c:pt idx="0">
                  <c:v>CRF 1.A.3.a - nationaler Luftverkehr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  <a:prstDash val="solid"/>
            </a:ln>
            <a:effectLst/>
          </c:spPr>
          <c:invertIfNegative val="0"/>
          <c:cat>
            <c:numRef>
              <c:f>'Daten Sektor Verkehr'!$D$10:$AR$10</c:f>
              <c:numCache>
                <c:formatCode>yyyy</c:formatCode>
                <c:ptCount val="21"/>
                <c:pt idx="0">
                  <c:v>40179</c:v>
                </c:pt>
                <c:pt idx="1">
                  <c:v>40544</c:v>
                </c:pt>
                <c:pt idx="2">
                  <c:v>40909</c:v>
                </c:pt>
                <c:pt idx="3">
                  <c:v>41275</c:v>
                </c:pt>
                <c:pt idx="4">
                  <c:v>41640</c:v>
                </c:pt>
                <c:pt idx="5">
                  <c:v>42005</c:v>
                </c:pt>
                <c:pt idx="6">
                  <c:v>42370</c:v>
                </c:pt>
                <c:pt idx="7">
                  <c:v>42736</c:v>
                </c:pt>
                <c:pt idx="8">
                  <c:v>43101</c:v>
                </c:pt>
                <c:pt idx="9">
                  <c:v>43466</c:v>
                </c:pt>
                <c:pt idx="10">
                  <c:v>43831</c:v>
                </c:pt>
                <c:pt idx="11">
                  <c:v>44197</c:v>
                </c:pt>
                <c:pt idx="12">
                  <c:v>44562</c:v>
                </c:pt>
                <c:pt idx="13">
                  <c:v>44927</c:v>
                </c:pt>
                <c:pt idx="14">
                  <c:v>45292</c:v>
                </c:pt>
                <c:pt idx="15">
                  <c:v>45658</c:v>
                </c:pt>
                <c:pt idx="16">
                  <c:v>46023</c:v>
                </c:pt>
                <c:pt idx="17">
                  <c:v>46388</c:v>
                </c:pt>
                <c:pt idx="18">
                  <c:v>46753</c:v>
                </c:pt>
                <c:pt idx="19">
                  <c:v>47119</c:v>
                </c:pt>
                <c:pt idx="20">
                  <c:v>47484</c:v>
                </c:pt>
              </c:numCache>
            </c:numRef>
          </c:cat>
          <c:val>
            <c:numRef>
              <c:f>'Daten Sektor Verkehr'!$D$11:$AR$11</c:f>
              <c:numCache>
                <c:formatCode>#,##0.0</c:formatCode>
                <c:ptCount val="21"/>
                <c:pt idx="0">
                  <c:v>2.2477546053950008</c:v>
                </c:pt>
                <c:pt idx="1">
                  <c:v>2.2751980499562743</c:v>
                </c:pt>
                <c:pt idx="2">
                  <c:v>2.1645369524544016</c:v>
                </c:pt>
                <c:pt idx="3">
                  <c:v>1.956531807646221</c:v>
                </c:pt>
                <c:pt idx="4">
                  <c:v>1.9778554513237687</c:v>
                </c:pt>
                <c:pt idx="5">
                  <c:v>2.0614974456817627</c:v>
                </c:pt>
                <c:pt idx="6">
                  <c:v>2.0671441207387815</c:v>
                </c:pt>
                <c:pt idx="7">
                  <c:v>2.003785910387311</c:v>
                </c:pt>
                <c:pt idx="8">
                  <c:v>2.0202862964976105</c:v>
                </c:pt>
                <c:pt idx="9">
                  <c:v>2.1260867444998839</c:v>
                </c:pt>
                <c:pt idx="10">
                  <c:v>0.97993329619368441</c:v>
                </c:pt>
                <c:pt idx="11">
                  <c:v>0.74062321276322651</c:v>
                </c:pt>
                <c:pt idx="12">
                  <c:v>1.029948367417882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64-4846-90F6-8440E9191D26}"/>
            </c:ext>
          </c:extLst>
        </c:ser>
        <c:ser>
          <c:idx val="1"/>
          <c:order val="1"/>
          <c:tx>
            <c:strRef>
              <c:f>'Daten Sektor Verkehr'!$B$12</c:f>
              <c:strCache>
                <c:ptCount val="1"/>
                <c:pt idx="0">
                  <c:v>CRF 1.A.3.b - Straßenverkehr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'Daten Sektor Verkehr'!$D$10:$AR$10</c:f>
              <c:numCache>
                <c:formatCode>yyyy</c:formatCode>
                <c:ptCount val="21"/>
                <c:pt idx="0">
                  <c:v>40179</c:v>
                </c:pt>
                <c:pt idx="1">
                  <c:v>40544</c:v>
                </c:pt>
                <c:pt idx="2">
                  <c:v>40909</c:v>
                </c:pt>
                <c:pt idx="3">
                  <c:v>41275</c:v>
                </c:pt>
                <c:pt idx="4">
                  <c:v>41640</c:v>
                </c:pt>
                <c:pt idx="5">
                  <c:v>42005</c:v>
                </c:pt>
                <c:pt idx="6">
                  <c:v>42370</c:v>
                </c:pt>
                <c:pt idx="7">
                  <c:v>42736</c:v>
                </c:pt>
                <c:pt idx="8">
                  <c:v>43101</c:v>
                </c:pt>
                <c:pt idx="9">
                  <c:v>43466</c:v>
                </c:pt>
                <c:pt idx="10">
                  <c:v>43831</c:v>
                </c:pt>
                <c:pt idx="11">
                  <c:v>44197</c:v>
                </c:pt>
                <c:pt idx="12">
                  <c:v>44562</c:v>
                </c:pt>
                <c:pt idx="13">
                  <c:v>44927</c:v>
                </c:pt>
                <c:pt idx="14">
                  <c:v>45292</c:v>
                </c:pt>
                <c:pt idx="15">
                  <c:v>45658</c:v>
                </c:pt>
                <c:pt idx="16">
                  <c:v>46023</c:v>
                </c:pt>
                <c:pt idx="17">
                  <c:v>46388</c:v>
                </c:pt>
                <c:pt idx="18">
                  <c:v>46753</c:v>
                </c:pt>
                <c:pt idx="19">
                  <c:v>47119</c:v>
                </c:pt>
                <c:pt idx="20">
                  <c:v>47484</c:v>
                </c:pt>
              </c:numCache>
            </c:numRef>
          </c:cat>
          <c:val>
            <c:numRef>
              <c:f>'Daten Sektor Verkehr'!$D$12:$AR$12</c:f>
              <c:numCache>
                <c:formatCode>#,##0.0</c:formatCode>
                <c:ptCount val="21"/>
                <c:pt idx="0">
                  <c:v>147.90890384684303</c:v>
                </c:pt>
                <c:pt idx="1">
                  <c:v>149.89804155888902</c:v>
                </c:pt>
                <c:pt idx="2">
                  <c:v>148.63079811911359</c:v>
                </c:pt>
                <c:pt idx="3">
                  <c:v>152.91679138181453</c:v>
                </c:pt>
                <c:pt idx="4">
                  <c:v>154.09985447354629</c:v>
                </c:pt>
                <c:pt idx="5">
                  <c:v>156.76115141420513</c:v>
                </c:pt>
                <c:pt idx="6">
                  <c:v>159.96233585386631</c:v>
                </c:pt>
                <c:pt idx="7">
                  <c:v>163.11171396590646</c:v>
                </c:pt>
                <c:pt idx="8">
                  <c:v>157.54494971174552</c:v>
                </c:pt>
                <c:pt idx="9">
                  <c:v>159.10739252438762</c:v>
                </c:pt>
                <c:pt idx="10">
                  <c:v>142.16379119348534</c:v>
                </c:pt>
                <c:pt idx="11">
                  <c:v>143.72378081733012</c:v>
                </c:pt>
                <c:pt idx="12">
                  <c:v>144.54133877570493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64-4846-90F6-8440E9191D26}"/>
            </c:ext>
          </c:extLst>
        </c:ser>
        <c:ser>
          <c:idx val="2"/>
          <c:order val="2"/>
          <c:tx>
            <c:strRef>
              <c:f>'Daten Sektor Verkehr'!$B$13</c:f>
              <c:strCache>
                <c:ptCount val="1"/>
                <c:pt idx="0">
                  <c:v>CRF 1.A.3.c - Schienenverkehr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numRef>
              <c:f>'Daten Sektor Verkehr'!$D$10:$AR$10</c:f>
              <c:numCache>
                <c:formatCode>yyyy</c:formatCode>
                <c:ptCount val="21"/>
                <c:pt idx="0">
                  <c:v>40179</c:v>
                </c:pt>
                <c:pt idx="1">
                  <c:v>40544</c:v>
                </c:pt>
                <c:pt idx="2">
                  <c:v>40909</c:v>
                </c:pt>
                <c:pt idx="3">
                  <c:v>41275</c:v>
                </c:pt>
                <c:pt idx="4">
                  <c:v>41640</c:v>
                </c:pt>
                <c:pt idx="5">
                  <c:v>42005</c:v>
                </c:pt>
                <c:pt idx="6">
                  <c:v>42370</c:v>
                </c:pt>
                <c:pt idx="7">
                  <c:v>42736</c:v>
                </c:pt>
                <c:pt idx="8">
                  <c:v>43101</c:v>
                </c:pt>
                <c:pt idx="9">
                  <c:v>43466</c:v>
                </c:pt>
                <c:pt idx="10">
                  <c:v>43831</c:v>
                </c:pt>
                <c:pt idx="11">
                  <c:v>44197</c:v>
                </c:pt>
                <c:pt idx="12">
                  <c:v>44562</c:v>
                </c:pt>
                <c:pt idx="13">
                  <c:v>44927</c:v>
                </c:pt>
                <c:pt idx="14">
                  <c:v>45292</c:v>
                </c:pt>
                <c:pt idx="15">
                  <c:v>45658</c:v>
                </c:pt>
                <c:pt idx="16">
                  <c:v>46023</c:v>
                </c:pt>
                <c:pt idx="17">
                  <c:v>46388</c:v>
                </c:pt>
                <c:pt idx="18">
                  <c:v>46753</c:v>
                </c:pt>
                <c:pt idx="19">
                  <c:v>47119</c:v>
                </c:pt>
                <c:pt idx="20">
                  <c:v>47484</c:v>
                </c:pt>
              </c:numCache>
            </c:numRef>
          </c:cat>
          <c:val>
            <c:numRef>
              <c:f>'Daten Sektor Verkehr'!$D$13:$AR$13</c:f>
              <c:numCache>
                <c:formatCode>#,##0.0</c:formatCode>
                <c:ptCount val="21"/>
                <c:pt idx="0">
                  <c:v>1.1207679269331499</c:v>
                </c:pt>
                <c:pt idx="1">
                  <c:v>1.1320787787788891</c:v>
                </c:pt>
                <c:pt idx="2">
                  <c:v>1.0421806407493408</c:v>
                </c:pt>
                <c:pt idx="3">
                  <c:v>1.0600895403442023</c:v>
                </c:pt>
                <c:pt idx="4">
                  <c:v>0.94841797406771922</c:v>
                </c:pt>
                <c:pt idx="5">
                  <c:v>1.0244712310658495</c:v>
                </c:pt>
                <c:pt idx="6">
                  <c:v>1.0592375692655625</c:v>
                </c:pt>
                <c:pt idx="7">
                  <c:v>0.87879082235422157</c:v>
                </c:pt>
                <c:pt idx="8">
                  <c:v>0.73590490370676143</c:v>
                </c:pt>
                <c:pt idx="9">
                  <c:v>0.83413554396448975</c:v>
                </c:pt>
                <c:pt idx="10">
                  <c:v>0.83262340410869662</c:v>
                </c:pt>
                <c:pt idx="11">
                  <c:v>0.85550616722003092</c:v>
                </c:pt>
                <c:pt idx="12">
                  <c:v>0.8393053474860559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64-4846-90F6-8440E9191D26}"/>
            </c:ext>
          </c:extLst>
        </c:ser>
        <c:ser>
          <c:idx val="3"/>
          <c:order val="3"/>
          <c:tx>
            <c:strRef>
              <c:f>'Daten Sektor Verkehr'!$B$14</c:f>
              <c:strCache>
                <c:ptCount val="1"/>
                <c:pt idx="0">
                  <c:v>CRF 1.A.3.d - Küsten- &amp; Binnenschifffahrt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'Daten Sektor Verkehr'!$D$10:$AR$10</c:f>
              <c:numCache>
                <c:formatCode>yyyy</c:formatCode>
                <c:ptCount val="21"/>
                <c:pt idx="0">
                  <c:v>40179</c:v>
                </c:pt>
                <c:pt idx="1">
                  <c:v>40544</c:v>
                </c:pt>
                <c:pt idx="2">
                  <c:v>40909</c:v>
                </c:pt>
                <c:pt idx="3">
                  <c:v>41275</c:v>
                </c:pt>
                <c:pt idx="4">
                  <c:v>41640</c:v>
                </c:pt>
                <c:pt idx="5">
                  <c:v>42005</c:v>
                </c:pt>
                <c:pt idx="6">
                  <c:v>42370</c:v>
                </c:pt>
                <c:pt idx="7">
                  <c:v>42736</c:v>
                </c:pt>
                <c:pt idx="8">
                  <c:v>43101</c:v>
                </c:pt>
                <c:pt idx="9">
                  <c:v>43466</c:v>
                </c:pt>
                <c:pt idx="10">
                  <c:v>43831</c:v>
                </c:pt>
                <c:pt idx="11">
                  <c:v>44197</c:v>
                </c:pt>
                <c:pt idx="12">
                  <c:v>44562</c:v>
                </c:pt>
                <c:pt idx="13">
                  <c:v>44927</c:v>
                </c:pt>
                <c:pt idx="14">
                  <c:v>45292</c:v>
                </c:pt>
                <c:pt idx="15">
                  <c:v>45658</c:v>
                </c:pt>
                <c:pt idx="16">
                  <c:v>46023</c:v>
                </c:pt>
                <c:pt idx="17">
                  <c:v>46388</c:v>
                </c:pt>
                <c:pt idx="18">
                  <c:v>46753</c:v>
                </c:pt>
                <c:pt idx="19">
                  <c:v>47119</c:v>
                </c:pt>
                <c:pt idx="20">
                  <c:v>47484</c:v>
                </c:pt>
              </c:numCache>
              <c:extLst xmlns:c15="http://schemas.microsoft.com/office/drawing/2012/chart"/>
            </c:numRef>
          </c:cat>
          <c:val>
            <c:numRef>
              <c:f>'Daten Sektor Verkehr'!$D$14:$AR$14</c:f>
              <c:numCache>
                <c:formatCode>#,##0.0</c:formatCode>
                <c:ptCount val="21"/>
                <c:pt idx="0">
                  <c:v>1.3991041287894714</c:v>
                </c:pt>
                <c:pt idx="1">
                  <c:v>1.4605029082615668</c:v>
                </c:pt>
                <c:pt idx="2">
                  <c:v>1.4489379555475528</c:v>
                </c:pt>
                <c:pt idx="3">
                  <c:v>1.4912161673301634</c:v>
                </c:pt>
                <c:pt idx="4">
                  <c:v>1.5727571443088117</c:v>
                </c:pt>
                <c:pt idx="5">
                  <c:v>1.6731330288920281</c:v>
                </c:pt>
                <c:pt idx="6">
                  <c:v>1.5346468443474368</c:v>
                </c:pt>
                <c:pt idx="7">
                  <c:v>1.4366654356081088</c:v>
                </c:pt>
                <c:pt idx="8">
                  <c:v>1.5324497265060275</c:v>
                </c:pt>
                <c:pt idx="9">
                  <c:v>1.5908441258185215</c:v>
                </c:pt>
                <c:pt idx="10">
                  <c:v>1.4233248092250235</c:v>
                </c:pt>
                <c:pt idx="11">
                  <c:v>1.4662957360808362</c:v>
                </c:pt>
                <c:pt idx="12">
                  <c:v>1.4468132331004153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1F64-4846-90F6-8440E9191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006696"/>
        <c:axId val="147008264"/>
        <c:extLst/>
      </c:barChart>
      <c:lineChart>
        <c:grouping val="standard"/>
        <c:varyColors val="0"/>
        <c:ser>
          <c:idx val="6"/>
          <c:order val="4"/>
          <c:tx>
            <c:strRef>
              <c:f>'Daten Sektor Verkehr'!$B$15</c:f>
              <c:strCache>
                <c:ptCount val="1"/>
                <c:pt idx="0">
                  <c:v>4 - Verkehr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10"/>
              <c:layout>
                <c:manualLayout>
                  <c:x val="-3.0716207867381506E-2"/>
                  <c:y val="-4.31297208011931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931-4F40-800F-60F65C181DF3}"/>
                </c:ext>
              </c:extLst>
            </c:dLbl>
            <c:dLbl>
              <c:idx val="11"/>
              <c:layout>
                <c:manualLayout>
                  <c:x val="-3.0716207867381582E-2"/>
                  <c:y val="-7.02851858385318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2F-4C93-AC62-E457E2E060AF}"/>
                </c:ext>
              </c:extLst>
            </c:dLbl>
            <c:dLbl>
              <c:idx val="12"/>
              <c:layout>
                <c:manualLayout>
                  <c:x val="-3.0716207867381429E-2"/>
                  <c:y val="-6.48540928310641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8F6-4FA0-ADCE-40D3BA227359}"/>
                </c:ext>
              </c:extLst>
            </c:dLbl>
            <c:numFmt formatCode="#,##0" sourceLinked="0"/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de-DE"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'Daten Sektor Verkehr'!$D$15:$AR$15</c:f>
              <c:numCache>
                <c:formatCode>#,##0.0</c:formatCode>
                <c:ptCount val="21"/>
                <c:pt idx="0">
                  <c:v>152.67653050796065</c:v>
                </c:pt>
                <c:pt idx="1">
                  <c:v>154.76582129588579</c:v>
                </c:pt>
                <c:pt idx="2">
                  <c:v>153.28645366786489</c:v>
                </c:pt>
                <c:pt idx="3">
                  <c:v>157.42462889713511</c:v>
                </c:pt>
                <c:pt idx="4">
                  <c:v>158.59888504324658</c:v>
                </c:pt>
                <c:pt idx="5">
                  <c:v>161.52025311984474</c:v>
                </c:pt>
                <c:pt idx="6">
                  <c:v>164.62336438821808</c:v>
                </c:pt>
                <c:pt idx="7">
                  <c:v>167.43095613425612</c:v>
                </c:pt>
                <c:pt idx="8">
                  <c:v>161.83359063845595</c:v>
                </c:pt>
                <c:pt idx="9">
                  <c:v>163.65845893867052</c:v>
                </c:pt>
                <c:pt idx="10">
                  <c:v>145.39967270301273</c:v>
                </c:pt>
                <c:pt idx="11">
                  <c:v>146.78620593339423</c:v>
                </c:pt>
                <c:pt idx="12">
                  <c:v>147.85740572370926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64-4846-90F6-8440E9191D26}"/>
            </c:ext>
          </c:extLst>
        </c:ser>
        <c:ser>
          <c:idx val="9"/>
          <c:order val="5"/>
          <c:tx>
            <c:strRef>
              <c:f>'Daten Sektor Verkehr'!$B$17:$C$17</c:f>
              <c:strCache>
                <c:ptCount val="2"/>
                <c:pt idx="0">
                  <c:v>4 - Verkehr</c:v>
                </c:pt>
                <c:pt idx="1">
                  <c:v>aktueller Zielpfad**</c:v>
                </c:pt>
              </c:strCache>
              <c:extLst xmlns:c15="http://schemas.microsoft.com/office/drawing/2012/chart"/>
            </c:strRef>
          </c:tx>
          <c:spPr>
            <a:ln w="254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ot"/>
              </a:ln>
              <a:effectLst/>
            </c:spPr>
          </c:marker>
          <c:dLbls>
            <c:dLbl>
              <c:idx val="10"/>
              <c:layout>
                <c:manualLayout>
                  <c:x val="-3.0716207867381506E-2"/>
                  <c:y val="-6.4854092831064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7DE-4E55-98EE-ABAC786322F0}"/>
                </c:ext>
              </c:extLst>
            </c:dLbl>
            <c:dLbl>
              <c:idx val="11"/>
              <c:layout>
                <c:manualLayout>
                  <c:x val="-3.0716207867381582E-2"/>
                  <c:y val="-3.49830812899915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8F6-4FA0-ADCE-40D3BA227359}"/>
                </c:ext>
              </c:extLst>
            </c:dLbl>
            <c:dLbl>
              <c:idx val="12"/>
              <c:layout>
                <c:manualLayout>
                  <c:x val="-3.0716207867381429E-2"/>
                  <c:y val="-5.94229998235963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B83-4D39-A29E-08F9403239FB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B83-4D39-A29E-08F9403239FB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B83-4D39-A29E-08F9403239FB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B83-4D39-A29E-08F9403239FB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B83-4D39-A29E-08F9403239FB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B83-4D39-A29E-08F9403239FB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B83-4D39-A29E-08F9403239FB}"/>
                </c:ext>
              </c:extLst>
            </c:dLbl>
            <c:numFmt formatCode="#,##0" sourceLinked="0"/>
            <c:spPr>
              <a:solidFill>
                <a:schemeClr val="accent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de-DE"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'Daten Sektor Verkehr'!$D$17:$AR$17</c:f>
              <c:numCache>
                <c:formatCode>#,##0.0</c:formatCode>
                <c:ptCount val="21"/>
                <c:pt idx="10" formatCode="#,##0">
                  <c:v>150</c:v>
                </c:pt>
                <c:pt idx="11" formatCode="#,##0">
                  <c:v>145</c:v>
                </c:pt>
                <c:pt idx="12" formatCode="#,##0">
                  <c:v>138.80153267406732</c:v>
                </c:pt>
                <c:pt idx="13" formatCode="#,##0">
                  <c:v>132.66954854286209</c:v>
                </c:pt>
                <c:pt idx="14" formatCode="#,##0">
                  <c:v>126.66954854286206</c:v>
                </c:pt>
                <c:pt idx="15" formatCode="#,##0">
                  <c:v>121.66954854286206</c:v>
                </c:pt>
                <c:pt idx="16" formatCode="#,##0">
                  <c:v>115.66954854286206</c:v>
                </c:pt>
                <c:pt idx="17" formatCode="#,##0">
                  <c:v>110.66954854286206</c:v>
                </c:pt>
                <c:pt idx="18" formatCode="#,##0">
                  <c:v>103.66954854286206</c:v>
                </c:pt>
                <c:pt idx="19" formatCode="#,##0">
                  <c:v>94.66954854286206</c:v>
                </c:pt>
                <c:pt idx="20" formatCode="#,##0">
                  <c:v>83.66954854286206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3-1F64-4846-90F6-8440E9191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006696"/>
        <c:axId val="147008264"/>
        <c:extLst/>
      </c:lineChart>
      <c:dateAx>
        <c:axId val="147006696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lang="de-DE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008264"/>
        <c:crosses val="autoZero"/>
        <c:auto val="0"/>
        <c:lblOffset val="100"/>
        <c:baseTimeUnit val="years"/>
      </c:dateAx>
      <c:valAx>
        <c:axId val="14700826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strRef>
              <c:f>'Daten Sektor Verkehr'!$C$5</c:f>
              <c:strCache>
                <c:ptCount val="1"/>
                <c:pt idx="0">
                  <c:v>Emissionen in Mio. t CO₂-äquivalent</c:v>
                </c:pt>
              </c:strCache>
            </c:strRef>
          </c:tx>
          <c:layout>
            <c:manualLayout>
              <c:xMode val="edge"/>
              <c:yMode val="edge"/>
              <c:x val="1.6546794209965458E-2"/>
              <c:y val="0.175573979932752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de-DE"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de-DE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006696"/>
        <c:crosses val="autoZero"/>
        <c:crossBetween val="between"/>
      </c:valAx>
      <c:spPr>
        <a:blipFill dpi="0" rotWithShape="1">
          <a:blip xmlns:r="http://schemas.openxmlformats.org/officeDocument/2006/relationships" r:embed="rId3"/>
          <a:srcRect/>
          <a:tile tx="0" ty="0" sx="100000" sy="100000" flip="none" algn="tl"/>
        </a:blipFill>
        <a:ln>
          <a:noFill/>
        </a:ln>
        <a:effectLst/>
      </c:spPr>
    </c:plotArea>
    <c:legend>
      <c:legendPos val="b"/>
      <c:legendEntry>
        <c:idx val="4"/>
        <c:delete val="1"/>
      </c:legendEntry>
      <c:layout>
        <c:manualLayout>
          <c:xMode val="edge"/>
          <c:yMode val="edge"/>
          <c:x val="1.1998500187476568E-2"/>
          <c:y val="0.78423959110374364"/>
          <c:w val="0.96965379327584056"/>
          <c:h val="0.204461621523378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de-DE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de-DE" sz="8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01409776384588"/>
          <c:y val="3.0522390886706174E-2"/>
          <c:w val="0.85670551844526543"/>
          <c:h val="0.67656659759635307"/>
        </c:manualLayout>
      </c:layout>
      <c:barChart>
        <c:barDir val="col"/>
        <c:grouping val="stacked"/>
        <c:varyColors val="0"/>
        <c:ser>
          <c:idx val="8"/>
          <c:order val="0"/>
          <c:tx>
            <c:strRef>
              <c:f>'Daten Sektor Landwirtschaft'!$B$11</c:f>
              <c:strCache>
                <c:ptCount val="1"/>
                <c:pt idx="0">
                  <c:v>CRF 1.A.4.c - Stationäre &amp; mobile Feuerung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'Daten Sektor Landwirtschaft'!$D$11:$AR$11</c:f>
              <c:numCache>
                <c:formatCode>#,##0.0</c:formatCode>
                <c:ptCount val="21"/>
                <c:pt idx="0">
                  <c:v>6.1425189565644747</c:v>
                </c:pt>
                <c:pt idx="1">
                  <c:v>6.7560204634251528</c:v>
                </c:pt>
                <c:pt idx="2">
                  <c:v>5.9363035695920505</c:v>
                </c:pt>
                <c:pt idx="3">
                  <c:v>6.0105611634132758</c:v>
                </c:pt>
                <c:pt idx="4">
                  <c:v>6.5989693809125534</c:v>
                </c:pt>
                <c:pt idx="5">
                  <c:v>6.6029291104474916</c:v>
                </c:pt>
                <c:pt idx="6">
                  <c:v>6.8194549101369004</c:v>
                </c:pt>
                <c:pt idx="7">
                  <c:v>6.3672574930786077</c:v>
                </c:pt>
                <c:pt idx="8">
                  <c:v>6.1109367425172074</c:v>
                </c:pt>
                <c:pt idx="9">
                  <c:v>6.0650355014656663</c:v>
                </c:pt>
                <c:pt idx="10">
                  <c:v>6.2524897654344933</c:v>
                </c:pt>
                <c:pt idx="11">
                  <c:v>6.3334628753823861</c:v>
                </c:pt>
                <c:pt idx="12">
                  <c:v>6.2391839667721403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090-459C-8B91-C2E67B35A783}"/>
            </c:ext>
          </c:extLst>
        </c:ser>
        <c:ser>
          <c:idx val="0"/>
          <c:order val="1"/>
          <c:tx>
            <c:strRef>
              <c:f>'Daten Sektor Landwirtschaft'!$B$12</c:f>
              <c:strCache>
                <c:ptCount val="1"/>
                <c:pt idx="0">
                  <c:v>CRF 3.A - Landwirtschaft - Fermentation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 w="25400">
              <a:noFill/>
              <a:prstDash val="solid"/>
            </a:ln>
            <a:effectLst/>
          </c:spPr>
          <c:invertIfNegative val="0"/>
          <c:cat>
            <c:numRef>
              <c:f>'Daten Sektor Landwirtschaft'!$D$10:$AR$10</c:f>
              <c:numCache>
                <c:formatCode>yyyy</c:formatCode>
                <c:ptCount val="21"/>
                <c:pt idx="0">
                  <c:v>40179</c:v>
                </c:pt>
                <c:pt idx="1">
                  <c:v>40544</c:v>
                </c:pt>
                <c:pt idx="2">
                  <c:v>40909</c:v>
                </c:pt>
                <c:pt idx="3">
                  <c:v>41275</c:v>
                </c:pt>
                <c:pt idx="4">
                  <c:v>41640</c:v>
                </c:pt>
                <c:pt idx="5">
                  <c:v>42005</c:v>
                </c:pt>
                <c:pt idx="6">
                  <c:v>42370</c:v>
                </c:pt>
                <c:pt idx="7">
                  <c:v>42736</c:v>
                </c:pt>
                <c:pt idx="8">
                  <c:v>43101</c:v>
                </c:pt>
                <c:pt idx="9">
                  <c:v>43466</c:v>
                </c:pt>
                <c:pt idx="10">
                  <c:v>43831</c:v>
                </c:pt>
                <c:pt idx="11">
                  <c:v>44197</c:v>
                </c:pt>
                <c:pt idx="12">
                  <c:v>44562</c:v>
                </c:pt>
                <c:pt idx="13">
                  <c:v>44927</c:v>
                </c:pt>
                <c:pt idx="14">
                  <c:v>45292</c:v>
                </c:pt>
                <c:pt idx="15">
                  <c:v>45658</c:v>
                </c:pt>
                <c:pt idx="16">
                  <c:v>46023</c:v>
                </c:pt>
                <c:pt idx="17">
                  <c:v>46388</c:v>
                </c:pt>
                <c:pt idx="18">
                  <c:v>46753</c:v>
                </c:pt>
                <c:pt idx="19">
                  <c:v>47119</c:v>
                </c:pt>
                <c:pt idx="20">
                  <c:v>47484</c:v>
                </c:pt>
              </c:numCache>
            </c:numRef>
          </c:cat>
          <c:val>
            <c:numRef>
              <c:f>'Daten Sektor Landwirtschaft'!$D$12:$AR$12</c:f>
              <c:numCache>
                <c:formatCode>#,##0.0</c:formatCode>
                <c:ptCount val="21"/>
                <c:pt idx="0">
                  <c:v>28.203459163840911</c:v>
                </c:pt>
                <c:pt idx="1">
                  <c:v>27.822456990695052</c:v>
                </c:pt>
                <c:pt idx="2">
                  <c:v>27.829844152492733</c:v>
                </c:pt>
                <c:pt idx="3">
                  <c:v>28.181004455045798</c:v>
                </c:pt>
                <c:pt idx="4">
                  <c:v>28.420176019472532</c:v>
                </c:pt>
                <c:pt idx="5">
                  <c:v>28.401890765824607</c:v>
                </c:pt>
                <c:pt idx="6">
                  <c:v>28.116183688583494</c:v>
                </c:pt>
                <c:pt idx="7">
                  <c:v>27.89027854784085</c:v>
                </c:pt>
                <c:pt idx="8">
                  <c:v>27.453806356407608</c:v>
                </c:pt>
                <c:pt idx="9">
                  <c:v>27.132243405933682</c:v>
                </c:pt>
                <c:pt idx="10">
                  <c:v>26.708591047393714</c:v>
                </c:pt>
                <c:pt idx="11">
                  <c:v>26.141264785888325</c:v>
                </c:pt>
                <c:pt idx="12">
                  <c:v>26.182581299163154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90-459C-8B91-C2E67B35A783}"/>
            </c:ext>
          </c:extLst>
        </c:ser>
        <c:ser>
          <c:idx val="1"/>
          <c:order val="2"/>
          <c:tx>
            <c:strRef>
              <c:f>'Daten Sektor Landwirtschaft'!$B$13</c:f>
              <c:strCache>
                <c:ptCount val="1"/>
                <c:pt idx="0">
                  <c:v>CRF 3.B - Landwirtschaft - Düngerwirtschaft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'Daten Sektor Landwirtschaft'!$D$10:$AR$10</c:f>
              <c:numCache>
                <c:formatCode>yyyy</c:formatCode>
                <c:ptCount val="21"/>
                <c:pt idx="0">
                  <c:v>40179</c:v>
                </c:pt>
                <c:pt idx="1">
                  <c:v>40544</c:v>
                </c:pt>
                <c:pt idx="2">
                  <c:v>40909</c:v>
                </c:pt>
                <c:pt idx="3">
                  <c:v>41275</c:v>
                </c:pt>
                <c:pt idx="4">
                  <c:v>41640</c:v>
                </c:pt>
                <c:pt idx="5">
                  <c:v>42005</c:v>
                </c:pt>
                <c:pt idx="6">
                  <c:v>42370</c:v>
                </c:pt>
                <c:pt idx="7">
                  <c:v>42736</c:v>
                </c:pt>
                <c:pt idx="8">
                  <c:v>43101</c:v>
                </c:pt>
                <c:pt idx="9">
                  <c:v>43466</c:v>
                </c:pt>
                <c:pt idx="10">
                  <c:v>43831</c:v>
                </c:pt>
                <c:pt idx="11">
                  <c:v>44197</c:v>
                </c:pt>
                <c:pt idx="12">
                  <c:v>44562</c:v>
                </c:pt>
                <c:pt idx="13">
                  <c:v>44927</c:v>
                </c:pt>
                <c:pt idx="14">
                  <c:v>45292</c:v>
                </c:pt>
                <c:pt idx="15">
                  <c:v>45658</c:v>
                </c:pt>
                <c:pt idx="16">
                  <c:v>46023</c:v>
                </c:pt>
                <c:pt idx="17">
                  <c:v>46388</c:v>
                </c:pt>
                <c:pt idx="18">
                  <c:v>46753</c:v>
                </c:pt>
                <c:pt idx="19">
                  <c:v>47119</c:v>
                </c:pt>
                <c:pt idx="20">
                  <c:v>47484</c:v>
                </c:pt>
              </c:numCache>
            </c:numRef>
          </c:cat>
          <c:val>
            <c:numRef>
              <c:f>'Daten Sektor Landwirtschaft'!$D$13:$AR$13</c:f>
              <c:numCache>
                <c:formatCode>#,##0.0</c:formatCode>
                <c:ptCount val="21"/>
                <c:pt idx="0">
                  <c:v>9.7010820954205261</c:v>
                </c:pt>
                <c:pt idx="1">
                  <c:v>9.6310880803924697</c:v>
                </c:pt>
                <c:pt idx="2">
                  <c:v>9.7642295209976844</c:v>
                </c:pt>
                <c:pt idx="3">
                  <c:v>9.7692944025843289</c:v>
                </c:pt>
                <c:pt idx="4">
                  <c:v>9.9101757492866156</c:v>
                </c:pt>
                <c:pt idx="5">
                  <c:v>9.8909455579607322</c:v>
                </c:pt>
                <c:pt idx="6">
                  <c:v>9.9047459746483373</c:v>
                </c:pt>
                <c:pt idx="7">
                  <c:v>9.9287914560950181</c:v>
                </c:pt>
                <c:pt idx="8">
                  <c:v>9.8043756912214644</c:v>
                </c:pt>
                <c:pt idx="9">
                  <c:v>9.7680075452027229</c:v>
                </c:pt>
                <c:pt idx="10">
                  <c:v>9.6736735402537661</c:v>
                </c:pt>
                <c:pt idx="11">
                  <c:v>9.2561509168239535</c:v>
                </c:pt>
                <c:pt idx="12">
                  <c:v>8.9614315251988952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90-459C-8B91-C2E67B35A783}"/>
            </c:ext>
          </c:extLst>
        </c:ser>
        <c:ser>
          <c:idx val="2"/>
          <c:order val="3"/>
          <c:tx>
            <c:strRef>
              <c:f>'Daten Sektor Landwirtschaft'!$B$14</c:f>
              <c:strCache>
                <c:ptCount val="1"/>
                <c:pt idx="0">
                  <c:v>CRF 3.D - Landwirtschaft - Landwirtschaftliche Böden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'Daten Sektor Landwirtschaft'!$D$10:$AR$10</c:f>
              <c:numCache>
                <c:formatCode>yyyy</c:formatCode>
                <c:ptCount val="21"/>
                <c:pt idx="0">
                  <c:v>40179</c:v>
                </c:pt>
                <c:pt idx="1">
                  <c:v>40544</c:v>
                </c:pt>
                <c:pt idx="2">
                  <c:v>40909</c:v>
                </c:pt>
                <c:pt idx="3">
                  <c:v>41275</c:v>
                </c:pt>
                <c:pt idx="4">
                  <c:v>41640</c:v>
                </c:pt>
                <c:pt idx="5">
                  <c:v>42005</c:v>
                </c:pt>
                <c:pt idx="6">
                  <c:v>42370</c:v>
                </c:pt>
                <c:pt idx="7">
                  <c:v>42736</c:v>
                </c:pt>
                <c:pt idx="8">
                  <c:v>43101</c:v>
                </c:pt>
                <c:pt idx="9">
                  <c:v>43466</c:v>
                </c:pt>
                <c:pt idx="10">
                  <c:v>43831</c:v>
                </c:pt>
                <c:pt idx="11">
                  <c:v>44197</c:v>
                </c:pt>
                <c:pt idx="12">
                  <c:v>44562</c:v>
                </c:pt>
                <c:pt idx="13">
                  <c:v>44927</c:v>
                </c:pt>
                <c:pt idx="14">
                  <c:v>45292</c:v>
                </c:pt>
                <c:pt idx="15">
                  <c:v>45658</c:v>
                </c:pt>
                <c:pt idx="16">
                  <c:v>46023</c:v>
                </c:pt>
                <c:pt idx="17">
                  <c:v>46388</c:v>
                </c:pt>
                <c:pt idx="18">
                  <c:v>46753</c:v>
                </c:pt>
                <c:pt idx="19">
                  <c:v>47119</c:v>
                </c:pt>
                <c:pt idx="20">
                  <c:v>47484</c:v>
                </c:pt>
              </c:numCache>
            </c:numRef>
          </c:cat>
          <c:val>
            <c:numRef>
              <c:f>'Daten Sektor Landwirtschaft'!$D$14:$AR$14</c:f>
              <c:numCache>
                <c:formatCode>#,##0.0</c:formatCode>
                <c:ptCount val="21"/>
                <c:pt idx="0">
                  <c:v>17.795296803848181</c:v>
                </c:pt>
                <c:pt idx="1">
                  <c:v>18.054096162100354</c:v>
                </c:pt>
                <c:pt idx="2">
                  <c:v>18.427686817701336</c:v>
                </c:pt>
                <c:pt idx="3">
                  <c:v>18.506939425560059</c:v>
                </c:pt>
                <c:pt idx="4">
                  <c:v>19.162726454018873</c:v>
                </c:pt>
                <c:pt idx="5">
                  <c:v>18.9773696725108</c:v>
                </c:pt>
                <c:pt idx="6">
                  <c:v>18.846431004134409</c:v>
                </c:pt>
                <c:pt idx="7">
                  <c:v>18.446510328031696</c:v>
                </c:pt>
                <c:pt idx="8">
                  <c:v>17.449379106180771</c:v>
                </c:pt>
                <c:pt idx="9">
                  <c:v>17.198704601817077</c:v>
                </c:pt>
                <c:pt idx="10">
                  <c:v>16.813537300747463</c:v>
                </c:pt>
                <c:pt idx="11">
                  <c:v>16.619883953548083</c:v>
                </c:pt>
                <c:pt idx="12">
                  <c:v>16.070237279636373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90-459C-8B91-C2E67B35A783}"/>
            </c:ext>
          </c:extLst>
        </c:ser>
        <c:ser>
          <c:idx val="3"/>
          <c:order val="4"/>
          <c:tx>
            <c:strRef>
              <c:f>'Daten Sektor Landwirtschaft'!$B$15</c:f>
              <c:strCache>
                <c:ptCount val="1"/>
                <c:pt idx="0">
                  <c:v>CRF 3.G - Landwirtschaft - Kalkung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  <a:effectLst/>
          </c:spPr>
          <c:invertIfNegative val="0"/>
          <c:cat>
            <c:numRef>
              <c:f>'Daten Sektor Landwirtschaft'!$D$10:$AR$10</c:f>
              <c:numCache>
                <c:formatCode>yyyy</c:formatCode>
                <c:ptCount val="21"/>
                <c:pt idx="0">
                  <c:v>40179</c:v>
                </c:pt>
                <c:pt idx="1">
                  <c:v>40544</c:v>
                </c:pt>
                <c:pt idx="2">
                  <c:v>40909</c:v>
                </c:pt>
                <c:pt idx="3">
                  <c:v>41275</c:v>
                </c:pt>
                <c:pt idx="4">
                  <c:v>41640</c:v>
                </c:pt>
                <c:pt idx="5">
                  <c:v>42005</c:v>
                </c:pt>
                <c:pt idx="6">
                  <c:v>42370</c:v>
                </c:pt>
                <c:pt idx="7">
                  <c:v>42736</c:v>
                </c:pt>
                <c:pt idx="8">
                  <c:v>43101</c:v>
                </c:pt>
                <c:pt idx="9">
                  <c:v>43466</c:v>
                </c:pt>
                <c:pt idx="10">
                  <c:v>43831</c:v>
                </c:pt>
                <c:pt idx="11">
                  <c:v>44197</c:v>
                </c:pt>
                <c:pt idx="12">
                  <c:v>44562</c:v>
                </c:pt>
                <c:pt idx="13">
                  <c:v>44927</c:v>
                </c:pt>
                <c:pt idx="14">
                  <c:v>45292</c:v>
                </c:pt>
                <c:pt idx="15">
                  <c:v>45658</c:v>
                </c:pt>
                <c:pt idx="16">
                  <c:v>46023</c:v>
                </c:pt>
                <c:pt idx="17">
                  <c:v>46388</c:v>
                </c:pt>
                <c:pt idx="18">
                  <c:v>46753</c:v>
                </c:pt>
                <c:pt idx="19">
                  <c:v>47119</c:v>
                </c:pt>
                <c:pt idx="20">
                  <c:v>47484</c:v>
                </c:pt>
              </c:numCache>
            </c:numRef>
          </c:cat>
          <c:val>
            <c:numRef>
              <c:f>'Daten Sektor Landwirtschaft'!$D$15:$AR$15</c:f>
              <c:numCache>
                <c:formatCode>#,##0.0</c:formatCode>
                <c:ptCount val="21"/>
                <c:pt idx="0">
                  <c:v>1.5490008411428557</c:v>
                </c:pt>
                <c:pt idx="1">
                  <c:v>1.59326391295238</c:v>
                </c:pt>
                <c:pt idx="2">
                  <c:v>1.6920846129523821</c:v>
                </c:pt>
                <c:pt idx="3">
                  <c:v>1.8245301506666682</c:v>
                </c:pt>
                <c:pt idx="4">
                  <c:v>1.9172560062857118</c:v>
                </c:pt>
                <c:pt idx="5">
                  <c:v>1.905788965142859</c:v>
                </c:pt>
                <c:pt idx="6">
                  <c:v>1.8817710979047599</c:v>
                </c:pt>
                <c:pt idx="7">
                  <c:v>1.9376313817142863</c:v>
                </c:pt>
                <c:pt idx="8">
                  <c:v>2.0474384710476192</c:v>
                </c:pt>
                <c:pt idx="9">
                  <c:v>2.0388381472380939</c:v>
                </c:pt>
                <c:pt idx="10">
                  <c:v>2.00977657361905</c:v>
                </c:pt>
                <c:pt idx="11">
                  <c:v>2.0063700139999998</c:v>
                </c:pt>
                <c:pt idx="12">
                  <c:v>2.0053561515500231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5090-459C-8B91-C2E67B35A783}"/>
            </c:ext>
          </c:extLst>
        </c:ser>
        <c:ser>
          <c:idx val="4"/>
          <c:order val="5"/>
          <c:tx>
            <c:strRef>
              <c:f>'Daten Sektor Landwirtschaft'!$B$16</c:f>
              <c:strCache>
                <c:ptCount val="1"/>
                <c:pt idx="0">
                  <c:v>CRF 3.H - Landwirtschaft - Harnstoffanwendung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val>
            <c:numRef>
              <c:f>'Daten Sektor Landwirtschaft'!$D$16:$AR$16</c:f>
              <c:numCache>
                <c:formatCode>#,##0.0</c:formatCode>
                <c:ptCount val="21"/>
                <c:pt idx="0">
                  <c:v>0.71075347619047446</c:v>
                </c:pt>
                <c:pt idx="1">
                  <c:v>0.65402883333333295</c:v>
                </c:pt>
                <c:pt idx="2">
                  <c:v>0.68990585714285724</c:v>
                </c:pt>
                <c:pt idx="3">
                  <c:v>0.67255047619047537</c:v>
                </c:pt>
                <c:pt idx="4">
                  <c:v>0.74970499999999962</c:v>
                </c:pt>
                <c:pt idx="5">
                  <c:v>0.79149504761904821</c:v>
                </c:pt>
                <c:pt idx="6">
                  <c:v>0.81514216666666617</c:v>
                </c:pt>
                <c:pt idx="7">
                  <c:v>0.71956657142857117</c:v>
                </c:pt>
                <c:pt idx="8">
                  <c:v>0.60525064285714203</c:v>
                </c:pt>
                <c:pt idx="9">
                  <c:v>0.49774816666666633</c:v>
                </c:pt>
                <c:pt idx="10">
                  <c:v>0.43326538095238104</c:v>
                </c:pt>
                <c:pt idx="11">
                  <c:v>0.39947678571428519</c:v>
                </c:pt>
                <c:pt idx="12">
                  <c:v>0.37012773937165094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090-459C-8B91-C2E67B35A783}"/>
            </c:ext>
          </c:extLst>
        </c:ser>
        <c:ser>
          <c:idx val="5"/>
          <c:order val="6"/>
          <c:tx>
            <c:strRef>
              <c:f>'Daten Sektor Landwirtschaft'!$B$17</c:f>
              <c:strCache>
                <c:ptCount val="1"/>
                <c:pt idx="0">
                  <c:v>CRF 3.I - Landwirtschaft - Andere kohlenstoffhaltige Düngemittel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'Daten Sektor Landwirtschaft'!$D$17:$AR$17</c:f>
              <c:numCache>
                <c:formatCode>#,##0.0</c:formatCode>
                <c:ptCount val="21"/>
                <c:pt idx="0">
                  <c:v>0.25723667254320992</c:v>
                </c:pt>
                <c:pt idx="1">
                  <c:v>0.26410290676543186</c:v>
                </c:pt>
                <c:pt idx="2">
                  <c:v>0.25391420483950622</c:v>
                </c:pt>
                <c:pt idx="3">
                  <c:v>0.24028784538271614</c:v>
                </c:pt>
                <c:pt idx="4">
                  <c:v>0.23622273916049377</c:v>
                </c:pt>
                <c:pt idx="5">
                  <c:v>0.23067260469135781</c:v>
                </c:pt>
                <c:pt idx="6">
                  <c:v>0.22571571027160495</c:v>
                </c:pt>
                <c:pt idx="7">
                  <c:v>0.21303624602469134</c:v>
                </c:pt>
                <c:pt idx="8">
                  <c:v>0.20270871920987646</c:v>
                </c:pt>
                <c:pt idx="9">
                  <c:v>0.19421726350617272</c:v>
                </c:pt>
                <c:pt idx="10">
                  <c:v>0.18545922918518512</c:v>
                </c:pt>
                <c:pt idx="11">
                  <c:v>0.18216412839506155</c:v>
                </c:pt>
                <c:pt idx="12">
                  <c:v>0.164713989132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090-459C-8B91-C2E67B35A783}"/>
            </c:ext>
          </c:extLst>
        </c:ser>
        <c:ser>
          <c:idx val="7"/>
          <c:order val="7"/>
          <c:tx>
            <c:strRef>
              <c:f>'Daten Sektor Landwirtschaft'!$B$18</c:f>
              <c:strCache>
                <c:ptCount val="1"/>
                <c:pt idx="0">
                  <c:v>CRF 3.J - Andere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'Daten Sektor Landwirtschaft'!$D$18:$AR$18</c:f>
              <c:numCache>
                <c:formatCode>#,##0.0</c:formatCode>
                <c:ptCount val="21"/>
                <c:pt idx="0">
                  <c:v>1.1386549039839988</c:v>
                </c:pt>
                <c:pt idx="1">
                  <c:v>1.3754063243642869</c:v>
                </c:pt>
                <c:pt idx="2">
                  <c:v>1.3947152763756201</c:v>
                </c:pt>
                <c:pt idx="3">
                  <c:v>1.6573919764305811</c:v>
                </c:pt>
                <c:pt idx="4">
                  <c:v>1.7114561371416948</c:v>
                </c:pt>
                <c:pt idx="5">
                  <c:v>1.7690645642296121</c:v>
                </c:pt>
                <c:pt idx="6">
                  <c:v>1.7561391003195981</c:v>
                </c:pt>
                <c:pt idx="7">
                  <c:v>1.7310427226826945</c:v>
                </c:pt>
                <c:pt idx="8">
                  <c:v>1.7024035736932221</c:v>
                </c:pt>
                <c:pt idx="9">
                  <c:v>1.6952480528434752</c:v>
                </c:pt>
                <c:pt idx="10">
                  <c:v>1.7275788697207495</c:v>
                </c:pt>
                <c:pt idx="11">
                  <c:v>1.7275788697207495</c:v>
                </c:pt>
                <c:pt idx="12">
                  <c:v>1.7275788691565965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090-459C-8B91-C2E67B35A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006696"/>
        <c:axId val="147008264"/>
      </c:barChart>
      <c:lineChart>
        <c:grouping val="standard"/>
        <c:varyColors val="0"/>
        <c:ser>
          <c:idx val="6"/>
          <c:order val="8"/>
          <c:tx>
            <c:strRef>
              <c:f>'Daten Sektor Landwirtschaft'!$B$19</c:f>
              <c:strCache>
                <c:ptCount val="1"/>
                <c:pt idx="0">
                  <c:v>5 - Landwirtschaft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10"/>
              <c:layout>
                <c:manualLayout>
                  <c:x val="-2.6445580558354453E-2"/>
                  <c:y val="-2.41208952750560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75F-462E-9609-DC52CBADDEEB}"/>
                </c:ext>
              </c:extLst>
            </c:dLbl>
            <c:dLbl>
              <c:idx val="11"/>
              <c:layout>
                <c:manualLayout>
                  <c:x val="-2.6445580558354529E-2"/>
                  <c:y val="-2.14053487713221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C1A-4F53-B627-EA27E706D6C5}"/>
                </c:ext>
              </c:extLst>
            </c:dLbl>
            <c:dLbl>
              <c:idx val="12"/>
              <c:layout>
                <c:manualLayout>
                  <c:x val="-2.6445580558354376E-2"/>
                  <c:y val="-2.68364417787898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60A-4A11-89B3-4F406E2861C0}"/>
                </c:ext>
              </c:extLst>
            </c:dLbl>
            <c:numFmt formatCode="#,##0" sourceLinked="0"/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de-DE"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'Daten Sektor Landwirtschaft'!$D$19:$AR$19</c:f>
              <c:numCache>
                <c:formatCode>#,##0.0</c:formatCode>
                <c:ptCount val="21"/>
                <c:pt idx="0">
                  <c:v>65.49800291353462</c:v>
                </c:pt>
                <c:pt idx="1">
                  <c:v>66.150463674028444</c:v>
                </c:pt>
                <c:pt idx="2">
                  <c:v>65.988684012094168</c:v>
                </c:pt>
                <c:pt idx="3">
                  <c:v>66.86255989527389</c:v>
                </c:pt>
                <c:pt idx="4">
                  <c:v>68.706687486278469</c:v>
                </c:pt>
                <c:pt idx="5">
                  <c:v>68.570156288426503</c:v>
                </c:pt>
                <c:pt idx="6">
                  <c:v>68.365583652665762</c:v>
                </c:pt>
                <c:pt idx="7">
                  <c:v>67.234114746896424</c:v>
                </c:pt>
                <c:pt idx="8">
                  <c:v>65.376299303134914</c:v>
                </c:pt>
                <c:pt idx="9">
                  <c:v>64.590042684673563</c:v>
                </c:pt>
                <c:pt idx="10">
                  <c:v>63.804371707306807</c:v>
                </c:pt>
                <c:pt idx="11">
                  <c:v>62.666352329472836</c:v>
                </c:pt>
                <c:pt idx="12">
                  <c:v>61.72121081998084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90-459C-8B91-C2E67B35A783}"/>
            </c:ext>
          </c:extLst>
        </c:ser>
        <c:ser>
          <c:idx val="9"/>
          <c:order val="9"/>
          <c:tx>
            <c:strRef>
              <c:f>'Daten Sektor Landwirtschaft'!$B$21:$C$21</c:f>
              <c:strCache>
                <c:ptCount val="2"/>
                <c:pt idx="0">
                  <c:v>5 - Landwirtschaft</c:v>
                </c:pt>
                <c:pt idx="1">
                  <c:v>aktueller Zielpfad**</c:v>
                </c:pt>
              </c:strCache>
            </c:strRef>
          </c:tx>
          <c:spPr>
            <a:ln w="2540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ysDot"/>
              </a:ln>
              <a:effectLst/>
            </c:spPr>
          </c:marker>
          <c:dLbls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CA0-431E-B199-95AC778AF340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CA0-431E-B199-95AC778AF340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CA0-431E-B199-95AC778AF340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CA0-431E-B199-95AC778AF340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CA0-431E-B199-95AC778AF340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CA0-431E-B199-95AC778AF340}"/>
                </c:ext>
              </c:extLst>
            </c:dLbl>
            <c:numFmt formatCode="#,##0" sourceLinked="0"/>
            <c:spPr>
              <a:solidFill>
                <a:schemeClr val="accent5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de-DE"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'Daten Sektor Landwirtschaft'!$D$21:$AR$21</c:f>
              <c:numCache>
                <c:formatCode>#,##0</c:formatCode>
                <c:ptCount val="21"/>
                <c:pt idx="10" formatCode="#,##0.0">
                  <c:v>70</c:v>
                </c:pt>
                <c:pt idx="11" formatCode="#,##0.0">
                  <c:v>68</c:v>
                </c:pt>
                <c:pt idx="12" formatCode="#,##0.0">
                  <c:v>67.592627518947467</c:v>
                </c:pt>
                <c:pt idx="13" formatCode="#,##0.0">
                  <c:v>67.326554606318297</c:v>
                </c:pt>
                <c:pt idx="14" formatCode="#,##0.0">
                  <c:v>66.326554606318297</c:v>
                </c:pt>
                <c:pt idx="15" formatCode="#,##0.0">
                  <c:v>64.326554606318282</c:v>
                </c:pt>
                <c:pt idx="16" formatCode="#,##0.0">
                  <c:v>63.32655460631829</c:v>
                </c:pt>
                <c:pt idx="17" formatCode="#,##0.0">
                  <c:v>62.32655460631829</c:v>
                </c:pt>
                <c:pt idx="18" formatCode="#,##0.0">
                  <c:v>60.32655460631829</c:v>
                </c:pt>
                <c:pt idx="19" formatCode="#,##0.0">
                  <c:v>58.32655460631829</c:v>
                </c:pt>
                <c:pt idx="20" formatCode="#,##0.0">
                  <c:v>57.32655460631829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F-5090-459C-8B91-C2E67B35A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006696"/>
        <c:axId val="147008264"/>
        <c:extLst/>
      </c:lineChart>
      <c:dateAx>
        <c:axId val="147006696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lang="de-DE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008264"/>
        <c:crosses val="autoZero"/>
        <c:auto val="0"/>
        <c:lblOffset val="100"/>
        <c:baseTimeUnit val="years"/>
      </c:dateAx>
      <c:valAx>
        <c:axId val="14700826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strRef>
              <c:f>'Daten Sektor Landwirtschaft'!$C$5</c:f>
              <c:strCache>
                <c:ptCount val="1"/>
                <c:pt idx="0">
                  <c:v>Emissionen in Mio. t CO₂-äquivalent</c:v>
                </c:pt>
              </c:strCache>
            </c:strRef>
          </c:tx>
          <c:layout>
            <c:manualLayout>
              <c:xMode val="edge"/>
              <c:yMode val="edge"/>
              <c:x val="1.6546794209965458E-2"/>
              <c:y val="0.175573979932752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de-DE"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de-DE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006696"/>
        <c:crosses val="autoZero"/>
        <c:crossBetween val="between"/>
      </c:valAx>
      <c:spPr>
        <a:blipFill dpi="0" rotWithShape="1">
          <a:blip xmlns:r="http://schemas.openxmlformats.org/officeDocument/2006/relationships" r:embed="rId3"/>
          <a:srcRect/>
          <a:tile tx="0" ty="0" sx="100000" sy="100000" flip="none" algn="tl"/>
        </a:blipFill>
        <a:ln>
          <a:noFill/>
        </a:ln>
        <a:effectLst/>
      </c:spPr>
    </c:plotArea>
    <c:legend>
      <c:legendPos val="b"/>
      <c:legendEntry>
        <c:idx val="8"/>
        <c:delete val="1"/>
      </c:legendEntry>
      <c:layout>
        <c:manualLayout>
          <c:xMode val="edge"/>
          <c:yMode val="edge"/>
          <c:x val="1.1998500187476568E-2"/>
          <c:y val="0.78423959110374364"/>
          <c:w val="0.97341974433290623"/>
          <c:h val="0.215760433204505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de-DE" sz="7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de-DE" sz="8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01409776384588"/>
          <c:y val="3.0522390886706174E-2"/>
          <c:w val="0.85670551844526543"/>
          <c:h val="0.676566597596353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'Daten Sektor Abfallwirtschaft'!$B$11</c:f>
              <c:strCache>
                <c:ptCount val="1"/>
                <c:pt idx="0">
                  <c:v>CRF 5.A - Abfalldeponierung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 w="25400">
              <a:noFill/>
              <a:prstDash val="solid"/>
            </a:ln>
            <a:effectLst/>
          </c:spPr>
          <c:invertIfNegative val="0"/>
          <c:cat>
            <c:numRef>
              <c:f>'Daten Sektor Abfallwirtschaft'!$D$10:$AR$10</c:f>
              <c:numCache>
                <c:formatCode>yyyy</c:formatCode>
                <c:ptCount val="21"/>
                <c:pt idx="0">
                  <c:v>40179</c:v>
                </c:pt>
                <c:pt idx="1">
                  <c:v>40544</c:v>
                </c:pt>
                <c:pt idx="2">
                  <c:v>40909</c:v>
                </c:pt>
                <c:pt idx="3">
                  <c:v>41275</c:v>
                </c:pt>
                <c:pt idx="4">
                  <c:v>41640</c:v>
                </c:pt>
                <c:pt idx="5">
                  <c:v>42005</c:v>
                </c:pt>
                <c:pt idx="6">
                  <c:v>42370</c:v>
                </c:pt>
                <c:pt idx="7">
                  <c:v>42736</c:v>
                </c:pt>
                <c:pt idx="8">
                  <c:v>43101</c:v>
                </c:pt>
                <c:pt idx="9">
                  <c:v>43466</c:v>
                </c:pt>
                <c:pt idx="10">
                  <c:v>43831</c:v>
                </c:pt>
                <c:pt idx="11">
                  <c:v>44197</c:v>
                </c:pt>
                <c:pt idx="12">
                  <c:v>44562</c:v>
                </c:pt>
                <c:pt idx="13">
                  <c:v>44927</c:v>
                </c:pt>
                <c:pt idx="14">
                  <c:v>45292</c:v>
                </c:pt>
                <c:pt idx="15">
                  <c:v>45658</c:v>
                </c:pt>
                <c:pt idx="16">
                  <c:v>46023</c:v>
                </c:pt>
                <c:pt idx="17">
                  <c:v>46388</c:v>
                </c:pt>
                <c:pt idx="18">
                  <c:v>46753</c:v>
                </c:pt>
                <c:pt idx="19">
                  <c:v>47119</c:v>
                </c:pt>
                <c:pt idx="20">
                  <c:v>47484</c:v>
                </c:pt>
              </c:numCache>
            </c:numRef>
          </c:cat>
          <c:val>
            <c:numRef>
              <c:f>'Daten Sektor Abfallwirtschaft'!$D$11:$AR$11</c:f>
              <c:numCache>
                <c:formatCode>#,##0.0</c:formatCode>
                <c:ptCount val="21"/>
                <c:pt idx="0">
                  <c:v>9.0151880000000002</c:v>
                </c:pt>
                <c:pt idx="1">
                  <c:v>8.0675279999999994</c:v>
                </c:pt>
                <c:pt idx="2">
                  <c:v>7.2332399999999994</c:v>
                </c:pt>
                <c:pt idx="3">
                  <c:v>6.4712480000000001</c:v>
                </c:pt>
                <c:pt idx="4">
                  <c:v>5.7966160000000002</c:v>
                </c:pt>
                <c:pt idx="5">
                  <c:v>5.1918439999999997</c:v>
                </c:pt>
                <c:pt idx="6">
                  <c:v>4.657184</c:v>
                </c:pt>
                <c:pt idx="7">
                  <c:v>4.2841399999999998</c:v>
                </c:pt>
                <c:pt idx="8">
                  <c:v>3.9445839999999999</c:v>
                </c:pt>
                <c:pt idx="9">
                  <c:v>3.4267239999999997</c:v>
                </c:pt>
                <c:pt idx="10">
                  <c:v>2.973096</c:v>
                </c:pt>
                <c:pt idx="11">
                  <c:v>2.5741520000000002</c:v>
                </c:pt>
                <c:pt idx="12">
                  <c:v>2.3703680000000005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1-41E7-951D-17C46FEEE48A}"/>
            </c:ext>
          </c:extLst>
        </c:ser>
        <c:ser>
          <c:idx val="1"/>
          <c:order val="1"/>
          <c:tx>
            <c:strRef>
              <c:f>'Daten Sektor Abfallwirtschaft'!$B$12</c:f>
              <c:strCache>
                <c:ptCount val="1"/>
                <c:pt idx="0">
                  <c:v>CRF 5.B - biologische Behandlung von festen Abfällen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'Daten Sektor Abfallwirtschaft'!$D$10:$AR$10</c:f>
              <c:numCache>
                <c:formatCode>yyyy</c:formatCode>
                <c:ptCount val="21"/>
                <c:pt idx="0">
                  <c:v>40179</c:v>
                </c:pt>
                <c:pt idx="1">
                  <c:v>40544</c:v>
                </c:pt>
                <c:pt idx="2">
                  <c:v>40909</c:v>
                </c:pt>
                <c:pt idx="3">
                  <c:v>41275</c:v>
                </c:pt>
                <c:pt idx="4">
                  <c:v>41640</c:v>
                </c:pt>
                <c:pt idx="5">
                  <c:v>42005</c:v>
                </c:pt>
                <c:pt idx="6">
                  <c:v>42370</c:v>
                </c:pt>
                <c:pt idx="7">
                  <c:v>42736</c:v>
                </c:pt>
                <c:pt idx="8">
                  <c:v>43101</c:v>
                </c:pt>
                <c:pt idx="9">
                  <c:v>43466</c:v>
                </c:pt>
                <c:pt idx="10">
                  <c:v>43831</c:v>
                </c:pt>
                <c:pt idx="11">
                  <c:v>44197</c:v>
                </c:pt>
                <c:pt idx="12">
                  <c:v>44562</c:v>
                </c:pt>
                <c:pt idx="13">
                  <c:v>44927</c:v>
                </c:pt>
                <c:pt idx="14">
                  <c:v>45292</c:v>
                </c:pt>
                <c:pt idx="15">
                  <c:v>45658</c:v>
                </c:pt>
                <c:pt idx="16">
                  <c:v>46023</c:v>
                </c:pt>
                <c:pt idx="17">
                  <c:v>46388</c:v>
                </c:pt>
                <c:pt idx="18">
                  <c:v>46753</c:v>
                </c:pt>
                <c:pt idx="19">
                  <c:v>47119</c:v>
                </c:pt>
                <c:pt idx="20">
                  <c:v>47484</c:v>
                </c:pt>
              </c:numCache>
            </c:numRef>
          </c:cat>
          <c:val>
            <c:numRef>
              <c:f>'Daten Sektor Abfallwirtschaft'!$D$12:$AR$12</c:f>
              <c:numCache>
                <c:formatCode>#,##0.0</c:formatCode>
                <c:ptCount val="21"/>
                <c:pt idx="0">
                  <c:v>0.75787128349999999</c:v>
                </c:pt>
                <c:pt idx="1">
                  <c:v>0.84887039949999987</c:v>
                </c:pt>
                <c:pt idx="2">
                  <c:v>0.88514385799999995</c:v>
                </c:pt>
                <c:pt idx="3">
                  <c:v>0.87896336800000008</c:v>
                </c:pt>
                <c:pt idx="4">
                  <c:v>0.95098652649999982</c:v>
                </c:pt>
                <c:pt idx="5">
                  <c:v>0.95283391250000005</c:v>
                </c:pt>
                <c:pt idx="6">
                  <c:v>0.9773170619999999</c:v>
                </c:pt>
                <c:pt idx="7">
                  <c:v>0.99279035799999993</c:v>
                </c:pt>
                <c:pt idx="8">
                  <c:v>0.96334625699999987</c:v>
                </c:pt>
                <c:pt idx="9">
                  <c:v>0.98143663149999993</c:v>
                </c:pt>
                <c:pt idx="10">
                  <c:v>0.97974194749999988</c:v>
                </c:pt>
                <c:pt idx="11">
                  <c:v>0.97538772699999998</c:v>
                </c:pt>
                <c:pt idx="12">
                  <c:v>0.97104305466999996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F1-41E7-951D-17C46FEEE48A}"/>
            </c:ext>
          </c:extLst>
        </c:ser>
        <c:ser>
          <c:idx val="2"/>
          <c:order val="2"/>
          <c:tx>
            <c:strRef>
              <c:f>'Daten Sektor Abfallwirtschaft'!$B$13</c:f>
              <c:strCache>
                <c:ptCount val="1"/>
                <c:pt idx="0">
                  <c:v>CRF 5.D - Abwasserbehandlung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'Daten Sektor Abfallwirtschaft'!$D$10:$AR$10</c:f>
              <c:numCache>
                <c:formatCode>yyyy</c:formatCode>
                <c:ptCount val="21"/>
                <c:pt idx="0">
                  <c:v>40179</c:v>
                </c:pt>
                <c:pt idx="1">
                  <c:v>40544</c:v>
                </c:pt>
                <c:pt idx="2">
                  <c:v>40909</c:v>
                </c:pt>
                <c:pt idx="3">
                  <c:v>41275</c:v>
                </c:pt>
                <c:pt idx="4">
                  <c:v>41640</c:v>
                </c:pt>
                <c:pt idx="5">
                  <c:v>42005</c:v>
                </c:pt>
                <c:pt idx="6">
                  <c:v>42370</c:v>
                </c:pt>
                <c:pt idx="7">
                  <c:v>42736</c:v>
                </c:pt>
                <c:pt idx="8">
                  <c:v>43101</c:v>
                </c:pt>
                <c:pt idx="9">
                  <c:v>43466</c:v>
                </c:pt>
                <c:pt idx="10">
                  <c:v>43831</c:v>
                </c:pt>
                <c:pt idx="11">
                  <c:v>44197</c:v>
                </c:pt>
                <c:pt idx="12">
                  <c:v>44562</c:v>
                </c:pt>
                <c:pt idx="13">
                  <c:v>44927</c:v>
                </c:pt>
                <c:pt idx="14">
                  <c:v>45292</c:v>
                </c:pt>
                <c:pt idx="15">
                  <c:v>45658</c:v>
                </c:pt>
                <c:pt idx="16">
                  <c:v>46023</c:v>
                </c:pt>
                <c:pt idx="17">
                  <c:v>46388</c:v>
                </c:pt>
                <c:pt idx="18">
                  <c:v>46753</c:v>
                </c:pt>
                <c:pt idx="19">
                  <c:v>47119</c:v>
                </c:pt>
                <c:pt idx="20">
                  <c:v>47484</c:v>
                </c:pt>
              </c:numCache>
            </c:numRef>
          </c:cat>
          <c:val>
            <c:numRef>
              <c:f>'Daten Sektor Abfallwirtschaft'!$D$13:$AR$13</c:f>
              <c:numCache>
                <c:formatCode>#,##0.0</c:formatCode>
                <c:ptCount val="21"/>
                <c:pt idx="0">
                  <c:v>1.0439470119545025</c:v>
                </c:pt>
                <c:pt idx="1">
                  <c:v>1.0315719866196003</c:v>
                </c:pt>
                <c:pt idx="2">
                  <c:v>1.0116063981951391</c:v>
                </c:pt>
                <c:pt idx="3">
                  <c:v>0.99392432475847858</c:v>
                </c:pt>
                <c:pt idx="4">
                  <c:v>0.99543428466451345</c:v>
                </c:pt>
                <c:pt idx="5">
                  <c:v>0.99456360532045185</c:v>
                </c:pt>
                <c:pt idx="6">
                  <c:v>0.98607568748827656</c:v>
                </c:pt>
                <c:pt idx="7">
                  <c:v>0.97090458430995619</c:v>
                </c:pt>
                <c:pt idx="8">
                  <c:v>0.95630415861490137</c:v>
                </c:pt>
                <c:pt idx="9">
                  <c:v>0.93563068206244515</c:v>
                </c:pt>
                <c:pt idx="10">
                  <c:v>0.91595676037417406</c:v>
                </c:pt>
                <c:pt idx="11">
                  <c:v>0.91284283667637534</c:v>
                </c:pt>
                <c:pt idx="12">
                  <c:v>0.91883866061783881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F1-41E7-951D-17C46FEEE48A}"/>
            </c:ext>
          </c:extLst>
        </c:ser>
        <c:ser>
          <c:idx val="3"/>
          <c:order val="3"/>
          <c:tx>
            <c:strRef>
              <c:f>'Daten Sektor Abfallwirtschaft'!$B$14</c:f>
              <c:strCache>
                <c:ptCount val="1"/>
                <c:pt idx="0">
                  <c:v>CRF 5.E - übrige Emissionen - Andere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cat>
            <c:numRef>
              <c:f>'Daten Sektor Abfallwirtschaft'!$D$10:$AR$10</c:f>
              <c:numCache>
                <c:formatCode>yyyy</c:formatCode>
                <c:ptCount val="21"/>
                <c:pt idx="0">
                  <c:v>40179</c:v>
                </c:pt>
                <c:pt idx="1">
                  <c:v>40544</c:v>
                </c:pt>
                <c:pt idx="2">
                  <c:v>40909</c:v>
                </c:pt>
                <c:pt idx="3">
                  <c:v>41275</c:v>
                </c:pt>
                <c:pt idx="4">
                  <c:v>41640</c:v>
                </c:pt>
                <c:pt idx="5">
                  <c:v>42005</c:v>
                </c:pt>
                <c:pt idx="6">
                  <c:v>42370</c:v>
                </c:pt>
                <c:pt idx="7">
                  <c:v>42736</c:v>
                </c:pt>
                <c:pt idx="8">
                  <c:v>43101</c:v>
                </c:pt>
                <c:pt idx="9">
                  <c:v>43466</c:v>
                </c:pt>
                <c:pt idx="10">
                  <c:v>43831</c:v>
                </c:pt>
                <c:pt idx="11">
                  <c:v>44197</c:v>
                </c:pt>
                <c:pt idx="12">
                  <c:v>44562</c:v>
                </c:pt>
                <c:pt idx="13">
                  <c:v>44927</c:v>
                </c:pt>
                <c:pt idx="14">
                  <c:v>45292</c:v>
                </c:pt>
                <c:pt idx="15">
                  <c:v>45658</c:v>
                </c:pt>
                <c:pt idx="16">
                  <c:v>46023</c:v>
                </c:pt>
                <c:pt idx="17">
                  <c:v>46388</c:v>
                </c:pt>
                <c:pt idx="18">
                  <c:v>46753</c:v>
                </c:pt>
                <c:pt idx="19">
                  <c:v>47119</c:v>
                </c:pt>
                <c:pt idx="20">
                  <c:v>47484</c:v>
                </c:pt>
              </c:numCache>
            </c:numRef>
          </c:cat>
          <c:val>
            <c:numRef>
              <c:f>'Daten Sektor Abfallwirtschaft'!$D$14:$AR$14</c:f>
              <c:numCache>
                <c:formatCode>#,##0.0</c:formatCode>
                <c:ptCount val="21"/>
                <c:pt idx="0">
                  <c:v>3.6388534139999998E-2</c:v>
                </c:pt>
                <c:pt idx="1">
                  <c:v>3.919445823E-2</c:v>
                </c:pt>
                <c:pt idx="2">
                  <c:v>3.7363555529999995E-2</c:v>
                </c:pt>
                <c:pt idx="3">
                  <c:v>3.6500665979999992E-2</c:v>
                </c:pt>
                <c:pt idx="4">
                  <c:v>3.6857210189999996E-2</c:v>
                </c:pt>
                <c:pt idx="5">
                  <c:v>3.5897957339999995E-2</c:v>
                </c:pt>
                <c:pt idx="6">
                  <c:v>3.4584788370000001E-2</c:v>
                </c:pt>
                <c:pt idx="7">
                  <c:v>3.3490626900000001E-2</c:v>
                </c:pt>
                <c:pt idx="8">
                  <c:v>3.3033339239999994E-2</c:v>
                </c:pt>
                <c:pt idx="9">
                  <c:v>3.2802067319999996E-2</c:v>
                </c:pt>
                <c:pt idx="10">
                  <c:v>3.2233523849999994E-2</c:v>
                </c:pt>
                <c:pt idx="11">
                  <c:v>3.1664980380000006E-2</c:v>
                </c:pt>
                <c:pt idx="12">
                  <c:v>3.1096436909999997E-2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FDF1-41E7-951D-17C46FEEE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006696"/>
        <c:axId val="147008264"/>
      </c:barChart>
      <c:lineChart>
        <c:grouping val="standard"/>
        <c:varyColors val="0"/>
        <c:ser>
          <c:idx val="6"/>
          <c:order val="4"/>
          <c:tx>
            <c:strRef>
              <c:f>'Daten Sektor Abfallwirtschaft'!$B$15</c:f>
              <c:strCache>
                <c:ptCount val="1"/>
                <c:pt idx="0">
                  <c:v>6 - Abfallwirtschaft und Sonstiges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1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368-4A1D-8C08-952A9D1EA9A2}"/>
                </c:ext>
              </c:extLst>
            </c:dLbl>
            <c:dLbl>
              <c:idx val="1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081-4BD0-A299-F29974DDBECC}"/>
                </c:ext>
              </c:extLst>
            </c:dLbl>
            <c:dLbl>
              <c:idx val="1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212-4951-9333-598346CCAD9D}"/>
                </c:ext>
              </c:extLst>
            </c:dLbl>
            <c:numFmt formatCode="#,##0.0" sourceLinked="0"/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de-DE"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'Daten Sektor Abfallwirtschaft'!$D$15:$AR$15</c:f>
              <c:numCache>
                <c:formatCode>#,##0.0</c:formatCode>
                <c:ptCount val="21"/>
                <c:pt idx="0">
                  <c:v>10.853394829594503</c:v>
                </c:pt>
                <c:pt idx="1">
                  <c:v>9.9871648443495999</c:v>
                </c:pt>
                <c:pt idx="2">
                  <c:v>9.167353811725139</c:v>
                </c:pt>
                <c:pt idx="3">
                  <c:v>8.380636358738478</c:v>
                </c:pt>
                <c:pt idx="4">
                  <c:v>7.7798940213545134</c:v>
                </c:pt>
                <c:pt idx="5">
                  <c:v>7.175139475160452</c:v>
                </c:pt>
                <c:pt idx="6">
                  <c:v>6.6551615378582767</c:v>
                </c:pt>
                <c:pt idx="7">
                  <c:v>6.2813255692099554</c:v>
                </c:pt>
                <c:pt idx="8">
                  <c:v>5.8972677548549006</c:v>
                </c:pt>
                <c:pt idx="9">
                  <c:v>5.3765933808824444</c:v>
                </c:pt>
                <c:pt idx="10">
                  <c:v>4.9010282317241742</c:v>
                </c:pt>
                <c:pt idx="11">
                  <c:v>4.4940475440563752</c:v>
                </c:pt>
                <c:pt idx="12">
                  <c:v>4.29134615219784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DF1-41E7-951D-17C46FEEE48A}"/>
            </c:ext>
          </c:extLst>
        </c:ser>
        <c:ser>
          <c:idx val="9"/>
          <c:order val="5"/>
          <c:tx>
            <c:strRef>
              <c:f>'Daten Sektor Abfallwirtschaft'!$B$17:$C$17</c:f>
              <c:strCache>
                <c:ptCount val="2"/>
                <c:pt idx="0">
                  <c:v>6 - Abfallwirtschaft und Sonstiges</c:v>
                </c:pt>
                <c:pt idx="1">
                  <c:v>aktueller Zielpfad**</c:v>
                </c:pt>
              </c:strCache>
            </c:strRef>
          </c:tx>
          <c:spPr>
            <a:ln w="2540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ysDot"/>
              </a:ln>
              <a:effectLst/>
            </c:spPr>
          </c:marker>
          <c:dLbls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457-47A6-8B17-BCAB3658F7B8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457-47A6-8B17-BCAB3658F7B8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457-47A6-8B17-BCAB3658F7B8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457-47A6-8B17-BCAB3658F7B8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457-47A6-8B17-BCAB3658F7B8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457-47A6-8B17-BCAB3658F7B8}"/>
                </c:ext>
              </c:extLst>
            </c:dLbl>
            <c:numFmt formatCode="#,##0.0" sourceLinked="0"/>
            <c:spPr>
              <a:solidFill>
                <a:schemeClr val="accent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de-DE"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'Daten Sektor Abfallwirtschaft'!$D$17:$AR$17</c:f>
              <c:numCache>
                <c:formatCode>#,##0.0</c:formatCode>
                <c:ptCount val="21"/>
                <c:pt idx="10" formatCode="#,##0">
                  <c:v>9</c:v>
                </c:pt>
                <c:pt idx="11" formatCode="#,##0">
                  <c:v>9</c:v>
                </c:pt>
                <c:pt idx="12" formatCode="#,##0">
                  <c:v>8.5006613839937355</c:v>
                </c:pt>
                <c:pt idx="13" formatCode="#,##0">
                  <c:v>9.0268257879682228</c:v>
                </c:pt>
                <c:pt idx="14" formatCode="#,##0">
                  <c:v>8.0268257879682228</c:v>
                </c:pt>
                <c:pt idx="15" formatCode="#,##0">
                  <c:v>8.0268257879682228</c:v>
                </c:pt>
                <c:pt idx="16" formatCode="#,##0">
                  <c:v>7.0268257879682237</c:v>
                </c:pt>
                <c:pt idx="17" formatCode="#,##0">
                  <c:v>7.0268257879682237</c:v>
                </c:pt>
                <c:pt idx="18" formatCode="#,##0">
                  <c:v>6.0268257879682237</c:v>
                </c:pt>
                <c:pt idx="19" formatCode="#,##0">
                  <c:v>6.0268257879682237</c:v>
                </c:pt>
                <c:pt idx="20" formatCode="#,##0">
                  <c:v>5.0268257879682237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3-FDF1-41E7-951D-17C46FEEE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006696"/>
        <c:axId val="147008264"/>
        <c:extLst/>
      </c:lineChart>
      <c:dateAx>
        <c:axId val="147006696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lang="de-DE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008264"/>
        <c:crosses val="autoZero"/>
        <c:auto val="0"/>
        <c:lblOffset val="100"/>
        <c:baseTimeUnit val="years"/>
      </c:dateAx>
      <c:valAx>
        <c:axId val="14700826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strRef>
              <c:f>'Daten Sektor Abfallwirtschaft'!$C$5</c:f>
              <c:strCache>
                <c:ptCount val="1"/>
                <c:pt idx="0">
                  <c:v>Emissionen in Mio. t CO₂-äquivalent</c:v>
                </c:pt>
              </c:strCache>
            </c:strRef>
          </c:tx>
          <c:layout>
            <c:manualLayout>
              <c:xMode val="edge"/>
              <c:yMode val="edge"/>
              <c:x val="1.6546794209965458E-2"/>
              <c:y val="0.175573979932752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de-DE"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de-DE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006696"/>
        <c:crosses val="autoZero"/>
        <c:crossBetween val="between"/>
      </c:valAx>
      <c:spPr>
        <a:blipFill dpi="0" rotWithShape="1">
          <a:blip xmlns:r="http://schemas.openxmlformats.org/officeDocument/2006/relationships" r:embed="rId3"/>
          <a:srcRect/>
          <a:tile tx="0" ty="0" sx="100000" sy="100000" flip="none" algn="tl"/>
        </a:blipFill>
        <a:ln>
          <a:noFill/>
        </a:ln>
        <a:effectLst/>
      </c:spPr>
    </c:plotArea>
    <c:legend>
      <c:legendPos val="b"/>
      <c:legendEntry>
        <c:idx val="4"/>
        <c:delete val="1"/>
      </c:legendEntry>
      <c:layout>
        <c:manualLayout>
          <c:xMode val="edge"/>
          <c:yMode val="edge"/>
          <c:x val="1.1998500187476568E-2"/>
          <c:y val="0.78423959110374364"/>
          <c:w val="0.97341974433290623"/>
          <c:h val="0.215760433204505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de-DE" sz="7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de-DE" sz="8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3438525</xdr:colOff>
      <xdr:row>1</xdr:row>
      <xdr:rowOff>314325</xdr:rowOff>
    </xdr:from>
    <xdr:to>
      <xdr:col>1</xdr:col>
      <xdr:colOff>5267325</xdr:colOff>
      <xdr:row>1</xdr:row>
      <xdr:rowOff>904875</xdr:rowOff>
    </xdr:to>
    <xdr:pic>
      <xdr:nvPicPr>
        <xdr:cNvPr id="2" name="Picture 1" descr="nase_logo_m">
          <a:extLst>
            <a:ext uri="{FF2B5EF4-FFF2-40B4-BE49-F238E27FC236}">
              <a16:creationId xmlns:a16="http://schemas.microsoft.com/office/drawing/2014/main" id="{6CC2684D-DD8A-4B6C-93EE-DCBC71B6FE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00450" y="476250"/>
          <a:ext cx="1828800" cy="590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209550</xdr:colOff>
      <xdr:row>1</xdr:row>
      <xdr:rowOff>28575</xdr:rowOff>
    </xdr:from>
    <xdr:to>
      <xdr:col>1</xdr:col>
      <xdr:colOff>2200275</xdr:colOff>
      <xdr:row>1</xdr:row>
      <xdr:rowOff>1221925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B44FC47-38F8-4CE9-BF58-5104F69C0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1475" y="190500"/>
          <a:ext cx="1990725" cy="1193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11909</xdr:rowOff>
    </xdr:from>
    <xdr:to>
      <xdr:col>43</xdr:col>
      <xdr:colOff>11906</xdr:colOff>
      <xdr:row>17</xdr:row>
      <xdr:rowOff>11909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FD863990-A3CB-49C8-817E-166D80BDD18F}"/>
            </a:ext>
          </a:extLst>
        </xdr:cNvPr>
        <xdr:cNvCxnSpPr/>
      </xdr:nvCxnSpPr>
      <xdr:spPr>
        <a:xfrm>
          <a:off x="357188" y="4179097"/>
          <a:ext cx="21669374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36857" y="860977"/>
    <xdr:ext cx="6435696" cy="4599144"/>
    <xdr:graphicFrame macro="">
      <xdr:nvGraphicFramePr>
        <xdr:cNvPr id="2" name="Diagramm1">
          <a:extLst>
            <a:ext uri="{FF2B5EF4-FFF2-40B4-BE49-F238E27FC236}">
              <a16:creationId xmlns:a16="http://schemas.microsoft.com/office/drawing/2014/main" id="{E90AA573-3092-42D0-A496-954240A74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  <xdr:absoluteAnchor>
    <xdr:pos x="2352210" y="5580080"/>
    <xdr:ext cx="3587767" cy="1212437"/>
    <xdr:sp macro="" textlink="'Daten Sektorgrafik'!C3">
      <xdr:nvSpPr>
        <xdr:cNvPr id="3" name="Textfeld 2">
          <a:extLst>
            <a:ext uri="{FF2B5EF4-FFF2-40B4-BE49-F238E27FC236}">
              <a16:creationId xmlns:a16="http://schemas.microsoft.com/office/drawing/2014/main" id="{82732426-D0B8-43F5-94A5-274959364A52}"/>
            </a:ext>
          </a:extLst>
        </xdr:cNvPr>
        <xdr:cNvSpPr txBox="1"/>
      </xdr:nvSpPr>
      <xdr:spPr>
        <a:xfrm>
          <a:off x="2352210" y="5580080"/>
          <a:ext cx="3587767" cy="12124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marL="0" indent="0" algn="r"/>
          <a:fld id="{2FDD6EF3-B3FB-4B83-9617-2F26B830BCC4}" type="TxLink">
            <a:rPr lang="en-US" sz="600" b="0" i="0" u="none" strike="noStrike">
              <a:solidFill>
                <a:srgbClr val="000000"/>
              </a:solidFill>
              <a:latin typeface="+mj-lt"/>
              <a:ea typeface="+mn-ea"/>
              <a:cs typeface="Meta Offc"/>
            </a:rPr>
            <a:pPr marL="0" indent="0" algn="r"/>
            <a:t>Quelle: Umweltbundesamt  13.03.2023</a:t>
          </a:fld>
          <a:endParaRPr lang="de-DE" sz="600" b="0" i="0" u="none" strike="noStrike">
            <a:solidFill>
              <a:srgbClr val="000000"/>
            </a:solidFill>
            <a:latin typeface="+mj-lt"/>
            <a:ea typeface="+mn-ea"/>
            <a:cs typeface="Meta Offc"/>
          </a:endParaRPr>
        </a:p>
      </xdr:txBody>
    </xdr:sp>
    <xdr:clientData/>
  </xdr:absoluteAnchor>
  <xdr:absoluteAnchor>
    <xdr:pos x="101876" y="5550772"/>
    <xdr:ext cx="1670602" cy="1212437"/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8696C6D7-517D-408E-95F6-1D85F8AFE176}"/>
            </a:ext>
          </a:extLst>
        </xdr:cNvPr>
        <xdr:cNvSpPr txBox="1"/>
      </xdr:nvSpPr>
      <xdr:spPr>
        <a:xfrm>
          <a:off x="101876" y="5550772"/>
          <a:ext cx="1670602" cy="12124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l"/>
          <a:r>
            <a:rPr lang="de-DE" sz="600">
              <a:solidFill>
                <a:srgbClr val="080808"/>
              </a:solidFill>
              <a:latin typeface="Meta Offc" pitchFamily="34" charset="0"/>
              <a:cs typeface="Meta Offc" pitchFamily="34" charset="0"/>
            </a:rPr>
            <a:t> </a:t>
          </a:r>
        </a:p>
      </xdr:txBody>
    </xdr:sp>
    <xdr:clientData/>
  </xdr:absoluteAnchor>
  <xdr:twoCellAnchor>
    <xdr:from>
      <xdr:col>0</xdr:col>
      <xdr:colOff>0</xdr:colOff>
      <xdr:row>1</xdr:row>
      <xdr:rowOff>9525</xdr:rowOff>
    </xdr:from>
    <xdr:to>
      <xdr:col>12</xdr:col>
      <xdr:colOff>8282</xdr:colOff>
      <xdr:row>2</xdr:row>
      <xdr:rowOff>38100</xdr:rowOff>
    </xdr:to>
    <xdr:sp macro="" textlink="'Daten Sektorgrafik'!C1">
      <xdr:nvSpPr>
        <xdr:cNvPr id="5" name="Textfeld 4">
          <a:extLst>
            <a:ext uri="{FF2B5EF4-FFF2-40B4-BE49-F238E27FC236}">
              <a16:creationId xmlns:a16="http://schemas.microsoft.com/office/drawing/2014/main" id="{6EAF854E-86FA-494F-B9DF-7BFFFA346E4D}"/>
            </a:ext>
          </a:extLst>
        </xdr:cNvPr>
        <xdr:cNvSpPr txBox="1"/>
      </xdr:nvSpPr>
      <xdr:spPr>
        <a:xfrm>
          <a:off x="0" y="200025"/>
          <a:ext cx="9152282" cy="219075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8C9DD9F4-7C53-4732-B12C-7EE22D525D51}" type="TxLink">
            <a:rPr lang="en-US" sz="1000" b="1" i="0" u="none" strike="noStrike">
              <a:solidFill>
                <a:srgbClr val="000000"/>
              </a:solidFill>
              <a:latin typeface="+mn-lt"/>
              <a:ea typeface="+mn-ea"/>
              <a:cs typeface="Meta Offc" pitchFamily="34" charset="0"/>
            </a:rPr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Entwicklung der Treibhausgasemissionen in Deutschland</a:t>
          </a:fld>
          <a:endParaRPr lang="de-DE" sz="1000" b="1" i="0" u="none" strike="noStrike">
            <a:solidFill>
              <a:srgbClr val="000000"/>
            </a:solidFill>
            <a:latin typeface="+mn-lt"/>
            <a:ea typeface="+mn-ea"/>
            <a:cs typeface="Meta Offc" pitchFamily="34" charset="0"/>
          </a:endParaRPr>
        </a:p>
      </xdr:txBody>
    </xdr:sp>
    <xdr:clientData/>
  </xdr:twoCellAnchor>
  <xdr:twoCellAnchor>
    <xdr:from>
      <xdr:col>0</xdr:col>
      <xdr:colOff>0</xdr:colOff>
      <xdr:row>2</xdr:row>
      <xdr:rowOff>15875</xdr:rowOff>
    </xdr:from>
    <xdr:to>
      <xdr:col>12</xdr:col>
      <xdr:colOff>0</xdr:colOff>
      <xdr:row>3</xdr:row>
      <xdr:rowOff>57150</xdr:rowOff>
    </xdr:to>
    <xdr:sp macro="" textlink="'Daten Sektorgrafik'!C2">
      <xdr:nvSpPr>
        <xdr:cNvPr id="6" name="Textfeld 5">
          <a:extLst>
            <a:ext uri="{FF2B5EF4-FFF2-40B4-BE49-F238E27FC236}">
              <a16:creationId xmlns:a16="http://schemas.microsoft.com/office/drawing/2014/main" id="{FC7B7AEF-E6AF-48C6-973F-34B31FEB5EEA}"/>
            </a:ext>
          </a:extLst>
        </xdr:cNvPr>
        <xdr:cNvSpPr txBox="1"/>
      </xdr:nvSpPr>
      <xdr:spPr>
        <a:xfrm>
          <a:off x="0" y="396875"/>
          <a:ext cx="9144000" cy="231775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C95A0C01-EC6F-4056-BE6F-2F3F5BFCC892}" type="TxLink">
            <a:rPr lang="en-US" sz="900" b="0" i="0" u="none" strike="noStrike">
              <a:solidFill>
                <a:srgbClr val="000000"/>
              </a:solidFill>
              <a:latin typeface="+mn-lt"/>
              <a:cs typeface="Meta Offc" pitchFamily="34" charset="0"/>
            </a:rPr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in der Abgrenzung der Sektoren des Klimaschutzgesetzes (KSG) *</a:t>
          </a:fld>
          <a:endParaRPr lang="de-DE" sz="800" b="0" i="0" u="none" strike="noStrike">
            <a:solidFill>
              <a:srgbClr val="080808"/>
            </a:solidFill>
            <a:latin typeface="+mn-lt"/>
            <a:cs typeface="Meta Offc" pitchFamily="34" charset="0"/>
          </a:endParaRPr>
        </a:p>
      </xdr:txBody>
    </xdr:sp>
    <xdr:clientData/>
  </xdr:twoCellAnchor>
  <xdr:twoCellAnchor>
    <xdr:from>
      <xdr:col>16</xdr:col>
      <xdr:colOff>34976</xdr:colOff>
      <xdr:row>11</xdr:row>
      <xdr:rowOff>24840</xdr:rowOff>
    </xdr:from>
    <xdr:to>
      <xdr:col>22</xdr:col>
      <xdr:colOff>1143013</xdr:colOff>
      <xdr:row>11</xdr:row>
      <xdr:rowOff>24840</xdr:rowOff>
    </xdr:to>
    <xdr:cxnSp macro="">
      <xdr:nvCxnSpPr>
        <xdr:cNvPr id="7" name="Gerade Verbindung mit Pfeil 6">
          <a:extLst>
            <a:ext uri="{FF2B5EF4-FFF2-40B4-BE49-F238E27FC236}">
              <a16:creationId xmlns:a16="http://schemas.microsoft.com/office/drawing/2014/main" id="{3DF1A2F6-A0EC-4BD4-A6BD-897D400A3988}"/>
            </a:ext>
          </a:extLst>
        </xdr:cNvPr>
        <xdr:cNvCxnSpPr/>
      </xdr:nvCxnSpPr>
      <xdr:spPr>
        <a:xfrm>
          <a:off x="12226976" y="2120340"/>
          <a:ext cx="5299037" cy="0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0</xdr:col>
      <xdr:colOff>91113</xdr:colOff>
      <xdr:row>0</xdr:row>
      <xdr:rowOff>252598</xdr:rowOff>
    </xdr:from>
    <xdr:to>
      <xdr:col>12</xdr:col>
      <xdr:colOff>6914</xdr:colOff>
      <xdr:row>0</xdr:row>
      <xdr:rowOff>252598</xdr:rowOff>
    </xdr:to>
    <xdr:cxnSp macro="">
      <xdr:nvCxnSpPr>
        <xdr:cNvPr id="8" name="Gerade Verbindung 7">
          <a:extLst>
            <a:ext uri="{FF2B5EF4-FFF2-40B4-BE49-F238E27FC236}">
              <a16:creationId xmlns:a16="http://schemas.microsoft.com/office/drawing/2014/main" id="{971A5236-D99D-44CB-ACD6-B7DEF8E2BF50}"/>
            </a:ext>
          </a:extLst>
        </xdr:cNvPr>
        <xdr:cNvCxnSpPr/>
      </xdr:nvCxnSpPr>
      <xdr:spPr>
        <a:xfrm>
          <a:off x="91113" y="252598"/>
          <a:ext cx="5821301" cy="0"/>
        </a:xfrm>
        <a:prstGeom prst="line">
          <a:avLst/>
        </a:prstGeom>
        <a:ln w="1270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129213</xdr:colOff>
      <xdr:row>23</xdr:row>
      <xdr:rowOff>109743</xdr:rowOff>
    </xdr:from>
    <xdr:to>
      <xdr:col>12</xdr:col>
      <xdr:colOff>45366</xdr:colOff>
      <xdr:row>23</xdr:row>
      <xdr:rowOff>109743</xdr:rowOff>
    </xdr:to>
    <xdr:cxnSp macro="">
      <xdr:nvCxnSpPr>
        <xdr:cNvPr id="9" name="Gerade Verbindung 8">
          <a:extLst>
            <a:ext uri="{FF2B5EF4-FFF2-40B4-BE49-F238E27FC236}">
              <a16:creationId xmlns:a16="http://schemas.microsoft.com/office/drawing/2014/main" id="{41BD2591-4273-4D2E-824F-353AD12EEBCD}"/>
            </a:ext>
          </a:extLst>
        </xdr:cNvPr>
        <xdr:cNvCxnSpPr/>
      </xdr:nvCxnSpPr>
      <xdr:spPr>
        <a:xfrm>
          <a:off x="129213" y="4491243"/>
          <a:ext cx="9060153" cy="0"/>
        </a:xfrm>
        <a:prstGeom prst="line">
          <a:avLst/>
        </a:prstGeom>
        <a:ln w="1270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126176</xdr:colOff>
      <xdr:row>18</xdr:row>
      <xdr:rowOff>964538</xdr:rowOff>
    </xdr:from>
    <xdr:to>
      <xdr:col>12</xdr:col>
      <xdr:colOff>42329</xdr:colOff>
      <xdr:row>18</xdr:row>
      <xdr:rowOff>964538</xdr:rowOff>
    </xdr:to>
    <xdr:cxnSp macro="">
      <xdr:nvCxnSpPr>
        <xdr:cNvPr id="10" name="Gerade Verbindung 9">
          <a:extLst>
            <a:ext uri="{FF2B5EF4-FFF2-40B4-BE49-F238E27FC236}">
              <a16:creationId xmlns:a16="http://schemas.microsoft.com/office/drawing/2014/main" id="{DC10AD7E-97CA-4A3C-9188-DEE4138E310D}"/>
            </a:ext>
          </a:extLst>
        </xdr:cNvPr>
        <xdr:cNvCxnSpPr/>
      </xdr:nvCxnSpPr>
      <xdr:spPr>
        <a:xfrm>
          <a:off x="126176" y="3622013"/>
          <a:ext cx="9060153" cy="0"/>
        </a:xfrm>
        <a:prstGeom prst="line">
          <a:avLst/>
        </a:prstGeom>
        <a:ln w="635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34962</xdr:colOff>
      <xdr:row>13</xdr:row>
      <xdr:rowOff>28162</xdr:rowOff>
    </xdr:from>
    <xdr:to>
      <xdr:col>22</xdr:col>
      <xdr:colOff>1142999</xdr:colOff>
      <xdr:row>13</xdr:row>
      <xdr:rowOff>28162</xdr:rowOff>
    </xdr:to>
    <xdr:cxnSp macro="">
      <xdr:nvCxnSpPr>
        <xdr:cNvPr id="11" name="Gerade Verbindung mit Pfeil 10">
          <a:extLst>
            <a:ext uri="{FF2B5EF4-FFF2-40B4-BE49-F238E27FC236}">
              <a16:creationId xmlns:a16="http://schemas.microsoft.com/office/drawing/2014/main" id="{98A41BCC-08B6-4CA2-BCB1-425F09D57E13}"/>
            </a:ext>
          </a:extLst>
        </xdr:cNvPr>
        <xdr:cNvCxnSpPr/>
      </xdr:nvCxnSpPr>
      <xdr:spPr>
        <a:xfrm>
          <a:off x="12226962" y="2504662"/>
          <a:ext cx="5299037" cy="0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18</xdr:col>
      <xdr:colOff>745397</xdr:colOff>
      <xdr:row>3</xdr:row>
      <xdr:rowOff>140825</xdr:rowOff>
    </xdr:from>
    <xdr:to>
      <xdr:col>18</xdr:col>
      <xdr:colOff>745397</xdr:colOff>
      <xdr:row>18</xdr:row>
      <xdr:rowOff>1019694</xdr:rowOff>
    </xdr:to>
    <xdr:cxnSp macro="">
      <xdr:nvCxnSpPr>
        <xdr:cNvPr id="12" name="Gerade Verbindung mit Pfeil 11">
          <a:extLst>
            <a:ext uri="{FF2B5EF4-FFF2-40B4-BE49-F238E27FC236}">
              <a16:creationId xmlns:a16="http://schemas.microsoft.com/office/drawing/2014/main" id="{7D21B7DB-2F4A-4E9D-BCF9-1A568E670789}"/>
            </a:ext>
          </a:extLst>
        </xdr:cNvPr>
        <xdr:cNvCxnSpPr/>
      </xdr:nvCxnSpPr>
      <xdr:spPr>
        <a:xfrm>
          <a:off x="14461397" y="712325"/>
          <a:ext cx="0" cy="2907694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19</xdr:col>
      <xdr:colOff>215311</xdr:colOff>
      <xdr:row>3</xdr:row>
      <xdr:rowOff>140837</xdr:rowOff>
    </xdr:from>
    <xdr:to>
      <xdr:col>19</xdr:col>
      <xdr:colOff>215311</xdr:colOff>
      <xdr:row>18</xdr:row>
      <xdr:rowOff>1019706</xdr:rowOff>
    </xdr:to>
    <xdr:cxnSp macro="">
      <xdr:nvCxnSpPr>
        <xdr:cNvPr id="13" name="Gerade Verbindung mit Pfeil 12">
          <a:extLst>
            <a:ext uri="{FF2B5EF4-FFF2-40B4-BE49-F238E27FC236}">
              <a16:creationId xmlns:a16="http://schemas.microsoft.com/office/drawing/2014/main" id="{8ABEC795-BC44-486D-918F-2FA6B51895E8}"/>
            </a:ext>
          </a:extLst>
        </xdr:cNvPr>
        <xdr:cNvCxnSpPr/>
      </xdr:nvCxnSpPr>
      <xdr:spPr>
        <a:xfrm>
          <a:off x="14693311" y="712337"/>
          <a:ext cx="0" cy="2907694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oneCellAnchor>
    <xdr:from>
      <xdr:col>20</xdr:col>
      <xdr:colOff>323187</xdr:colOff>
      <xdr:row>3</xdr:row>
      <xdr:rowOff>139565</xdr:rowOff>
    </xdr:from>
    <xdr:ext cx="1048364" cy="330004"/>
    <xdr:sp macro="" textlink="" fLocksText="0">
      <xdr:nvSpPr>
        <xdr:cNvPr id="14" name="Textfeld 13">
          <a:extLst>
            <a:ext uri="{FF2B5EF4-FFF2-40B4-BE49-F238E27FC236}">
              <a16:creationId xmlns:a16="http://schemas.microsoft.com/office/drawing/2014/main" id="{1ACCCB9C-AEDA-46A9-9D7A-926004B1AC4D}"/>
            </a:ext>
          </a:extLst>
        </xdr:cNvPr>
        <xdr:cNvSpPr txBox="1"/>
      </xdr:nvSpPr>
      <xdr:spPr>
        <a:xfrm>
          <a:off x="15563187" y="711065"/>
          <a:ext cx="1048364" cy="330004"/>
        </a:xfrm>
        <a:prstGeom prst="rect">
          <a:avLst/>
        </a:prstGeom>
        <a:solidFill>
          <a:schemeClr val="tx1"/>
        </a:solidFill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tIns="90000" bIns="90000" rtlCol="0" anchor="ctr">
          <a:spAutoFit/>
        </a:bodyPr>
        <a:lstStyle/>
        <a:p>
          <a:pPr algn="ctr"/>
          <a:r>
            <a:rPr lang="en-US" sz="900" b="1">
              <a:solidFill>
                <a:schemeClr val="bg1"/>
              </a:solidFill>
              <a:latin typeface="Meta Offc" pitchFamily="34" charset="0"/>
              <a:cs typeface="Meta Offc" pitchFamily="34" charset="0"/>
            </a:rPr>
            <a:t>Beschritungsfeld</a:t>
          </a:r>
        </a:p>
      </xdr:txBody>
    </xdr:sp>
    <xdr:clientData fLocksWithSheet="0"/>
  </xdr:oneCellAnchor>
  <xdr:twoCellAnchor>
    <xdr:from>
      <xdr:col>16</xdr:col>
      <xdr:colOff>34976</xdr:colOff>
      <xdr:row>11</xdr:row>
      <xdr:rowOff>24840</xdr:rowOff>
    </xdr:from>
    <xdr:to>
      <xdr:col>22</xdr:col>
      <xdr:colOff>1143013</xdr:colOff>
      <xdr:row>11</xdr:row>
      <xdr:rowOff>24840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927C6B5B-5FEA-4906-BD30-9DAADC549368}"/>
            </a:ext>
          </a:extLst>
        </xdr:cNvPr>
        <xdr:cNvCxnSpPr/>
      </xdr:nvCxnSpPr>
      <xdr:spPr>
        <a:xfrm>
          <a:off x="12226976" y="2120340"/>
          <a:ext cx="5299037" cy="0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16</xdr:col>
      <xdr:colOff>34962</xdr:colOff>
      <xdr:row>13</xdr:row>
      <xdr:rowOff>28162</xdr:rowOff>
    </xdr:from>
    <xdr:to>
      <xdr:col>22</xdr:col>
      <xdr:colOff>1142999</xdr:colOff>
      <xdr:row>13</xdr:row>
      <xdr:rowOff>28162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F7A98CA3-2C3E-4248-A2C1-A1B49EE0D917}"/>
            </a:ext>
          </a:extLst>
        </xdr:cNvPr>
        <xdr:cNvCxnSpPr/>
      </xdr:nvCxnSpPr>
      <xdr:spPr>
        <a:xfrm>
          <a:off x="12226962" y="2504662"/>
          <a:ext cx="5299037" cy="0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18</xdr:col>
      <xdr:colOff>745397</xdr:colOff>
      <xdr:row>3</xdr:row>
      <xdr:rowOff>140825</xdr:rowOff>
    </xdr:from>
    <xdr:to>
      <xdr:col>18</xdr:col>
      <xdr:colOff>745397</xdr:colOff>
      <xdr:row>18</xdr:row>
      <xdr:rowOff>1019694</xdr:rowOff>
    </xdr:to>
    <xdr:cxnSp macro="">
      <xdr:nvCxnSpPr>
        <xdr:cNvPr id="17" name="Gerade Verbindung mit Pfeil 16">
          <a:extLst>
            <a:ext uri="{FF2B5EF4-FFF2-40B4-BE49-F238E27FC236}">
              <a16:creationId xmlns:a16="http://schemas.microsoft.com/office/drawing/2014/main" id="{D826D546-F28A-4F23-8330-7E8ED26109B7}"/>
            </a:ext>
          </a:extLst>
        </xdr:cNvPr>
        <xdr:cNvCxnSpPr/>
      </xdr:nvCxnSpPr>
      <xdr:spPr>
        <a:xfrm>
          <a:off x="14461397" y="712325"/>
          <a:ext cx="0" cy="2907694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18</xdr:col>
      <xdr:colOff>91072</xdr:colOff>
      <xdr:row>5</xdr:row>
      <xdr:rowOff>49728</xdr:rowOff>
    </xdr:from>
    <xdr:to>
      <xdr:col>18</xdr:col>
      <xdr:colOff>91072</xdr:colOff>
      <xdr:row>20</xdr:row>
      <xdr:rowOff>9228</xdr:rowOff>
    </xdr:to>
    <xdr:cxnSp macro="">
      <xdr:nvCxnSpPr>
        <xdr:cNvPr id="18" name="Gerade Verbindung mit Pfeil 17">
          <a:extLst>
            <a:ext uri="{FF2B5EF4-FFF2-40B4-BE49-F238E27FC236}">
              <a16:creationId xmlns:a16="http://schemas.microsoft.com/office/drawing/2014/main" id="{8241EA2B-0D08-486F-A9E9-DEEB400EA32E}"/>
            </a:ext>
          </a:extLst>
        </xdr:cNvPr>
        <xdr:cNvCxnSpPr/>
      </xdr:nvCxnSpPr>
      <xdr:spPr>
        <a:xfrm>
          <a:off x="13807072" y="1002228"/>
          <a:ext cx="0" cy="2817000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oneCellAnchor>
    <xdr:from>
      <xdr:col>20</xdr:col>
      <xdr:colOff>305073</xdr:colOff>
      <xdr:row>3</xdr:row>
      <xdr:rowOff>139565</xdr:rowOff>
    </xdr:from>
    <xdr:ext cx="1084592" cy="330004"/>
    <xdr:sp macro="" textlink="" fLocksText="0">
      <xdr:nvSpPr>
        <xdr:cNvPr id="19" name="Textfeld 18">
          <a:extLst>
            <a:ext uri="{FF2B5EF4-FFF2-40B4-BE49-F238E27FC236}">
              <a16:creationId xmlns:a16="http://schemas.microsoft.com/office/drawing/2014/main" id="{CA7DD8E5-92CA-426A-B6F8-F078ABDF87A5}"/>
            </a:ext>
          </a:extLst>
        </xdr:cNvPr>
        <xdr:cNvSpPr txBox="1"/>
      </xdr:nvSpPr>
      <xdr:spPr>
        <a:xfrm>
          <a:off x="15545073" y="711065"/>
          <a:ext cx="1084592" cy="330004"/>
        </a:xfrm>
        <a:prstGeom prst="rect">
          <a:avLst/>
        </a:prstGeom>
        <a:solidFill>
          <a:srgbClr val="333333"/>
        </a:solidFill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tIns="90000" bIns="90000" rtlCol="0" anchor="ctr">
          <a:spAutoFit/>
        </a:bodyPr>
        <a:lstStyle/>
        <a:p>
          <a:pPr algn="ctr"/>
          <a:r>
            <a:rPr lang="en-US" sz="900" b="1">
              <a:solidFill>
                <a:srgbClr val="FFFFFF"/>
              </a:solidFill>
              <a:latin typeface="Meta Offc" pitchFamily="34" charset="0"/>
              <a:cs typeface="Meta Offc" pitchFamily="34" charset="0"/>
            </a:rPr>
            <a:t>Beschriftungsfeld</a:t>
          </a:r>
        </a:p>
      </xdr:txBody>
    </xdr:sp>
    <xdr:clientData fLocksWithSheet="0"/>
  </xdr:oneCellAnchor>
  <xdr:absoluteAnchor>
    <xdr:pos x="103194" y="5564577"/>
    <xdr:ext cx="4388210" cy="340923"/>
    <xdr:sp macro="" textlink="'Daten Sektorgrafik'!C4">
      <xdr:nvSpPr>
        <xdr:cNvPr id="20" name="Textfeld 19">
          <a:extLst>
            <a:ext uri="{FF2B5EF4-FFF2-40B4-BE49-F238E27FC236}">
              <a16:creationId xmlns:a16="http://schemas.microsoft.com/office/drawing/2014/main" id="{3928039F-A703-4601-BC3F-24537F857F7A}"/>
            </a:ext>
          </a:extLst>
        </xdr:cNvPr>
        <xdr:cNvSpPr txBox="1"/>
      </xdr:nvSpPr>
      <xdr:spPr>
        <a:xfrm>
          <a:off x="103194" y="5564577"/>
          <a:ext cx="4388210" cy="3409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l"/>
          <a:fld id="{4696F9E1-28CB-44D4-8068-9C6966C8C857}" type="TxLink">
            <a:rPr lang="en-US" sz="600" b="0" i="0" u="none" strike="noStrike">
              <a:solidFill>
                <a:srgbClr val="000000"/>
              </a:solidFill>
              <a:latin typeface="Meta Offc"/>
              <a:cs typeface="Meta Offc"/>
            </a:rPr>
            <a:pPr algn="l"/>
            <a:t>* Die Aufteilung der Emissionen weicht von der UN-Berichterstattung ab, die Gesamtemissionen sind identisch
** entsprechend der Novelle des Bundes-KSG vom 12.05.2021, Jahre 2022-2030 angepasst an Über- &amp; Unterschreitungen</a:t>
          </a:fld>
          <a:endParaRPr lang="de-DE" sz="200" b="0" i="1" u="none" strike="noStrike">
            <a:solidFill>
              <a:srgbClr val="080808"/>
            </a:solidFill>
            <a:latin typeface="Meta Offc" pitchFamily="34" charset="0"/>
            <a:cs typeface="Meta Serif Offc" pitchFamily="2" charset="0"/>
          </a:endParaRPr>
        </a:p>
      </xdr:txBody>
    </xdr:sp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28</xdr:row>
      <xdr:rowOff>0</xdr:rowOff>
    </xdr:from>
    <xdr:to>
      <xdr:col>44</xdr:col>
      <xdr:colOff>0</xdr:colOff>
      <xdr:row>28</xdr:row>
      <xdr:rowOff>2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B784C861-3F48-47DE-9F84-291AB71D2EA9}"/>
            </a:ext>
          </a:extLst>
        </xdr:cNvPr>
        <xdr:cNvCxnSpPr/>
      </xdr:nvCxnSpPr>
      <xdr:spPr>
        <a:xfrm flipV="1">
          <a:off x="360493" y="7306235"/>
          <a:ext cx="30119507" cy="2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7</xdr:row>
      <xdr:rowOff>161925</xdr:rowOff>
    </xdr:from>
    <xdr:to>
      <xdr:col>44</xdr:col>
      <xdr:colOff>0</xdr:colOff>
      <xdr:row>7</xdr:row>
      <xdr:rowOff>161925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B0310537-D961-428F-BAA2-C3FBE50714F7}"/>
            </a:ext>
          </a:extLst>
        </xdr:cNvPr>
        <xdr:cNvCxnSpPr/>
      </xdr:nvCxnSpPr>
      <xdr:spPr>
        <a:xfrm>
          <a:off x="358588" y="2100543"/>
          <a:ext cx="30121412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2322902" y="5550772"/>
    <xdr:ext cx="3587767" cy="1212437"/>
    <xdr:sp macro="" textlink="'Daten Sektorgrafik'!C3">
      <xdr:nvSpPr>
        <xdr:cNvPr id="3" name="Textfeld 2">
          <a:extLst>
            <a:ext uri="{FF2B5EF4-FFF2-40B4-BE49-F238E27FC236}">
              <a16:creationId xmlns:a16="http://schemas.microsoft.com/office/drawing/2014/main" id="{E82E9EEE-89B4-44CB-A9B4-4A1AC6A6D2D3}"/>
            </a:ext>
          </a:extLst>
        </xdr:cNvPr>
        <xdr:cNvSpPr txBox="1"/>
      </xdr:nvSpPr>
      <xdr:spPr>
        <a:xfrm>
          <a:off x="2322902" y="5550772"/>
          <a:ext cx="3587767" cy="12124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marL="0" indent="0" algn="r"/>
          <a:fld id="{2FDD6EF3-B3FB-4B83-9617-2F26B830BCC4}" type="TxLink">
            <a:rPr lang="en-US" sz="600" b="0" i="0" u="none" strike="noStrike">
              <a:solidFill>
                <a:srgbClr val="000000"/>
              </a:solidFill>
              <a:latin typeface="+mj-lt"/>
              <a:ea typeface="+mn-ea"/>
              <a:cs typeface="Meta Offc"/>
            </a:rPr>
            <a:pPr marL="0" indent="0" algn="r"/>
            <a:t>Quelle: Umweltbundesamt  13.03.2023</a:t>
          </a:fld>
          <a:endParaRPr lang="de-DE" sz="600" b="0" i="0" u="none" strike="noStrike">
            <a:solidFill>
              <a:srgbClr val="000000"/>
            </a:solidFill>
            <a:latin typeface="+mj-lt"/>
            <a:ea typeface="+mn-ea"/>
            <a:cs typeface="Meta Offc"/>
          </a:endParaRPr>
        </a:p>
      </xdr:txBody>
    </xdr:sp>
    <xdr:clientData/>
  </xdr:absoluteAnchor>
  <xdr:absoluteAnchor>
    <xdr:pos x="101876" y="5550772"/>
    <xdr:ext cx="1670602" cy="1212437"/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CE18CBBD-AF2D-4162-9FC1-D915685D538E}"/>
            </a:ext>
          </a:extLst>
        </xdr:cNvPr>
        <xdr:cNvSpPr txBox="1"/>
      </xdr:nvSpPr>
      <xdr:spPr>
        <a:xfrm>
          <a:off x="101876" y="5550772"/>
          <a:ext cx="1670602" cy="12124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l"/>
          <a:r>
            <a:rPr lang="de-DE" sz="600">
              <a:solidFill>
                <a:srgbClr val="080808"/>
              </a:solidFill>
              <a:latin typeface="Meta Offc" pitchFamily="34" charset="0"/>
              <a:cs typeface="Meta Offc" pitchFamily="34" charset="0"/>
            </a:rPr>
            <a:t> </a:t>
          </a:r>
        </a:p>
      </xdr:txBody>
    </xdr:sp>
    <xdr:clientData/>
  </xdr:absoluteAnchor>
  <xdr:twoCellAnchor>
    <xdr:from>
      <xdr:col>0</xdr:col>
      <xdr:colOff>0</xdr:colOff>
      <xdr:row>1</xdr:row>
      <xdr:rowOff>9525</xdr:rowOff>
    </xdr:from>
    <xdr:to>
      <xdr:col>12</xdr:col>
      <xdr:colOff>8282</xdr:colOff>
      <xdr:row>2</xdr:row>
      <xdr:rowOff>38100</xdr:rowOff>
    </xdr:to>
    <xdr:sp macro="" textlink="'Daten Zielpfadgrafik'!$C$1">
      <xdr:nvSpPr>
        <xdr:cNvPr id="5" name="Textfeld 4">
          <a:extLst>
            <a:ext uri="{FF2B5EF4-FFF2-40B4-BE49-F238E27FC236}">
              <a16:creationId xmlns:a16="http://schemas.microsoft.com/office/drawing/2014/main" id="{21FB9302-2700-4E05-A1B7-CBC31CC13365}"/>
            </a:ext>
          </a:extLst>
        </xdr:cNvPr>
        <xdr:cNvSpPr txBox="1"/>
      </xdr:nvSpPr>
      <xdr:spPr>
        <a:xfrm>
          <a:off x="0" y="266700"/>
          <a:ext cx="5913782" cy="285750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C9C81DB7-B6E2-42D1-814C-B5C32A191411}" type="TxLink">
            <a:rPr lang="en-US" sz="1050" b="1" i="0" u="none" strike="noStrike">
              <a:solidFill>
                <a:srgbClr val="080808"/>
              </a:solidFill>
              <a:latin typeface="+mn-lt"/>
              <a:ea typeface="Cambria"/>
              <a:cs typeface="Meta Offc" pitchFamily="34" charset="0"/>
            </a:rPr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Entwicklung und Zielerreichung der Treibhausgasemissionen in Deutschland</a:t>
          </a:fld>
          <a:endParaRPr lang="de-DE" sz="1050" b="1" i="0" u="none" strike="noStrike">
            <a:solidFill>
              <a:srgbClr val="000000"/>
            </a:solidFill>
            <a:latin typeface="+mn-lt"/>
            <a:ea typeface="+mn-ea"/>
            <a:cs typeface="Meta Offc" pitchFamily="34" charset="0"/>
          </a:endParaRPr>
        </a:p>
      </xdr:txBody>
    </xdr:sp>
    <xdr:clientData/>
  </xdr:twoCellAnchor>
  <xdr:twoCellAnchor>
    <xdr:from>
      <xdr:col>0</xdr:col>
      <xdr:colOff>0</xdr:colOff>
      <xdr:row>2</xdr:row>
      <xdr:rowOff>15875</xdr:rowOff>
    </xdr:from>
    <xdr:to>
      <xdr:col>12</xdr:col>
      <xdr:colOff>0</xdr:colOff>
      <xdr:row>3</xdr:row>
      <xdr:rowOff>57150</xdr:rowOff>
    </xdr:to>
    <xdr:sp macro="" textlink="'Daten Zielpfadgrafik'!$C$2">
      <xdr:nvSpPr>
        <xdr:cNvPr id="6" name="Textfeld 5">
          <a:extLst>
            <a:ext uri="{FF2B5EF4-FFF2-40B4-BE49-F238E27FC236}">
              <a16:creationId xmlns:a16="http://schemas.microsoft.com/office/drawing/2014/main" id="{B43A09B5-8347-4D5D-AA00-3DBC3FE76E14}"/>
            </a:ext>
          </a:extLst>
        </xdr:cNvPr>
        <xdr:cNvSpPr txBox="1"/>
      </xdr:nvSpPr>
      <xdr:spPr>
        <a:xfrm>
          <a:off x="0" y="530225"/>
          <a:ext cx="5905500" cy="279400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4F26AA34-F07B-4863-B809-D3756EEB7F53}" type="TxLink">
            <a:rPr lang="en-US" sz="900" b="0" i="0" u="none" strike="noStrike">
              <a:solidFill>
                <a:srgbClr val="080808"/>
              </a:solidFill>
              <a:latin typeface="+mn-lt"/>
              <a:ea typeface="Cambria"/>
              <a:cs typeface="Meta Offc" pitchFamily="34" charset="0"/>
            </a:rPr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in der Abgrenzung der Sektoren des Klimaschutzgesetzes (KSG)</a:t>
          </a:fld>
          <a:endParaRPr lang="de-DE" sz="700" b="0" i="0" u="none" strike="noStrike">
            <a:solidFill>
              <a:srgbClr val="080808"/>
            </a:solidFill>
            <a:latin typeface="+mn-lt"/>
            <a:cs typeface="Meta Offc" pitchFamily="34" charset="0"/>
          </a:endParaRPr>
        </a:p>
      </xdr:txBody>
    </xdr:sp>
    <xdr:clientData/>
  </xdr:twoCellAnchor>
  <xdr:twoCellAnchor>
    <xdr:from>
      <xdr:col>16</xdr:col>
      <xdr:colOff>34976</xdr:colOff>
      <xdr:row>11</xdr:row>
      <xdr:rowOff>24840</xdr:rowOff>
    </xdr:from>
    <xdr:to>
      <xdr:col>22</xdr:col>
      <xdr:colOff>1143013</xdr:colOff>
      <xdr:row>11</xdr:row>
      <xdr:rowOff>24840</xdr:rowOff>
    </xdr:to>
    <xdr:cxnSp macro="">
      <xdr:nvCxnSpPr>
        <xdr:cNvPr id="7" name="Gerade Verbindung mit Pfeil 6">
          <a:extLst>
            <a:ext uri="{FF2B5EF4-FFF2-40B4-BE49-F238E27FC236}">
              <a16:creationId xmlns:a16="http://schemas.microsoft.com/office/drawing/2014/main" id="{4A23BC9B-75E3-45AA-9172-E571EED76CB1}"/>
            </a:ext>
          </a:extLst>
        </xdr:cNvPr>
        <xdr:cNvCxnSpPr/>
      </xdr:nvCxnSpPr>
      <xdr:spPr>
        <a:xfrm>
          <a:off x="7426376" y="2329890"/>
          <a:ext cx="5279987" cy="0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0</xdr:col>
      <xdr:colOff>91113</xdr:colOff>
      <xdr:row>1</xdr:row>
      <xdr:rowOff>3483</xdr:rowOff>
    </xdr:from>
    <xdr:to>
      <xdr:col>12</xdr:col>
      <xdr:colOff>6914</xdr:colOff>
      <xdr:row>1</xdr:row>
      <xdr:rowOff>3483</xdr:rowOff>
    </xdr:to>
    <xdr:cxnSp macro="">
      <xdr:nvCxnSpPr>
        <xdr:cNvPr id="8" name="Gerade Verbindung 7">
          <a:extLst>
            <a:ext uri="{FF2B5EF4-FFF2-40B4-BE49-F238E27FC236}">
              <a16:creationId xmlns:a16="http://schemas.microsoft.com/office/drawing/2014/main" id="{18FAB369-5577-4C69-975F-8A9DD932EEA8}"/>
            </a:ext>
          </a:extLst>
        </xdr:cNvPr>
        <xdr:cNvCxnSpPr/>
      </xdr:nvCxnSpPr>
      <xdr:spPr>
        <a:xfrm>
          <a:off x="91113" y="260658"/>
          <a:ext cx="5821301" cy="0"/>
        </a:xfrm>
        <a:prstGeom prst="line">
          <a:avLst/>
        </a:prstGeom>
        <a:ln w="1270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129213</xdr:colOff>
      <xdr:row>23</xdr:row>
      <xdr:rowOff>109743</xdr:rowOff>
    </xdr:from>
    <xdr:to>
      <xdr:col>12</xdr:col>
      <xdr:colOff>45366</xdr:colOff>
      <xdr:row>23</xdr:row>
      <xdr:rowOff>109743</xdr:rowOff>
    </xdr:to>
    <xdr:cxnSp macro="">
      <xdr:nvCxnSpPr>
        <xdr:cNvPr id="9" name="Gerade Verbindung 8">
          <a:extLst>
            <a:ext uri="{FF2B5EF4-FFF2-40B4-BE49-F238E27FC236}">
              <a16:creationId xmlns:a16="http://schemas.microsoft.com/office/drawing/2014/main" id="{EA182B0F-48DC-4732-91F8-793FFAB74A0A}"/>
            </a:ext>
          </a:extLst>
        </xdr:cNvPr>
        <xdr:cNvCxnSpPr/>
      </xdr:nvCxnSpPr>
      <xdr:spPr>
        <a:xfrm>
          <a:off x="129213" y="5491368"/>
          <a:ext cx="5821653" cy="0"/>
        </a:xfrm>
        <a:prstGeom prst="line">
          <a:avLst/>
        </a:prstGeom>
        <a:ln w="1270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34962</xdr:colOff>
      <xdr:row>13</xdr:row>
      <xdr:rowOff>28162</xdr:rowOff>
    </xdr:from>
    <xdr:to>
      <xdr:col>22</xdr:col>
      <xdr:colOff>1142999</xdr:colOff>
      <xdr:row>13</xdr:row>
      <xdr:rowOff>28162</xdr:rowOff>
    </xdr:to>
    <xdr:cxnSp macro="">
      <xdr:nvCxnSpPr>
        <xdr:cNvPr id="11" name="Gerade Verbindung mit Pfeil 10">
          <a:extLst>
            <a:ext uri="{FF2B5EF4-FFF2-40B4-BE49-F238E27FC236}">
              <a16:creationId xmlns:a16="http://schemas.microsoft.com/office/drawing/2014/main" id="{644128BC-36C5-4BE2-ACDD-D8BB3FD4E35C}"/>
            </a:ext>
          </a:extLst>
        </xdr:cNvPr>
        <xdr:cNvCxnSpPr/>
      </xdr:nvCxnSpPr>
      <xdr:spPr>
        <a:xfrm>
          <a:off x="7426362" y="2761837"/>
          <a:ext cx="5279987" cy="0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18</xdr:col>
      <xdr:colOff>745397</xdr:colOff>
      <xdr:row>3</xdr:row>
      <xdr:rowOff>140825</xdr:rowOff>
    </xdr:from>
    <xdr:to>
      <xdr:col>18</xdr:col>
      <xdr:colOff>745397</xdr:colOff>
      <xdr:row>18</xdr:row>
      <xdr:rowOff>1019694</xdr:rowOff>
    </xdr:to>
    <xdr:cxnSp macro="">
      <xdr:nvCxnSpPr>
        <xdr:cNvPr id="12" name="Gerade Verbindung mit Pfeil 11">
          <a:extLst>
            <a:ext uri="{FF2B5EF4-FFF2-40B4-BE49-F238E27FC236}">
              <a16:creationId xmlns:a16="http://schemas.microsoft.com/office/drawing/2014/main" id="{0E9C2C1F-D558-42EA-971F-E0D09F5533A3}"/>
            </a:ext>
          </a:extLst>
        </xdr:cNvPr>
        <xdr:cNvCxnSpPr/>
      </xdr:nvCxnSpPr>
      <xdr:spPr>
        <a:xfrm>
          <a:off x="9698897" y="893300"/>
          <a:ext cx="0" cy="3984019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19</xdr:col>
      <xdr:colOff>215311</xdr:colOff>
      <xdr:row>3</xdr:row>
      <xdr:rowOff>140837</xdr:rowOff>
    </xdr:from>
    <xdr:to>
      <xdr:col>19</xdr:col>
      <xdr:colOff>215311</xdr:colOff>
      <xdr:row>18</xdr:row>
      <xdr:rowOff>1019706</xdr:rowOff>
    </xdr:to>
    <xdr:cxnSp macro="">
      <xdr:nvCxnSpPr>
        <xdr:cNvPr id="13" name="Gerade Verbindung mit Pfeil 12">
          <a:extLst>
            <a:ext uri="{FF2B5EF4-FFF2-40B4-BE49-F238E27FC236}">
              <a16:creationId xmlns:a16="http://schemas.microsoft.com/office/drawing/2014/main" id="{6A7E0332-2426-4CBA-AB64-2CE0C964E838}"/>
            </a:ext>
          </a:extLst>
        </xdr:cNvPr>
        <xdr:cNvCxnSpPr/>
      </xdr:nvCxnSpPr>
      <xdr:spPr>
        <a:xfrm>
          <a:off x="9949861" y="893312"/>
          <a:ext cx="0" cy="3984019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oneCellAnchor>
    <xdr:from>
      <xdr:col>20</xdr:col>
      <xdr:colOff>323187</xdr:colOff>
      <xdr:row>3</xdr:row>
      <xdr:rowOff>139565</xdr:rowOff>
    </xdr:from>
    <xdr:ext cx="1048364" cy="330004"/>
    <xdr:sp macro="" textlink="" fLocksText="0">
      <xdr:nvSpPr>
        <xdr:cNvPr id="14" name="Textfeld 13">
          <a:extLst>
            <a:ext uri="{FF2B5EF4-FFF2-40B4-BE49-F238E27FC236}">
              <a16:creationId xmlns:a16="http://schemas.microsoft.com/office/drawing/2014/main" id="{CE3E1A95-CE75-4821-80BA-427403093883}"/>
            </a:ext>
          </a:extLst>
        </xdr:cNvPr>
        <xdr:cNvSpPr txBox="1"/>
      </xdr:nvSpPr>
      <xdr:spPr>
        <a:xfrm>
          <a:off x="10324437" y="892040"/>
          <a:ext cx="1048364" cy="330004"/>
        </a:xfrm>
        <a:prstGeom prst="rect">
          <a:avLst/>
        </a:prstGeom>
        <a:solidFill>
          <a:schemeClr val="tx1"/>
        </a:solidFill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tIns="90000" bIns="90000" rtlCol="0" anchor="ctr">
          <a:spAutoFit/>
        </a:bodyPr>
        <a:lstStyle/>
        <a:p>
          <a:pPr algn="ctr"/>
          <a:r>
            <a:rPr lang="en-US" sz="900" b="1">
              <a:solidFill>
                <a:schemeClr val="bg1"/>
              </a:solidFill>
              <a:latin typeface="Meta Offc" pitchFamily="34" charset="0"/>
              <a:cs typeface="Meta Offc" pitchFamily="34" charset="0"/>
            </a:rPr>
            <a:t>Beschritungsfeld</a:t>
          </a:r>
        </a:p>
      </xdr:txBody>
    </xdr:sp>
    <xdr:clientData fLocksWithSheet="0"/>
  </xdr:oneCellAnchor>
  <xdr:twoCellAnchor>
    <xdr:from>
      <xdr:col>16</xdr:col>
      <xdr:colOff>34976</xdr:colOff>
      <xdr:row>11</xdr:row>
      <xdr:rowOff>24840</xdr:rowOff>
    </xdr:from>
    <xdr:to>
      <xdr:col>22</xdr:col>
      <xdr:colOff>1143013</xdr:colOff>
      <xdr:row>11</xdr:row>
      <xdr:rowOff>24840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776A57DB-8A05-46B1-B620-A1DA44EE6CE4}"/>
            </a:ext>
          </a:extLst>
        </xdr:cNvPr>
        <xdr:cNvCxnSpPr/>
      </xdr:nvCxnSpPr>
      <xdr:spPr>
        <a:xfrm>
          <a:off x="7426376" y="2329890"/>
          <a:ext cx="5279987" cy="0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16</xdr:col>
      <xdr:colOff>34962</xdr:colOff>
      <xdr:row>13</xdr:row>
      <xdr:rowOff>28162</xdr:rowOff>
    </xdr:from>
    <xdr:to>
      <xdr:col>22</xdr:col>
      <xdr:colOff>1142999</xdr:colOff>
      <xdr:row>13</xdr:row>
      <xdr:rowOff>28162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E01AABA7-5BB9-49D8-8899-045216E4BA51}"/>
            </a:ext>
          </a:extLst>
        </xdr:cNvPr>
        <xdr:cNvCxnSpPr/>
      </xdr:nvCxnSpPr>
      <xdr:spPr>
        <a:xfrm>
          <a:off x="7426362" y="2761837"/>
          <a:ext cx="5279987" cy="0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18</xdr:col>
      <xdr:colOff>745397</xdr:colOff>
      <xdr:row>3</xdr:row>
      <xdr:rowOff>140825</xdr:rowOff>
    </xdr:from>
    <xdr:to>
      <xdr:col>18</xdr:col>
      <xdr:colOff>745397</xdr:colOff>
      <xdr:row>18</xdr:row>
      <xdr:rowOff>1019694</xdr:rowOff>
    </xdr:to>
    <xdr:cxnSp macro="">
      <xdr:nvCxnSpPr>
        <xdr:cNvPr id="17" name="Gerade Verbindung mit Pfeil 16">
          <a:extLst>
            <a:ext uri="{FF2B5EF4-FFF2-40B4-BE49-F238E27FC236}">
              <a16:creationId xmlns:a16="http://schemas.microsoft.com/office/drawing/2014/main" id="{15842B09-E809-47AE-BA87-63B67C11693D}"/>
            </a:ext>
          </a:extLst>
        </xdr:cNvPr>
        <xdr:cNvCxnSpPr/>
      </xdr:nvCxnSpPr>
      <xdr:spPr>
        <a:xfrm>
          <a:off x="9698897" y="893300"/>
          <a:ext cx="0" cy="3984019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18</xdr:col>
      <xdr:colOff>91072</xdr:colOff>
      <xdr:row>5</xdr:row>
      <xdr:rowOff>49728</xdr:rowOff>
    </xdr:from>
    <xdr:to>
      <xdr:col>18</xdr:col>
      <xdr:colOff>91072</xdr:colOff>
      <xdr:row>20</xdr:row>
      <xdr:rowOff>9228</xdr:rowOff>
    </xdr:to>
    <xdr:cxnSp macro="">
      <xdr:nvCxnSpPr>
        <xdr:cNvPr id="18" name="Gerade Verbindung mit Pfeil 17">
          <a:extLst>
            <a:ext uri="{FF2B5EF4-FFF2-40B4-BE49-F238E27FC236}">
              <a16:creationId xmlns:a16="http://schemas.microsoft.com/office/drawing/2014/main" id="{B787D658-FF92-4235-A27B-B14B732D4A50}"/>
            </a:ext>
          </a:extLst>
        </xdr:cNvPr>
        <xdr:cNvCxnSpPr/>
      </xdr:nvCxnSpPr>
      <xdr:spPr>
        <a:xfrm>
          <a:off x="9044572" y="1097478"/>
          <a:ext cx="0" cy="3988575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oneCellAnchor>
    <xdr:from>
      <xdr:col>20</xdr:col>
      <xdr:colOff>305073</xdr:colOff>
      <xdr:row>3</xdr:row>
      <xdr:rowOff>139565</xdr:rowOff>
    </xdr:from>
    <xdr:ext cx="1084592" cy="330004"/>
    <xdr:sp macro="" textlink="" fLocksText="0">
      <xdr:nvSpPr>
        <xdr:cNvPr id="19" name="Textfeld 18">
          <a:extLst>
            <a:ext uri="{FF2B5EF4-FFF2-40B4-BE49-F238E27FC236}">
              <a16:creationId xmlns:a16="http://schemas.microsoft.com/office/drawing/2014/main" id="{081F4438-52C4-4012-BB56-B6C302A19B97}"/>
            </a:ext>
          </a:extLst>
        </xdr:cNvPr>
        <xdr:cNvSpPr txBox="1"/>
      </xdr:nvSpPr>
      <xdr:spPr>
        <a:xfrm>
          <a:off x="10306323" y="892040"/>
          <a:ext cx="1084592" cy="330004"/>
        </a:xfrm>
        <a:prstGeom prst="rect">
          <a:avLst/>
        </a:prstGeom>
        <a:solidFill>
          <a:srgbClr val="333333"/>
        </a:solidFill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tIns="90000" bIns="90000" rtlCol="0" anchor="ctr">
          <a:spAutoFit/>
        </a:bodyPr>
        <a:lstStyle/>
        <a:p>
          <a:pPr algn="ctr"/>
          <a:r>
            <a:rPr lang="en-US" sz="900" b="1">
              <a:solidFill>
                <a:srgbClr val="FFFFFF"/>
              </a:solidFill>
              <a:latin typeface="Meta Offc" pitchFamily="34" charset="0"/>
              <a:cs typeface="Meta Offc" pitchFamily="34" charset="0"/>
            </a:rPr>
            <a:t>Beschriftungsfeld</a:t>
          </a:r>
        </a:p>
      </xdr:txBody>
    </xdr:sp>
    <xdr:clientData fLocksWithSheet="0"/>
  </xdr:oneCellAnchor>
  <xdr:absoluteAnchor>
    <xdr:pos x="103194" y="5564577"/>
    <xdr:ext cx="2858937" cy="1212437"/>
    <xdr:sp macro="" textlink="'Daten Zielpfadgrafik'!C4">
      <xdr:nvSpPr>
        <xdr:cNvPr id="20" name="Textfeld 19">
          <a:extLst>
            <a:ext uri="{FF2B5EF4-FFF2-40B4-BE49-F238E27FC236}">
              <a16:creationId xmlns:a16="http://schemas.microsoft.com/office/drawing/2014/main" id="{72D316CB-609D-48BE-9434-2FB36DB816D9}"/>
            </a:ext>
          </a:extLst>
        </xdr:cNvPr>
        <xdr:cNvSpPr txBox="1"/>
      </xdr:nvSpPr>
      <xdr:spPr>
        <a:xfrm>
          <a:off x="103194" y="5564577"/>
          <a:ext cx="2858937" cy="12124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l"/>
          <a:fld id="{7342FB81-A0C6-4CA7-9803-F1BA2D090DD1}" type="TxLink">
            <a:rPr lang="en-US" sz="600" b="0" i="0" u="none" strike="noStrike">
              <a:solidFill>
                <a:srgbClr val="080808"/>
              </a:solidFill>
              <a:latin typeface="+mn-lt"/>
              <a:ea typeface="Cambria"/>
              <a:cs typeface="Meta Offc"/>
            </a:rPr>
            <a:pPr algn="l"/>
            <a:t>* Die Aufteilung der Emissionen weicht von der UN-Berichterstattung ab, die Gesamtemissionen sind identisch
** entsprechend der Novelle des Bundes-KSG vom 12.05.2021, Jahre 2022-2030 angepasst an Über- &amp; Unterschreitungen</a:t>
          </a:fld>
          <a:endParaRPr lang="de-DE" sz="100" b="0" i="1" u="none" strike="noStrike">
            <a:solidFill>
              <a:srgbClr val="080808"/>
            </a:solidFill>
            <a:latin typeface="+mn-lt"/>
            <a:cs typeface="Meta Serif Offc" pitchFamily="2" charset="0"/>
          </a:endParaRPr>
        </a:p>
      </xdr:txBody>
    </xdr:sp>
    <xdr:clientData/>
  </xdr:absoluteAnchor>
  <xdr:absoluteAnchor>
    <xdr:pos x="28574" y="762000"/>
    <xdr:ext cx="6029325" cy="4676775"/>
    <xdr:graphicFrame macro="">
      <xdr:nvGraphicFramePr>
        <xdr:cNvPr id="21" name="Diagramm 20">
          <a:extLst>
            <a:ext uri="{FF2B5EF4-FFF2-40B4-BE49-F238E27FC236}">
              <a16:creationId xmlns:a16="http://schemas.microsoft.com/office/drawing/2014/main" id="{B2FAD449-AE17-485C-9A0D-F27D829ABB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0</xdr:col>
      <xdr:colOff>126176</xdr:colOff>
      <xdr:row>18</xdr:row>
      <xdr:rowOff>535913</xdr:rowOff>
    </xdr:from>
    <xdr:to>
      <xdr:col>12</xdr:col>
      <xdr:colOff>42329</xdr:colOff>
      <xdr:row>18</xdr:row>
      <xdr:rowOff>535913</xdr:rowOff>
    </xdr:to>
    <xdr:cxnSp macro="">
      <xdr:nvCxnSpPr>
        <xdr:cNvPr id="10" name="Gerade Verbindung 9">
          <a:extLst>
            <a:ext uri="{FF2B5EF4-FFF2-40B4-BE49-F238E27FC236}">
              <a16:creationId xmlns:a16="http://schemas.microsoft.com/office/drawing/2014/main" id="{802F7A28-398C-4B0C-ACC6-CB649E670B52}"/>
            </a:ext>
          </a:extLst>
        </xdr:cNvPr>
        <xdr:cNvCxnSpPr/>
      </xdr:nvCxnSpPr>
      <xdr:spPr>
        <a:xfrm>
          <a:off x="126176" y="4393538"/>
          <a:ext cx="5821653" cy="0"/>
        </a:xfrm>
        <a:prstGeom prst="line">
          <a:avLst/>
        </a:prstGeom>
        <a:ln w="635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17</xdr:row>
      <xdr:rowOff>0</xdr:rowOff>
    </xdr:from>
    <xdr:to>
      <xdr:col>44</xdr:col>
      <xdr:colOff>0</xdr:colOff>
      <xdr:row>17</xdr:row>
      <xdr:rowOff>2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495ABD04-0880-4964-9C56-ECB6B4E589E4}"/>
            </a:ext>
          </a:extLst>
        </xdr:cNvPr>
        <xdr:cNvCxnSpPr/>
      </xdr:nvCxnSpPr>
      <xdr:spPr>
        <a:xfrm flipV="1">
          <a:off x="363855" y="6429375"/>
          <a:ext cx="30163770" cy="2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8</xdr:row>
      <xdr:rowOff>161925</xdr:rowOff>
    </xdr:from>
    <xdr:to>
      <xdr:col>44</xdr:col>
      <xdr:colOff>0</xdr:colOff>
      <xdr:row>8</xdr:row>
      <xdr:rowOff>161925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14AFA643-A42F-4AA3-BE81-277D1EDCA7DF}"/>
            </a:ext>
          </a:extLst>
        </xdr:cNvPr>
        <xdr:cNvCxnSpPr/>
      </xdr:nvCxnSpPr>
      <xdr:spPr>
        <a:xfrm>
          <a:off x="361950" y="2124075"/>
          <a:ext cx="30165675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2322902" y="5550772"/>
    <xdr:ext cx="3587767" cy="1212437"/>
    <xdr:sp macro="" textlink="'Daten Sektorgrafik'!C3">
      <xdr:nvSpPr>
        <xdr:cNvPr id="2" name="Textfeld 1">
          <a:extLst>
            <a:ext uri="{FF2B5EF4-FFF2-40B4-BE49-F238E27FC236}">
              <a16:creationId xmlns:a16="http://schemas.microsoft.com/office/drawing/2014/main" id="{5B8B7B87-76BA-429D-9C07-981D6414038C}"/>
            </a:ext>
          </a:extLst>
        </xdr:cNvPr>
        <xdr:cNvSpPr txBox="1"/>
      </xdr:nvSpPr>
      <xdr:spPr>
        <a:xfrm>
          <a:off x="2322902" y="5550772"/>
          <a:ext cx="3587767" cy="12124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marL="0" indent="0" algn="r"/>
          <a:fld id="{2FDD6EF3-B3FB-4B83-9617-2F26B830BCC4}" type="TxLink">
            <a:rPr lang="en-US" sz="600" b="0" i="0" u="none" strike="noStrike">
              <a:solidFill>
                <a:srgbClr val="000000"/>
              </a:solidFill>
              <a:latin typeface="+mj-lt"/>
              <a:ea typeface="+mn-ea"/>
              <a:cs typeface="Meta Offc"/>
            </a:rPr>
            <a:pPr marL="0" indent="0" algn="r"/>
            <a:t>Quelle: Umweltbundesamt  13.03.2023</a:t>
          </a:fld>
          <a:endParaRPr lang="de-DE" sz="600" b="0" i="0" u="none" strike="noStrike">
            <a:solidFill>
              <a:srgbClr val="000000"/>
            </a:solidFill>
            <a:latin typeface="+mj-lt"/>
            <a:ea typeface="+mn-ea"/>
            <a:cs typeface="Meta Offc"/>
          </a:endParaRPr>
        </a:p>
      </xdr:txBody>
    </xdr:sp>
    <xdr:clientData/>
  </xdr:absoluteAnchor>
  <xdr:absoluteAnchor>
    <xdr:pos x="101876" y="5550772"/>
    <xdr:ext cx="1670602" cy="1212437"/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6208D066-01F9-4A9C-AD01-A5F6D46A34FC}"/>
            </a:ext>
          </a:extLst>
        </xdr:cNvPr>
        <xdr:cNvSpPr txBox="1"/>
      </xdr:nvSpPr>
      <xdr:spPr>
        <a:xfrm>
          <a:off x="101876" y="5550772"/>
          <a:ext cx="1670602" cy="12124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l"/>
          <a:r>
            <a:rPr lang="de-DE" sz="600">
              <a:solidFill>
                <a:srgbClr val="080808"/>
              </a:solidFill>
              <a:latin typeface="Meta Offc" pitchFamily="34" charset="0"/>
              <a:cs typeface="Meta Offc" pitchFamily="34" charset="0"/>
            </a:rPr>
            <a:t> </a:t>
          </a:r>
        </a:p>
      </xdr:txBody>
    </xdr:sp>
    <xdr:clientData/>
  </xdr:absoluteAnchor>
  <xdr:twoCellAnchor>
    <xdr:from>
      <xdr:col>0</xdr:col>
      <xdr:colOff>0</xdr:colOff>
      <xdr:row>1</xdr:row>
      <xdr:rowOff>9525</xdr:rowOff>
    </xdr:from>
    <xdr:to>
      <xdr:col>12</xdr:col>
      <xdr:colOff>8282</xdr:colOff>
      <xdr:row>2</xdr:row>
      <xdr:rowOff>38100</xdr:rowOff>
    </xdr:to>
    <xdr:sp macro="" textlink="'Daten Sektor Energiew.'!$C$1">
      <xdr:nvSpPr>
        <xdr:cNvPr id="4" name="Textfeld 3">
          <a:extLst>
            <a:ext uri="{FF2B5EF4-FFF2-40B4-BE49-F238E27FC236}">
              <a16:creationId xmlns:a16="http://schemas.microsoft.com/office/drawing/2014/main" id="{C2157F1B-643A-43B4-A2DA-D4A68C9C6289}"/>
            </a:ext>
          </a:extLst>
        </xdr:cNvPr>
        <xdr:cNvSpPr txBox="1"/>
      </xdr:nvSpPr>
      <xdr:spPr>
        <a:xfrm>
          <a:off x="0" y="266700"/>
          <a:ext cx="5913782" cy="285750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C9C81DB7-B6E2-42D1-814C-B5C32A191411}" type="TxLink">
            <a:rPr lang="en-US" sz="1050" b="1" i="0" u="none" strike="noStrike">
              <a:solidFill>
                <a:srgbClr val="080808"/>
              </a:solidFill>
              <a:latin typeface="+mn-lt"/>
              <a:ea typeface="Cambria"/>
              <a:cs typeface="Meta Offc" pitchFamily="34" charset="0"/>
            </a:rPr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Entwicklung und Zielerreichung der Treibhausgasemissionen in Deutschland</a:t>
          </a:fld>
          <a:endParaRPr lang="de-DE" sz="1050" b="1" i="0" u="none" strike="noStrike">
            <a:solidFill>
              <a:srgbClr val="000000"/>
            </a:solidFill>
            <a:latin typeface="+mn-lt"/>
            <a:ea typeface="+mn-ea"/>
            <a:cs typeface="Meta Offc" pitchFamily="34" charset="0"/>
          </a:endParaRPr>
        </a:p>
      </xdr:txBody>
    </xdr:sp>
    <xdr:clientData/>
  </xdr:twoCellAnchor>
  <xdr:twoCellAnchor>
    <xdr:from>
      <xdr:col>0</xdr:col>
      <xdr:colOff>0</xdr:colOff>
      <xdr:row>2</xdr:row>
      <xdr:rowOff>15875</xdr:rowOff>
    </xdr:from>
    <xdr:to>
      <xdr:col>12</xdr:col>
      <xdr:colOff>0</xdr:colOff>
      <xdr:row>3</xdr:row>
      <xdr:rowOff>57150</xdr:rowOff>
    </xdr:to>
    <xdr:sp macro="" textlink="'Daten Sektor Energiew.'!$C$2">
      <xdr:nvSpPr>
        <xdr:cNvPr id="5" name="Textfeld 4">
          <a:extLst>
            <a:ext uri="{FF2B5EF4-FFF2-40B4-BE49-F238E27FC236}">
              <a16:creationId xmlns:a16="http://schemas.microsoft.com/office/drawing/2014/main" id="{1CF7393C-255A-4197-BBD0-40B4D9C36854}"/>
            </a:ext>
          </a:extLst>
        </xdr:cNvPr>
        <xdr:cNvSpPr txBox="1"/>
      </xdr:nvSpPr>
      <xdr:spPr>
        <a:xfrm>
          <a:off x="0" y="530225"/>
          <a:ext cx="5905500" cy="279400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4F26AA34-F07B-4863-B809-D3756EEB7F53}" type="TxLink">
            <a:rPr lang="en-US" sz="900" b="0" i="0" u="none" strike="noStrike">
              <a:solidFill>
                <a:srgbClr val="080808"/>
              </a:solidFill>
              <a:latin typeface="+mn-lt"/>
              <a:ea typeface="Cambria"/>
              <a:cs typeface="Meta Offc" pitchFamily="34" charset="0"/>
            </a:rPr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im Sektor Energiewirtschaft des Klimaschutzgesetzes (KSG) *</a:t>
          </a:fld>
          <a:endParaRPr lang="de-DE" sz="700" b="0" i="0" u="none" strike="noStrike">
            <a:solidFill>
              <a:srgbClr val="080808"/>
            </a:solidFill>
            <a:latin typeface="+mn-lt"/>
            <a:cs typeface="Meta Offc" pitchFamily="34" charset="0"/>
          </a:endParaRPr>
        </a:p>
      </xdr:txBody>
    </xdr:sp>
    <xdr:clientData/>
  </xdr:twoCellAnchor>
  <xdr:twoCellAnchor>
    <xdr:from>
      <xdr:col>16</xdr:col>
      <xdr:colOff>34976</xdr:colOff>
      <xdr:row>11</xdr:row>
      <xdr:rowOff>24840</xdr:rowOff>
    </xdr:from>
    <xdr:to>
      <xdr:col>22</xdr:col>
      <xdr:colOff>1143013</xdr:colOff>
      <xdr:row>11</xdr:row>
      <xdr:rowOff>24840</xdr:rowOff>
    </xdr:to>
    <xdr:cxnSp macro="">
      <xdr:nvCxnSpPr>
        <xdr:cNvPr id="6" name="Gerade Verbindung mit Pfeil 5">
          <a:extLst>
            <a:ext uri="{FF2B5EF4-FFF2-40B4-BE49-F238E27FC236}">
              <a16:creationId xmlns:a16="http://schemas.microsoft.com/office/drawing/2014/main" id="{62967465-0FE0-468B-95AC-99150736C7C9}"/>
            </a:ext>
          </a:extLst>
        </xdr:cNvPr>
        <xdr:cNvCxnSpPr/>
      </xdr:nvCxnSpPr>
      <xdr:spPr>
        <a:xfrm>
          <a:off x="7426376" y="2329890"/>
          <a:ext cx="5279987" cy="0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0</xdr:col>
      <xdr:colOff>91113</xdr:colOff>
      <xdr:row>1</xdr:row>
      <xdr:rowOff>3483</xdr:rowOff>
    </xdr:from>
    <xdr:to>
      <xdr:col>12</xdr:col>
      <xdr:colOff>6914</xdr:colOff>
      <xdr:row>1</xdr:row>
      <xdr:rowOff>3483</xdr:rowOff>
    </xdr:to>
    <xdr:cxnSp macro="">
      <xdr:nvCxnSpPr>
        <xdr:cNvPr id="7" name="Gerade Verbindung 7">
          <a:extLst>
            <a:ext uri="{FF2B5EF4-FFF2-40B4-BE49-F238E27FC236}">
              <a16:creationId xmlns:a16="http://schemas.microsoft.com/office/drawing/2014/main" id="{EA14B549-ED03-4C4C-B0AF-422B76127598}"/>
            </a:ext>
          </a:extLst>
        </xdr:cNvPr>
        <xdr:cNvCxnSpPr/>
      </xdr:nvCxnSpPr>
      <xdr:spPr>
        <a:xfrm>
          <a:off x="91113" y="260658"/>
          <a:ext cx="5821301" cy="0"/>
        </a:xfrm>
        <a:prstGeom prst="line">
          <a:avLst/>
        </a:prstGeom>
        <a:ln w="1270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129213</xdr:colOff>
      <xdr:row>23</xdr:row>
      <xdr:rowOff>109743</xdr:rowOff>
    </xdr:from>
    <xdr:to>
      <xdr:col>12</xdr:col>
      <xdr:colOff>45366</xdr:colOff>
      <xdr:row>23</xdr:row>
      <xdr:rowOff>109743</xdr:rowOff>
    </xdr:to>
    <xdr:cxnSp macro="">
      <xdr:nvCxnSpPr>
        <xdr:cNvPr id="8" name="Gerade Verbindung 8">
          <a:extLst>
            <a:ext uri="{FF2B5EF4-FFF2-40B4-BE49-F238E27FC236}">
              <a16:creationId xmlns:a16="http://schemas.microsoft.com/office/drawing/2014/main" id="{DAB6744D-E4DC-4E55-8EAA-7F3DDC480022}"/>
            </a:ext>
          </a:extLst>
        </xdr:cNvPr>
        <xdr:cNvCxnSpPr/>
      </xdr:nvCxnSpPr>
      <xdr:spPr>
        <a:xfrm>
          <a:off x="129213" y="5491368"/>
          <a:ext cx="5821653" cy="0"/>
        </a:xfrm>
        <a:prstGeom prst="line">
          <a:avLst/>
        </a:prstGeom>
        <a:ln w="1270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34962</xdr:colOff>
      <xdr:row>13</xdr:row>
      <xdr:rowOff>28162</xdr:rowOff>
    </xdr:from>
    <xdr:to>
      <xdr:col>22</xdr:col>
      <xdr:colOff>1142999</xdr:colOff>
      <xdr:row>13</xdr:row>
      <xdr:rowOff>28162</xdr:rowOff>
    </xdr:to>
    <xdr:cxnSp macro="">
      <xdr:nvCxnSpPr>
        <xdr:cNvPr id="9" name="Gerade Verbindung mit Pfeil 8">
          <a:extLst>
            <a:ext uri="{FF2B5EF4-FFF2-40B4-BE49-F238E27FC236}">
              <a16:creationId xmlns:a16="http://schemas.microsoft.com/office/drawing/2014/main" id="{D2B2EF0F-FBD8-48EB-B2C7-733C4EDEC9FD}"/>
            </a:ext>
          </a:extLst>
        </xdr:cNvPr>
        <xdr:cNvCxnSpPr/>
      </xdr:nvCxnSpPr>
      <xdr:spPr>
        <a:xfrm>
          <a:off x="7426362" y="2761837"/>
          <a:ext cx="5279987" cy="0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18</xdr:col>
      <xdr:colOff>745397</xdr:colOff>
      <xdr:row>3</xdr:row>
      <xdr:rowOff>140825</xdr:rowOff>
    </xdr:from>
    <xdr:to>
      <xdr:col>18</xdr:col>
      <xdr:colOff>745397</xdr:colOff>
      <xdr:row>18</xdr:row>
      <xdr:rowOff>1019694</xdr:rowOff>
    </xdr:to>
    <xdr:cxnSp macro="">
      <xdr:nvCxnSpPr>
        <xdr:cNvPr id="10" name="Gerade Verbindung mit Pfeil 9">
          <a:extLst>
            <a:ext uri="{FF2B5EF4-FFF2-40B4-BE49-F238E27FC236}">
              <a16:creationId xmlns:a16="http://schemas.microsoft.com/office/drawing/2014/main" id="{0343D733-6988-401D-A81E-0BF3A268F3F4}"/>
            </a:ext>
          </a:extLst>
        </xdr:cNvPr>
        <xdr:cNvCxnSpPr/>
      </xdr:nvCxnSpPr>
      <xdr:spPr>
        <a:xfrm>
          <a:off x="9698897" y="893300"/>
          <a:ext cx="0" cy="3984019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19</xdr:col>
      <xdr:colOff>215311</xdr:colOff>
      <xdr:row>3</xdr:row>
      <xdr:rowOff>140837</xdr:rowOff>
    </xdr:from>
    <xdr:to>
      <xdr:col>19</xdr:col>
      <xdr:colOff>215311</xdr:colOff>
      <xdr:row>18</xdr:row>
      <xdr:rowOff>1019706</xdr:rowOff>
    </xdr:to>
    <xdr:cxnSp macro="">
      <xdr:nvCxnSpPr>
        <xdr:cNvPr id="11" name="Gerade Verbindung mit Pfeil 10">
          <a:extLst>
            <a:ext uri="{FF2B5EF4-FFF2-40B4-BE49-F238E27FC236}">
              <a16:creationId xmlns:a16="http://schemas.microsoft.com/office/drawing/2014/main" id="{3DA365D5-72FA-4937-9CA6-4BE659F00E3E}"/>
            </a:ext>
          </a:extLst>
        </xdr:cNvPr>
        <xdr:cNvCxnSpPr/>
      </xdr:nvCxnSpPr>
      <xdr:spPr>
        <a:xfrm>
          <a:off x="9949861" y="893312"/>
          <a:ext cx="0" cy="3984019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oneCellAnchor>
    <xdr:from>
      <xdr:col>20</xdr:col>
      <xdr:colOff>323187</xdr:colOff>
      <xdr:row>3</xdr:row>
      <xdr:rowOff>139565</xdr:rowOff>
    </xdr:from>
    <xdr:ext cx="1048364" cy="330004"/>
    <xdr:sp macro="" textlink="" fLocksText="0">
      <xdr:nvSpPr>
        <xdr:cNvPr id="12" name="Textfeld 11">
          <a:extLst>
            <a:ext uri="{FF2B5EF4-FFF2-40B4-BE49-F238E27FC236}">
              <a16:creationId xmlns:a16="http://schemas.microsoft.com/office/drawing/2014/main" id="{2E38D502-A9E5-4A01-934C-4062E8B96F60}"/>
            </a:ext>
          </a:extLst>
        </xdr:cNvPr>
        <xdr:cNvSpPr txBox="1"/>
      </xdr:nvSpPr>
      <xdr:spPr>
        <a:xfrm>
          <a:off x="10324437" y="892040"/>
          <a:ext cx="1048364" cy="330004"/>
        </a:xfrm>
        <a:prstGeom prst="rect">
          <a:avLst/>
        </a:prstGeom>
        <a:solidFill>
          <a:schemeClr val="tx1"/>
        </a:solidFill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tIns="90000" bIns="90000" rtlCol="0" anchor="ctr">
          <a:spAutoFit/>
        </a:bodyPr>
        <a:lstStyle/>
        <a:p>
          <a:pPr algn="ctr"/>
          <a:r>
            <a:rPr lang="en-US" sz="900" b="1">
              <a:solidFill>
                <a:schemeClr val="bg1"/>
              </a:solidFill>
              <a:latin typeface="Meta Offc" pitchFamily="34" charset="0"/>
              <a:cs typeface="Meta Offc" pitchFamily="34" charset="0"/>
            </a:rPr>
            <a:t>Beschritungsfeld</a:t>
          </a:r>
        </a:p>
      </xdr:txBody>
    </xdr:sp>
    <xdr:clientData fLocksWithSheet="0"/>
  </xdr:oneCellAnchor>
  <xdr:twoCellAnchor>
    <xdr:from>
      <xdr:col>16</xdr:col>
      <xdr:colOff>34976</xdr:colOff>
      <xdr:row>11</xdr:row>
      <xdr:rowOff>24840</xdr:rowOff>
    </xdr:from>
    <xdr:to>
      <xdr:col>22</xdr:col>
      <xdr:colOff>1143013</xdr:colOff>
      <xdr:row>11</xdr:row>
      <xdr:rowOff>24840</xdr:rowOff>
    </xdr:to>
    <xdr:cxnSp macro="">
      <xdr:nvCxnSpPr>
        <xdr:cNvPr id="13" name="Gerade Verbindung mit Pfeil 12">
          <a:extLst>
            <a:ext uri="{FF2B5EF4-FFF2-40B4-BE49-F238E27FC236}">
              <a16:creationId xmlns:a16="http://schemas.microsoft.com/office/drawing/2014/main" id="{7A3206F0-C291-4AEF-9CD6-9DA2F6165165}"/>
            </a:ext>
          </a:extLst>
        </xdr:cNvPr>
        <xdr:cNvCxnSpPr/>
      </xdr:nvCxnSpPr>
      <xdr:spPr>
        <a:xfrm>
          <a:off x="7426376" y="2329890"/>
          <a:ext cx="5279987" cy="0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16</xdr:col>
      <xdr:colOff>34962</xdr:colOff>
      <xdr:row>13</xdr:row>
      <xdr:rowOff>28162</xdr:rowOff>
    </xdr:from>
    <xdr:to>
      <xdr:col>22</xdr:col>
      <xdr:colOff>1142999</xdr:colOff>
      <xdr:row>13</xdr:row>
      <xdr:rowOff>28162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36791F0E-2EDC-453A-85A8-A0E9A51ED237}"/>
            </a:ext>
          </a:extLst>
        </xdr:cNvPr>
        <xdr:cNvCxnSpPr/>
      </xdr:nvCxnSpPr>
      <xdr:spPr>
        <a:xfrm>
          <a:off x="7426362" y="2761837"/>
          <a:ext cx="5279987" cy="0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18</xdr:col>
      <xdr:colOff>745397</xdr:colOff>
      <xdr:row>3</xdr:row>
      <xdr:rowOff>140825</xdr:rowOff>
    </xdr:from>
    <xdr:to>
      <xdr:col>18</xdr:col>
      <xdr:colOff>745397</xdr:colOff>
      <xdr:row>18</xdr:row>
      <xdr:rowOff>1019694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2E062733-A845-4C17-B096-33755480BA04}"/>
            </a:ext>
          </a:extLst>
        </xdr:cNvPr>
        <xdr:cNvCxnSpPr/>
      </xdr:nvCxnSpPr>
      <xdr:spPr>
        <a:xfrm>
          <a:off x="9698897" y="893300"/>
          <a:ext cx="0" cy="3984019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18</xdr:col>
      <xdr:colOff>91072</xdr:colOff>
      <xdr:row>5</xdr:row>
      <xdr:rowOff>49728</xdr:rowOff>
    </xdr:from>
    <xdr:to>
      <xdr:col>18</xdr:col>
      <xdr:colOff>91072</xdr:colOff>
      <xdr:row>20</xdr:row>
      <xdr:rowOff>9228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0261D396-DC2A-4254-B859-F709A4E20656}"/>
            </a:ext>
          </a:extLst>
        </xdr:cNvPr>
        <xdr:cNvCxnSpPr/>
      </xdr:nvCxnSpPr>
      <xdr:spPr>
        <a:xfrm>
          <a:off x="9044572" y="1097478"/>
          <a:ext cx="0" cy="3988575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oneCellAnchor>
    <xdr:from>
      <xdr:col>20</xdr:col>
      <xdr:colOff>305073</xdr:colOff>
      <xdr:row>3</xdr:row>
      <xdr:rowOff>139565</xdr:rowOff>
    </xdr:from>
    <xdr:ext cx="1084592" cy="330004"/>
    <xdr:sp macro="" textlink="" fLocksText="0">
      <xdr:nvSpPr>
        <xdr:cNvPr id="17" name="Textfeld 16">
          <a:extLst>
            <a:ext uri="{FF2B5EF4-FFF2-40B4-BE49-F238E27FC236}">
              <a16:creationId xmlns:a16="http://schemas.microsoft.com/office/drawing/2014/main" id="{6ED79658-BE13-4A37-9A3D-D9A4C49F589F}"/>
            </a:ext>
          </a:extLst>
        </xdr:cNvPr>
        <xdr:cNvSpPr txBox="1"/>
      </xdr:nvSpPr>
      <xdr:spPr>
        <a:xfrm>
          <a:off x="10306323" y="892040"/>
          <a:ext cx="1084592" cy="330004"/>
        </a:xfrm>
        <a:prstGeom prst="rect">
          <a:avLst/>
        </a:prstGeom>
        <a:solidFill>
          <a:srgbClr val="333333"/>
        </a:solidFill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tIns="90000" bIns="90000" rtlCol="0" anchor="ctr">
          <a:spAutoFit/>
        </a:bodyPr>
        <a:lstStyle/>
        <a:p>
          <a:pPr algn="ctr"/>
          <a:r>
            <a:rPr lang="en-US" sz="900" b="1">
              <a:solidFill>
                <a:srgbClr val="FFFFFF"/>
              </a:solidFill>
              <a:latin typeface="Meta Offc" pitchFamily="34" charset="0"/>
              <a:cs typeface="Meta Offc" pitchFamily="34" charset="0"/>
            </a:rPr>
            <a:t>Beschriftungsfeld</a:t>
          </a:r>
        </a:p>
      </xdr:txBody>
    </xdr:sp>
    <xdr:clientData fLocksWithSheet="0"/>
  </xdr:oneCellAnchor>
  <xdr:absoluteAnchor>
    <xdr:pos x="103194" y="5564578"/>
    <xdr:ext cx="4021864" cy="238346"/>
    <xdr:sp macro="" textlink="'Daten Sektor Energiew.'!C4">
      <xdr:nvSpPr>
        <xdr:cNvPr id="18" name="Textfeld 17">
          <a:extLst>
            <a:ext uri="{FF2B5EF4-FFF2-40B4-BE49-F238E27FC236}">
              <a16:creationId xmlns:a16="http://schemas.microsoft.com/office/drawing/2014/main" id="{77DF343D-B41C-4A63-ACA0-23F138C01C78}"/>
            </a:ext>
          </a:extLst>
        </xdr:cNvPr>
        <xdr:cNvSpPr txBox="1"/>
      </xdr:nvSpPr>
      <xdr:spPr>
        <a:xfrm>
          <a:off x="103194" y="5564578"/>
          <a:ext cx="4021864" cy="2383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l"/>
          <a:fld id="{7342FB81-A0C6-4CA7-9803-F1BA2D090DD1}" type="TxLink">
            <a:rPr lang="en-US" sz="600" b="0" i="0" u="none" strike="noStrike">
              <a:solidFill>
                <a:srgbClr val="080808"/>
              </a:solidFill>
              <a:latin typeface="+mn-lt"/>
              <a:ea typeface="Cambria"/>
              <a:cs typeface="Meta Offc"/>
            </a:rPr>
            <a:pPr algn="l"/>
            <a:t>* Die Aufteilung der Emissionen weicht von der UN-Berichterstattung ab, die Gesamtemissionen sind identisch
** entsprechend der Novelle des Bundes-KSG vom 12.05.2021, Jahre 2022-2030 angepasst an Über- &amp; Unterschreitungen</a:t>
          </a:fld>
          <a:endParaRPr lang="de-DE" sz="100" b="0" i="1" u="none" strike="noStrike">
            <a:solidFill>
              <a:srgbClr val="080808"/>
            </a:solidFill>
            <a:latin typeface="+mn-lt"/>
            <a:cs typeface="Meta Serif Offc" pitchFamily="2" charset="0"/>
          </a:endParaRPr>
        </a:p>
      </xdr:txBody>
    </xdr:sp>
    <xdr:clientData/>
  </xdr:absoluteAnchor>
  <xdr:absoluteAnchor>
    <xdr:pos x="28574" y="762000"/>
    <xdr:ext cx="6029325" cy="4676775"/>
    <xdr:graphicFrame macro="">
      <xdr:nvGraphicFramePr>
        <xdr:cNvPr id="19" name="Diagramm 18">
          <a:extLst>
            <a:ext uri="{FF2B5EF4-FFF2-40B4-BE49-F238E27FC236}">
              <a16:creationId xmlns:a16="http://schemas.microsoft.com/office/drawing/2014/main" id="{14EF8E54-CBE9-4447-B5DE-1795FB7C309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0</xdr:col>
      <xdr:colOff>126176</xdr:colOff>
      <xdr:row>18</xdr:row>
      <xdr:rowOff>535913</xdr:rowOff>
    </xdr:from>
    <xdr:to>
      <xdr:col>12</xdr:col>
      <xdr:colOff>42329</xdr:colOff>
      <xdr:row>18</xdr:row>
      <xdr:rowOff>535913</xdr:rowOff>
    </xdr:to>
    <xdr:cxnSp macro="">
      <xdr:nvCxnSpPr>
        <xdr:cNvPr id="20" name="Gerade Verbindung 9">
          <a:extLst>
            <a:ext uri="{FF2B5EF4-FFF2-40B4-BE49-F238E27FC236}">
              <a16:creationId xmlns:a16="http://schemas.microsoft.com/office/drawing/2014/main" id="{8061B87D-738C-468D-AEF0-716E022EF04B}"/>
            </a:ext>
          </a:extLst>
        </xdr:cNvPr>
        <xdr:cNvCxnSpPr/>
      </xdr:nvCxnSpPr>
      <xdr:spPr>
        <a:xfrm>
          <a:off x="126176" y="4393538"/>
          <a:ext cx="5821653" cy="0"/>
        </a:xfrm>
        <a:prstGeom prst="line">
          <a:avLst/>
        </a:prstGeom>
        <a:ln w="635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absoluteAnchor>
    <xdr:pos x="109055" y="5753613"/>
    <xdr:ext cx="4021864" cy="238346"/>
    <xdr:sp macro="" textlink="'Daten Sektor Energiew.'!C5">
      <xdr:nvSpPr>
        <xdr:cNvPr id="21" name="Textfeld 20">
          <a:extLst>
            <a:ext uri="{FF2B5EF4-FFF2-40B4-BE49-F238E27FC236}">
              <a16:creationId xmlns:a16="http://schemas.microsoft.com/office/drawing/2014/main" id="{3C45A816-ADDD-4C77-8A57-EDE17A074B7E}"/>
            </a:ext>
          </a:extLst>
        </xdr:cNvPr>
        <xdr:cNvSpPr txBox="1"/>
      </xdr:nvSpPr>
      <xdr:spPr>
        <a:xfrm>
          <a:off x="109055" y="5753613"/>
          <a:ext cx="4021864" cy="2383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marL="0" indent="0" algn="l"/>
          <a:fld id="{B3F7DC3F-ED70-42EF-AEE0-8EA59FCFE5E8}" type="TxLink">
            <a:rPr lang="en-US" sz="600" b="0" i="0" u="none" strike="noStrike">
              <a:solidFill>
                <a:srgbClr val="080808"/>
              </a:solidFill>
              <a:latin typeface="+mn-lt"/>
              <a:ea typeface="Cambria"/>
              <a:cs typeface="Meta Offc"/>
            </a:rPr>
            <a:pPr marL="0" indent="0" algn="l"/>
            <a:t>*** EU-ETS-Anteile an CRF Kategorien basierend auf Auswertung für Bericht nach Art. 21 Emissionshandelsrichtlinie, jeweils jahresspezifisch angepasste Methodik</a:t>
          </a:fld>
          <a:endParaRPr lang="de-DE" sz="600" b="0" i="0" u="none" strike="noStrike">
            <a:solidFill>
              <a:srgbClr val="080808"/>
            </a:solidFill>
            <a:latin typeface="+mn-lt"/>
            <a:ea typeface="Cambria"/>
            <a:cs typeface="Meta Offc"/>
          </a:endParaRPr>
        </a:p>
      </xdr:txBody>
    </xdr:sp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19</xdr:row>
      <xdr:rowOff>0</xdr:rowOff>
    </xdr:from>
    <xdr:to>
      <xdr:col>44</xdr:col>
      <xdr:colOff>0</xdr:colOff>
      <xdr:row>19</xdr:row>
      <xdr:rowOff>2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16358D23-DB4E-49A1-8F43-FE30DD0A9688}"/>
            </a:ext>
          </a:extLst>
        </xdr:cNvPr>
        <xdr:cNvCxnSpPr/>
      </xdr:nvCxnSpPr>
      <xdr:spPr>
        <a:xfrm flipV="1">
          <a:off x="363855" y="6429375"/>
          <a:ext cx="20105370" cy="2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8</xdr:row>
      <xdr:rowOff>161925</xdr:rowOff>
    </xdr:from>
    <xdr:to>
      <xdr:col>44</xdr:col>
      <xdr:colOff>0</xdr:colOff>
      <xdr:row>8</xdr:row>
      <xdr:rowOff>161925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40A5EFEA-251E-4A86-8505-EC16E3D1E8CD}"/>
            </a:ext>
          </a:extLst>
        </xdr:cNvPr>
        <xdr:cNvCxnSpPr/>
      </xdr:nvCxnSpPr>
      <xdr:spPr>
        <a:xfrm>
          <a:off x="361950" y="2124075"/>
          <a:ext cx="20107275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2322902" y="5550772"/>
    <xdr:ext cx="3587767" cy="1212437"/>
    <xdr:sp macro="" textlink="'Daten Sektorgrafik'!C3">
      <xdr:nvSpPr>
        <xdr:cNvPr id="2" name="Textfeld 1">
          <a:extLst>
            <a:ext uri="{FF2B5EF4-FFF2-40B4-BE49-F238E27FC236}">
              <a16:creationId xmlns:a16="http://schemas.microsoft.com/office/drawing/2014/main" id="{54404212-D8A6-4A84-98C8-CB704D35DC1D}"/>
            </a:ext>
          </a:extLst>
        </xdr:cNvPr>
        <xdr:cNvSpPr txBox="1"/>
      </xdr:nvSpPr>
      <xdr:spPr>
        <a:xfrm>
          <a:off x="2322902" y="5550772"/>
          <a:ext cx="3587767" cy="12124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marL="0" indent="0" algn="r"/>
          <a:fld id="{2FDD6EF3-B3FB-4B83-9617-2F26B830BCC4}" type="TxLink">
            <a:rPr lang="en-US" sz="600" b="0" i="0" u="none" strike="noStrike">
              <a:solidFill>
                <a:srgbClr val="000000"/>
              </a:solidFill>
              <a:latin typeface="+mj-lt"/>
              <a:ea typeface="+mn-ea"/>
              <a:cs typeface="Meta Offc"/>
            </a:rPr>
            <a:pPr marL="0" indent="0" algn="r"/>
            <a:t>Quelle: Umweltbundesamt  13.03.2023</a:t>
          </a:fld>
          <a:endParaRPr lang="de-DE" sz="600" b="0" i="0" u="none" strike="noStrike">
            <a:solidFill>
              <a:srgbClr val="000000"/>
            </a:solidFill>
            <a:latin typeface="+mj-lt"/>
            <a:ea typeface="+mn-ea"/>
            <a:cs typeface="Meta Offc"/>
          </a:endParaRPr>
        </a:p>
      </xdr:txBody>
    </xdr:sp>
    <xdr:clientData/>
  </xdr:absoluteAnchor>
  <xdr:absoluteAnchor>
    <xdr:pos x="101876" y="5550772"/>
    <xdr:ext cx="1670602" cy="1212437"/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E9223758-D5D6-4BAC-A4C8-FB70EE104137}"/>
            </a:ext>
          </a:extLst>
        </xdr:cNvPr>
        <xdr:cNvSpPr txBox="1"/>
      </xdr:nvSpPr>
      <xdr:spPr>
        <a:xfrm>
          <a:off x="101876" y="5550772"/>
          <a:ext cx="1670602" cy="12124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l"/>
          <a:r>
            <a:rPr lang="de-DE" sz="600">
              <a:solidFill>
                <a:srgbClr val="080808"/>
              </a:solidFill>
              <a:latin typeface="Meta Offc" pitchFamily="34" charset="0"/>
              <a:cs typeface="Meta Offc" pitchFamily="34" charset="0"/>
            </a:rPr>
            <a:t> </a:t>
          </a:r>
        </a:p>
      </xdr:txBody>
    </xdr:sp>
    <xdr:clientData/>
  </xdr:absoluteAnchor>
  <xdr:twoCellAnchor>
    <xdr:from>
      <xdr:col>0</xdr:col>
      <xdr:colOff>0</xdr:colOff>
      <xdr:row>1</xdr:row>
      <xdr:rowOff>9525</xdr:rowOff>
    </xdr:from>
    <xdr:to>
      <xdr:col>12</xdr:col>
      <xdr:colOff>8282</xdr:colOff>
      <xdr:row>2</xdr:row>
      <xdr:rowOff>38100</xdr:rowOff>
    </xdr:to>
    <xdr:sp macro="" textlink="'Daten Sektor Industrie'!$C$1">
      <xdr:nvSpPr>
        <xdr:cNvPr id="4" name="Textfeld 3">
          <a:extLst>
            <a:ext uri="{FF2B5EF4-FFF2-40B4-BE49-F238E27FC236}">
              <a16:creationId xmlns:a16="http://schemas.microsoft.com/office/drawing/2014/main" id="{F060CD4A-F51A-4EA9-917A-7AB48B984B65}"/>
            </a:ext>
          </a:extLst>
        </xdr:cNvPr>
        <xdr:cNvSpPr txBox="1"/>
      </xdr:nvSpPr>
      <xdr:spPr>
        <a:xfrm>
          <a:off x="0" y="266700"/>
          <a:ext cx="5913782" cy="285750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C9C81DB7-B6E2-42D1-814C-B5C32A191411}" type="TxLink">
            <a:rPr lang="en-US" sz="1050" b="1" i="0" u="none" strike="noStrike">
              <a:solidFill>
                <a:srgbClr val="080808"/>
              </a:solidFill>
              <a:latin typeface="+mn-lt"/>
              <a:ea typeface="Cambria"/>
              <a:cs typeface="Meta Offc" pitchFamily="34" charset="0"/>
            </a:rPr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Entwicklung und Zielerreichung der Treibhausgasemissionen in Deutschland</a:t>
          </a:fld>
          <a:endParaRPr lang="de-DE" sz="1050" b="1" i="0" u="none" strike="noStrike">
            <a:solidFill>
              <a:srgbClr val="000000"/>
            </a:solidFill>
            <a:latin typeface="+mn-lt"/>
            <a:ea typeface="+mn-ea"/>
            <a:cs typeface="Meta Offc" pitchFamily="34" charset="0"/>
          </a:endParaRPr>
        </a:p>
      </xdr:txBody>
    </xdr:sp>
    <xdr:clientData/>
  </xdr:twoCellAnchor>
  <xdr:twoCellAnchor>
    <xdr:from>
      <xdr:col>0</xdr:col>
      <xdr:colOff>0</xdr:colOff>
      <xdr:row>2</xdr:row>
      <xdr:rowOff>15875</xdr:rowOff>
    </xdr:from>
    <xdr:to>
      <xdr:col>12</xdr:col>
      <xdr:colOff>0</xdr:colOff>
      <xdr:row>3</xdr:row>
      <xdr:rowOff>57150</xdr:rowOff>
    </xdr:to>
    <xdr:sp macro="" textlink="'Daten Sektor Industrie'!$C$2">
      <xdr:nvSpPr>
        <xdr:cNvPr id="5" name="Textfeld 4">
          <a:extLst>
            <a:ext uri="{FF2B5EF4-FFF2-40B4-BE49-F238E27FC236}">
              <a16:creationId xmlns:a16="http://schemas.microsoft.com/office/drawing/2014/main" id="{B310C648-83D8-4C0B-A43F-FA3ADE5765FA}"/>
            </a:ext>
          </a:extLst>
        </xdr:cNvPr>
        <xdr:cNvSpPr txBox="1"/>
      </xdr:nvSpPr>
      <xdr:spPr>
        <a:xfrm>
          <a:off x="0" y="530225"/>
          <a:ext cx="5905500" cy="279400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4F26AA34-F07B-4863-B809-D3756EEB7F53}" type="TxLink">
            <a:rPr lang="en-US" sz="900" b="0" i="0" u="none" strike="noStrike">
              <a:solidFill>
                <a:srgbClr val="080808"/>
              </a:solidFill>
              <a:latin typeface="+mn-lt"/>
              <a:ea typeface="Cambria"/>
              <a:cs typeface="Meta Offc" pitchFamily="34" charset="0"/>
            </a:rPr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im Sektor Industrie des Klimaschutzgesetzes (KSG) *</a:t>
          </a:fld>
          <a:endParaRPr lang="de-DE" sz="700" b="0" i="0" u="none" strike="noStrike">
            <a:solidFill>
              <a:srgbClr val="080808"/>
            </a:solidFill>
            <a:latin typeface="+mn-lt"/>
            <a:cs typeface="Meta Offc" pitchFamily="34" charset="0"/>
          </a:endParaRPr>
        </a:p>
      </xdr:txBody>
    </xdr:sp>
    <xdr:clientData/>
  </xdr:twoCellAnchor>
  <xdr:twoCellAnchor>
    <xdr:from>
      <xdr:col>16</xdr:col>
      <xdr:colOff>34976</xdr:colOff>
      <xdr:row>11</xdr:row>
      <xdr:rowOff>24840</xdr:rowOff>
    </xdr:from>
    <xdr:to>
      <xdr:col>22</xdr:col>
      <xdr:colOff>1143013</xdr:colOff>
      <xdr:row>11</xdr:row>
      <xdr:rowOff>24840</xdr:rowOff>
    </xdr:to>
    <xdr:cxnSp macro="">
      <xdr:nvCxnSpPr>
        <xdr:cNvPr id="6" name="Gerade Verbindung mit Pfeil 5">
          <a:extLst>
            <a:ext uri="{FF2B5EF4-FFF2-40B4-BE49-F238E27FC236}">
              <a16:creationId xmlns:a16="http://schemas.microsoft.com/office/drawing/2014/main" id="{9671870B-8940-4A83-929B-D394CCDC45EE}"/>
            </a:ext>
          </a:extLst>
        </xdr:cNvPr>
        <xdr:cNvCxnSpPr/>
      </xdr:nvCxnSpPr>
      <xdr:spPr>
        <a:xfrm>
          <a:off x="7426376" y="2329890"/>
          <a:ext cx="5279987" cy="0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0</xdr:col>
      <xdr:colOff>91113</xdr:colOff>
      <xdr:row>1</xdr:row>
      <xdr:rowOff>3483</xdr:rowOff>
    </xdr:from>
    <xdr:to>
      <xdr:col>12</xdr:col>
      <xdr:colOff>6914</xdr:colOff>
      <xdr:row>1</xdr:row>
      <xdr:rowOff>3483</xdr:rowOff>
    </xdr:to>
    <xdr:cxnSp macro="">
      <xdr:nvCxnSpPr>
        <xdr:cNvPr id="7" name="Gerade Verbindung 7">
          <a:extLst>
            <a:ext uri="{FF2B5EF4-FFF2-40B4-BE49-F238E27FC236}">
              <a16:creationId xmlns:a16="http://schemas.microsoft.com/office/drawing/2014/main" id="{7A76E055-8C5B-4C83-8E04-CDC6661D894B}"/>
            </a:ext>
          </a:extLst>
        </xdr:cNvPr>
        <xdr:cNvCxnSpPr/>
      </xdr:nvCxnSpPr>
      <xdr:spPr>
        <a:xfrm>
          <a:off x="91113" y="260658"/>
          <a:ext cx="5821301" cy="0"/>
        </a:xfrm>
        <a:prstGeom prst="line">
          <a:avLst/>
        </a:prstGeom>
        <a:ln w="1270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129213</xdr:colOff>
      <xdr:row>23</xdr:row>
      <xdr:rowOff>109743</xdr:rowOff>
    </xdr:from>
    <xdr:to>
      <xdr:col>12</xdr:col>
      <xdr:colOff>45366</xdr:colOff>
      <xdr:row>23</xdr:row>
      <xdr:rowOff>109743</xdr:rowOff>
    </xdr:to>
    <xdr:cxnSp macro="">
      <xdr:nvCxnSpPr>
        <xdr:cNvPr id="8" name="Gerade Verbindung 8">
          <a:extLst>
            <a:ext uri="{FF2B5EF4-FFF2-40B4-BE49-F238E27FC236}">
              <a16:creationId xmlns:a16="http://schemas.microsoft.com/office/drawing/2014/main" id="{AC5AF52B-203F-412D-B777-55062041D176}"/>
            </a:ext>
          </a:extLst>
        </xdr:cNvPr>
        <xdr:cNvCxnSpPr/>
      </xdr:nvCxnSpPr>
      <xdr:spPr>
        <a:xfrm>
          <a:off x="129213" y="5491368"/>
          <a:ext cx="5821653" cy="0"/>
        </a:xfrm>
        <a:prstGeom prst="line">
          <a:avLst/>
        </a:prstGeom>
        <a:ln w="1270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34962</xdr:colOff>
      <xdr:row>13</xdr:row>
      <xdr:rowOff>28162</xdr:rowOff>
    </xdr:from>
    <xdr:to>
      <xdr:col>22</xdr:col>
      <xdr:colOff>1142999</xdr:colOff>
      <xdr:row>13</xdr:row>
      <xdr:rowOff>28162</xdr:rowOff>
    </xdr:to>
    <xdr:cxnSp macro="">
      <xdr:nvCxnSpPr>
        <xdr:cNvPr id="9" name="Gerade Verbindung mit Pfeil 8">
          <a:extLst>
            <a:ext uri="{FF2B5EF4-FFF2-40B4-BE49-F238E27FC236}">
              <a16:creationId xmlns:a16="http://schemas.microsoft.com/office/drawing/2014/main" id="{29898FB1-A1C9-4D7C-B5D3-A351B03D2988}"/>
            </a:ext>
          </a:extLst>
        </xdr:cNvPr>
        <xdr:cNvCxnSpPr/>
      </xdr:nvCxnSpPr>
      <xdr:spPr>
        <a:xfrm>
          <a:off x="7426362" y="2761837"/>
          <a:ext cx="5279987" cy="0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18</xdr:col>
      <xdr:colOff>745397</xdr:colOff>
      <xdr:row>3</xdr:row>
      <xdr:rowOff>140825</xdr:rowOff>
    </xdr:from>
    <xdr:to>
      <xdr:col>18</xdr:col>
      <xdr:colOff>745397</xdr:colOff>
      <xdr:row>18</xdr:row>
      <xdr:rowOff>1019694</xdr:rowOff>
    </xdr:to>
    <xdr:cxnSp macro="">
      <xdr:nvCxnSpPr>
        <xdr:cNvPr id="10" name="Gerade Verbindung mit Pfeil 9">
          <a:extLst>
            <a:ext uri="{FF2B5EF4-FFF2-40B4-BE49-F238E27FC236}">
              <a16:creationId xmlns:a16="http://schemas.microsoft.com/office/drawing/2014/main" id="{85FE937B-D759-48FC-9701-C2A7474107B7}"/>
            </a:ext>
          </a:extLst>
        </xdr:cNvPr>
        <xdr:cNvCxnSpPr/>
      </xdr:nvCxnSpPr>
      <xdr:spPr>
        <a:xfrm>
          <a:off x="9698897" y="893300"/>
          <a:ext cx="0" cy="3984019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19</xdr:col>
      <xdr:colOff>215311</xdr:colOff>
      <xdr:row>3</xdr:row>
      <xdr:rowOff>140837</xdr:rowOff>
    </xdr:from>
    <xdr:to>
      <xdr:col>19</xdr:col>
      <xdr:colOff>215311</xdr:colOff>
      <xdr:row>18</xdr:row>
      <xdr:rowOff>1019706</xdr:rowOff>
    </xdr:to>
    <xdr:cxnSp macro="">
      <xdr:nvCxnSpPr>
        <xdr:cNvPr id="11" name="Gerade Verbindung mit Pfeil 10">
          <a:extLst>
            <a:ext uri="{FF2B5EF4-FFF2-40B4-BE49-F238E27FC236}">
              <a16:creationId xmlns:a16="http://schemas.microsoft.com/office/drawing/2014/main" id="{2C606D5B-335F-46AC-B44B-6D4FE7A1FC11}"/>
            </a:ext>
          </a:extLst>
        </xdr:cNvPr>
        <xdr:cNvCxnSpPr/>
      </xdr:nvCxnSpPr>
      <xdr:spPr>
        <a:xfrm>
          <a:off x="9949861" y="893312"/>
          <a:ext cx="0" cy="3984019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oneCellAnchor>
    <xdr:from>
      <xdr:col>20</xdr:col>
      <xdr:colOff>323187</xdr:colOff>
      <xdr:row>3</xdr:row>
      <xdr:rowOff>139565</xdr:rowOff>
    </xdr:from>
    <xdr:ext cx="1048364" cy="330004"/>
    <xdr:sp macro="" textlink="" fLocksText="0">
      <xdr:nvSpPr>
        <xdr:cNvPr id="12" name="Textfeld 11">
          <a:extLst>
            <a:ext uri="{FF2B5EF4-FFF2-40B4-BE49-F238E27FC236}">
              <a16:creationId xmlns:a16="http://schemas.microsoft.com/office/drawing/2014/main" id="{17CAF916-E582-4284-8002-5FD77942CDA3}"/>
            </a:ext>
          </a:extLst>
        </xdr:cNvPr>
        <xdr:cNvSpPr txBox="1"/>
      </xdr:nvSpPr>
      <xdr:spPr>
        <a:xfrm>
          <a:off x="10324437" y="892040"/>
          <a:ext cx="1048364" cy="330004"/>
        </a:xfrm>
        <a:prstGeom prst="rect">
          <a:avLst/>
        </a:prstGeom>
        <a:solidFill>
          <a:schemeClr val="tx1"/>
        </a:solidFill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tIns="90000" bIns="90000" rtlCol="0" anchor="ctr">
          <a:spAutoFit/>
        </a:bodyPr>
        <a:lstStyle/>
        <a:p>
          <a:pPr algn="ctr"/>
          <a:r>
            <a:rPr lang="en-US" sz="900" b="1">
              <a:solidFill>
                <a:schemeClr val="bg1"/>
              </a:solidFill>
              <a:latin typeface="Meta Offc" pitchFamily="34" charset="0"/>
              <a:cs typeface="Meta Offc" pitchFamily="34" charset="0"/>
            </a:rPr>
            <a:t>Beschritungsfeld</a:t>
          </a:r>
        </a:p>
      </xdr:txBody>
    </xdr:sp>
    <xdr:clientData fLocksWithSheet="0"/>
  </xdr:oneCellAnchor>
  <xdr:twoCellAnchor>
    <xdr:from>
      <xdr:col>16</xdr:col>
      <xdr:colOff>34976</xdr:colOff>
      <xdr:row>11</xdr:row>
      <xdr:rowOff>24840</xdr:rowOff>
    </xdr:from>
    <xdr:to>
      <xdr:col>22</xdr:col>
      <xdr:colOff>1143013</xdr:colOff>
      <xdr:row>11</xdr:row>
      <xdr:rowOff>24840</xdr:rowOff>
    </xdr:to>
    <xdr:cxnSp macro="">
      <xdr:nvCxnSpPr>
        <xdr:cNvPr id="13" name="Gerade Verbindung mit Pfeil 12">
          <a:extLst>
            <a:ext uri="{FF2B5EF4-FFF2-40B4-BE49-F238E27FC236}">
              <a16:creationId xmlns:a16="http://schemas.microsoft.com/office/drawing/2014/main" id="{EFF4D56A-7B0A-4CE3-8E55-1FC41F400EC5}"/>
            </a:ext>
          </a:extLst>
        </xdr:cNvPr>
        <xdr:cNvCxnSpPr/>
      </xdr:nvCxnSpPr>
      <xdr:spPr>
        <a:xfrm>
          <a:off x="7426376" y="2329890"/>
          <a:ext cx="5279987" cy="0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16</xdr:col>
      <xdr:colOff>34962</xdr:colOff>
      <xdr:row>13</xdr:row>
      <xdr:rowOff>28162</xdr:rowOff>
    </xdr:from>
    <xdr:to>
      <xdr:col>22</xdr:col>
      <xdr:colOff>1142999</xdr:colOff>
      <xdr:row>13</xdr:row>
      <xdr:rowOff>28162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BD2B4F35-6494-41FD-A6FA-2BF10602DFB4}"/>
            </a:ext>
          </a:extLst>
        </xdr:cNvPr>
        <xdr:cNvCxnSpPr/>
      </xdr:nvCxnSpPr>
      <xdr:spPr>
        <a:xfrm>
          <a:off x="7426362" y="2761837"/>
          <a:ext cx="5279987" cy="0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18</xdr:col>
      <xdr:colOff>745397</xdr:colOff>
      <xdr:row>3</xdr:row>
      <xdr:rowOff>140825</xdr:rowOff>
    </xdr:from>
    <xdr:to>
      <xdr:col>18</xdr:col>
      <xdr:colOff>745397</xdr:colOff>
      <xdr:row>18</xdr:row>
      <xdr:rowOff>1019694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D5B6AC2A-406D-4AB5-87CD-0D13D97E09B1}"/>
            </a:ext>
          </a:extLst>
        </xdr:cNvPr>
        <xdr:cNvCxnSpPr/>
      </xdr:nvCxnSpPr>
      <xdr:spPr>
        <a:xfrm>
          <a:off x="9698897" y="893300"/>
          <a:ext cx="0" cy="3984019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18</xdr:col>
      <xdr:colOff>91072</xdr:colOff>
      <xdr:row>5</xdr:row>
      <xdr:rowOff>49728</xdr:rowOff>
    </xdr:from>
    <xdr:to>
      <xdr:col>18</xdr:col>
      <xdr:colOff>91072</xdr:colOff>
      <xdr:row>20</xdr:row>
      <xdr:rowOff>9228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296CE92A-65D7-4533-A7F8-9EE5C52B3ECF}"/>
            </a:ext>
          </a:extLst>
        </xdr:cNvPr>
        <xdr:cNvCxnSpPr/>
      </xdr:nvCxnSpPr>
      <xdr:spPr>
        <a:xfrm>
          <a:off x="9044572" y="1097478"/>
          <a:ext cx="0" cy="3988575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oneCellAnchor>
    <xdr:from>
      <xdr:col>20</xdr:col>
      <xdr:colOff>305073</xdr:colOff>
      <xdr:row>3</xdr:row>
      <xdr:rowOff>139565</xdr:rowOff>
    </xdr:from>
    <xdr:ext cx="1084592" cy="330004"/>
    <xdr:sp macro="" textlink="" fLocksText="0">
      <xdr:nvSpPr>
        <xdr:cNvPr id="17" name="Textfeld 16">
          <a:extLst>
            <a:ext uri="{FF2B5EF4-FFF2-40B4-BE49-F238E27FC236}">
              <a16:creationId xmlns:a16="http://schemas.microsoft.com/office/drawing/2014/main" id="{6C1A21A1-A5FD-4F87-90D3-F2B9013EAB52}"/>
            </a:ext>
          </a:extLst>
        </xdr:cNvPr>
        <xdr:cNvSpPr txBox="1"/>
      </xdr:nvSpPr>
      <xdr:spPr>
        <a:xfrm>
          <a:off x="10306323" y="892040"/>
          <a:ext cx="1084592" cy="330004"/>
        </a:xfrm>
        <a:prstGeom prst="rect">
          <a:avLst/>
        </a:prstGeom>
        <a:solidFill>
          <a:srgbClr val="333333"/>
        </a:solidFill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tIns="90000" bIns="90000" rtlCol="0" anchor="ctr">
          <a:spAutoFit/>
        </a:bodyPr>
        <a:lstStyle/>
        <a:p>
          <a:pPr algn="ctr"/>
          <a:r>
            <a:rPr lang="en-US" sz="900" b="1">
              <a:solidFill>
                <a:srgbClr val="FFFFFF"/>
              </a:solidFill>
              <a:latin typeface="Meta Offc" pitchFamily="34" charset="0"/>
              <a:cs typeface="Meta Offc" pitchFamily="34" charset="0"/>
            </a:rPr>
            <a:t>Beschriftungsfeld</a:t>
          </a:r>
        </a:p>
      </xdr:txBody>
    </xdr:sp>
    <xdr:clientData fLocksWithSheet="0"/>
  </xdr:oneCellAnchor>
  <xdr:absoluteAnchor>
    <xdr:pos x="103194" y="5564577"/>
    <xdr:ext cx="3809383" cy="201711"/>
    <xdr:sp macro="" textlink="'Daten Sektor Industrie'!C4">
      <xdr:nvSpPr>
        <xdr:cNvPr id="18" name="Textfeld 17">
          <a:extLst>
            <a:ext uri="{FF2B5EF4-FFF2-40B4-BE49-F238E27FC236}">
              <a16:creationId xmlns:a16="http://schemas.microsoft.com/office/drawing/2014/main" id="{86066D16-C682-430C-893F-CFBE5512D650}"/>
            </a:ext>
          </a:extLst>
        </xdr:cNvPr>
        <xdr:cNvSpPr txBox="1"/>
      </xdr:nvSpPr>
      <xdr:spPr>
        <a:xfrm>
          <a:off x="103194" y="5564577"/>
          <a:ext cx="3809383" cy="2017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marL="0" indent="0" algn="l"/>
          <a:fld id="{7342FB81-A0C6-4CA7-9803-F1BA2D090DD1}" type="TxLink">
            <a:rPr lang="en-US" sz="600" b="0" i="0" u="none" strike="noStrike">
              <a:solidFill>
                <a:srgbClr val="080808"/>
              </a:solidFill>
              <a:latin typeface="+mn-lt"/>
              <a:ea typeface="Cambria"/>
              <a:cs typeface="Meta Offc"/>
            </a:rPr>
            <a:pPr marL="0" indent="0" algn="l"/>
            <a:t>* Die Aufteilung der Emissionen weicht von der UN-Berichterstattung ab, die Gesamtemissionen sind identisch
** entsprechend der Novelle des Bundes-KSG vom 12.05.2021, Jahre 2022-2030 angepasst an Über- &amp; Unterschreitungen</a:t>
          </a:fld>
          <a:endParaRPr lang="de-DE" sz="600" b="0" i="0" u="none" strike="noStrike">
            <a:solidFill>
              <a:srgbClr val="080808"/>
            </a:solidFill>
            <a:latin typeface="+mn-lt"/>
            <a:ea typeface="Cambria"/>
            <a:cs typeface="Meta Offc"/>
          </a:endParaRPr>
        </a:p>
      </xdr:txBody>
    </xdr:sp>
    <xdr:clientData/>
  </xdr:absoluteAnchor>
  <xdr:absoluteAnchor>
    <xdr:pos x="28574" y="762000"/>
    <xdr:ext cx="6029325" cy="4676775"/>
    <xdr:graphicFrame macro="">
      <xdr:nvGraphicFramePr>
        <xdr:cNvPr id="19" name="Diagramm 18">
          <a:extLst>
            <a:ext uri="{FF2B5EF4-FFF2-40B4-BE49-F238E27FC236}">
              <a16:creationId xmlns:a16="http://schemas.microsoft.com/office/drawing/2014/main" id="{ACE000DE-2B14-49D8-BEC8-954DEF2508F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0</xdr:col>
      <xdr:colOff>126176</xdr:colOff>
      <xdr:row>18</xdr:row>
      <xdr:rowOff>535913</xdr:rowOff>
    </xdr:from>
    <xdr:to>
      <xdr:col>12</xdr:col>
      <xdr:colOff>42329</xdr:colOff>
      <xdr:row>18</xdr:row>
      <xdr:rowOff>535913</xdr:rowOff>
    </xdr:to>
    <xdr:cxnSp macro="">
      <xdr:nvCxnSpPr>
        <xdr:cNvPr id="20" name="Gerade Verbindung 9">
          <a:extLst>
            <a:ext uri="{FF2B5EF4-FFF2-40B4-BE49-F238E27FC236}">
              <a16:creationId xmlns:a16="http://schemas.microsoft.com/office/drawing/2014/main" id="{590A6711-A922-4803-AE23-B53F54650D3C}"/>
            </a:ext>
          </a:extLst>
        </xdr:cNvPr>
        <xdr:cNvCxnSpPr/>
      </xdr:nvCxnSpPr>
      <xdr:spPr>
        <a:xfrm>
          <a:off x="126176" y="4393538"/>
          <a:ext cx="5821653" cy="0"/>
        </a:xfrm>
        <a:prstGeom prst="line">
          <a:avLst/>
        </a:prstGeom>
        <a:ln w="635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absoluteAnchor>
    <xdr:pos x="109054" y="5738958"/>
    <xdr:ext cx="3809383" cy="201711"/>
    <xdr:sp macro="" textlink="'Daten Sektor Industrie'!C5">
      <xdr:nvSpPr>
        <xdr:cNvPr id="21" name="Textfeld 20">
          <a:extLst>
            <a:ext uri="{FF2B5EF4-FFF2-40B4-BE49-F238E27FC236}">
              <a16:creationId xmlns:a16="http://schemas.microsoft.com/office/drawing/2014/main" id="{E589CBA1-1AAE-4C15-9B04-AE9979B4BE8A}"/>
            </a:ext>
          </a:extLst>
        </xdr:cNvPr>
        <xdr:cNvSpPr txBox="1"/>
      </xdr:nvSpPr>
      <xdr:spPr>
        <a:xfrm>
          <a:off x="109054" y="5738958"/>
          <a:ext cx="3809383" cy="2017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marL="0" indent="0" algn="l"/>
          <a:fld id="{74B12DFD-737F-47E6-81FA-5875B7C2FCC3}" type="TxLink">
            <a:rPr lang="en-US" sz="600" b="0" i="0" u="none" strike="noStrike">
              <a:solidFill>
                <a:srgbClr val="080808"/>
              </a:solidFill>
              <a:latin typeface="+mn-lt"/>
              <a:ea typeface="Cambria"/>
              <a:cs typeface="Meta Offc"/>
            </a:rPr>
            <a:pPr marL="0" indent="0" algn="l"/>
            <a:t>*** EU-ETS-Anteile an CRF Kategorien basierend auf Auswertung für Bericht nach Art. 21 Emissionshandelsrichtlinie, jeweils jahresspezifisch angepasste Methodik</a:t>
          </a:fld>
          <a:endParaRPr lang="de-DE" sz="600" b="0" i="0" u="none" strike="noStrike">
            <a:solidFill>
              <a:srgbClr val="080808"/>
            </a:solidFill>
            <a:latin typeface="+mn-lt"/>
            <a:ea typeface="Cambria"/>
            <a:cs typeface="Meta Offc"/>
          </a:endParaRPr>
        </a:p>
      </xdr:txBody>
    </xdr:sp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17</xdr:row>
      <xdr:rowOff>0</xdr:rowOff>
    </xdr:from>
    <xdr:to>
      <xdr:col>44</xdr:col>
      <xdr:colOff>0</xdr:colOff>
      <xdr:row>17</xdr:row>
      <xdr:rowOff>2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FCED194C-03FD-4D0C-A14A-394CB74F1166}"/>
            </a:ext>
          </a:extLst>
        </xdr:cNvPr>
        <xdr:cNvCxnSpPr/>
      </xdr:nvCxnSpPr>
      <xdr:spPr>
        <a:xfrm flipV="1">
          <a:off x="363855" y="6429375"/>
          <a:ext cx="32678370" cy="2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8</xdr:row>
      <xdr:rowOff>161925</xdr:rowOff>
    </xdr:from>
    <xdr:to>
      <xdr:col>44</xdr:col>
      <xdr:colOff>0</xdr:colOff>
      <xdr:row>8</xdr:row>
      <xdr:rowOff>161925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3D7D067E-1E33-4BF4-AD66-47E2F0D69460}"/>
            </a:ext>
          </a:extLst>
        </xdr:cNvPr>
        <xdr:cNvCxnSpPr/>
      </xdr:nvCxnSpPr>
      <xdr:spPr>
        <a:xfrm>
          <a:off x="361950" y="2124075"/>
          <a:ext cx="32680275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2322902" y="5550772"/>
    <xdr:ext cx="3587767" cy="1212437"/>
    <xdr:sp macro="" textlink="'Daten Sektorgrafik'!C3">
      <xdr:nvSpPr>
        <xdr:cNvPr id="2" name="Textfeld 1">
          <a:extLst>
            <a:ext uri="{FF2B5EF4-FFF2-40B4-BE49-F238E27FC236}">
              <a16:creationId xmlns:a16="http://schemas.microsoft.com/office/drawing/2014/main" id="{B0155037-BC72-4CDD-88FD-EA3FE61AC7A5}"/>
            </a:ext>
          </a:extLst>
        </xdr:cNvPr>
        <xdr:cNvSpPr txBox="1"/>
      </xdr:nvSpPr>
      <xdr:spPr>
        <a:xfrm>
          <a:off x="2322902" y="5550772"/>
          <a:ext cx="3587767" cy="12124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marL="0" indent="0" algn="r"/>
          <a:fld id="{2FDD6EF3-B3FB-4B83-9617-2F26B830BCC4}" type="TxLink">
            <a:rPr lang="en-US" sz="600" b="0" i="0" u="none" strike="noStrike">
              <a:solidFill>
                <a:srgbClr val="000000"/>
              </a:solidFill>
              <a:latin typeface="+mj-lt"/>
              <a:ea typeface="+mn-ea"/>
              <a:cs typeface="Meta Offc"/>
            </a:rPr>
            <a:pPr marL="0" indent="0" algn="r"/>
            <a:t>Quelle: Umweltbundesamt  13.03.2023</a:t>
          </a:fld>
          <a:endParaRPr lang="de-DE" sz="600" b="0" i="0" u="none" strike="noStrike">
            <a:solidFill>
              <a:srgbClr val="000000"/>
            </a:solidFill>
            <a:latin typeface="+mj-lt"/>
            <a:ea typeface="+mn-ea"/>
            <a:cs typeface="Meta Offc"/>
          </a:endParaRPr>
        </a:p>
      </xdr:txBody>
    </xdr:sp>
    <xdr:clientData/>
  </xdr:absoluteAnchor>
  <xdr:absoluteAnchor>
    <xdr:pos x="101876" y="5550772"/>
    <xdr:ext cx="1670602" cy="1212437"/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FB43A612-60CC-48B0-97D2-9B76EE0840E8}"/>
            </a:ext>
          </a:extLst>
        </xdr:cNvPr>
        <xdr:cNvSpPr txBox="1"/>
      </xdr:nvSpPr>
      <xdr:spPr>
        <a:xfrm>
          <a:off x="101876" y="5550772"/>
          <a:ext cx="1670602" cy="12124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l"/>
          <a:r>
            <a:rPr lang="de-DE" sz="600">
              <a:solidFill>
                <a:srgbClr val="080808"/>
              </a:solidFill>
              <a:latin typeface="Meta Offc" pitchFamily="34" charset="0"/>
              <a:cs typeface="Meta Offc" pitchFamily="34" charset="0"/>
            </a:rPr>
            <a:t> </a:t>
          </a:r>
        </a:p>
      </xdr:txBody>
    </xdr:sp>
    <xdr:clientData/>
  </xdr:absoluteAnchor>
  <xdr:twoCellAnchor>
    <xdr:from>
      <xdr:col>0</xdr:col>
      <xdr:colOff>0</xdr:colOff>
      <xdr:row>1</xdr:row>
      <xdr:rowOff>9525</xdr:rowOff>
    </xdr:from>
    <xdr:to>
      <xdr:col>12</xdr:col>
      <xdr:colOff>8282</xdr:colOff>
      <xdr:row>2</xdr:row>
      <xdr:rowOff>38100</xdr:rowOff>
    </xdr:to>
    <xdr:sp macro="" textlink="'Daten Sektor Gebäude'!$C$1">
      <xdr:nvSpPr>
        <xdr:cNvPr id="4" name="Textfeld 3">
          <a:extLst>
            <a:ext uri="{FF2B5EF4-FFF2-40B4-BE49-F238E27FC236}">
              <a16:creationId xmlns:a16="http://schemas.microsoft.com/office/drawing/2014/main" id="{C1256E87-D63A-472C-822D-FB7A18B58A25}"/>
            </a:ext>
          </a:extLst>
        </xdr:cNvPr>
        <xdr:cNvSpPr txBox="1"/>
      </xdr:nvSpPr>
      <xdr:spPr>
        <a:xfrm>
          <a:off x="0" y="266700"/>
          <a:ext cx="5913782" cy="285750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C9C81DB7-B6E2-42D1-814C-B5C32A191411}" type="TxLink">
            <a:rPr lang="en-US" sz="1050" b="1" i="0" u="none" strike="noStrike">
              <a:solidFill>
                <a:srgbClr val="080808"/>
              </a:solidFill>
              <a:latin typeface="+mn-lt"/>
              <a:ea typeface="Cambria"/>
              <a:cs typeface="Meta Offc" pitchFamily="34" charset="0"/>
            </a:rPr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Entwicklung und Zielerreichung der Treibhausgasemissionen in Deutschland</a:t>
          </a:fld>
          <a:endParaRPr lang="de-DE" sz="1050" b="1" i="0" u="none" strike="noStrike">
            <a:solidFill>
              <a:srgbClr val="000000"/>
            </a:solidFill>
            <a:latin typeface="+mn-lt"/>
            <a:ea typeface="+mn-ea"/>
            <a:cs typeface="Meta Offc" pitchFamily="34" charset="0"/>
          </a:endParaRPr>
        </a:p>
      </xdr:txBody>
    </xdr:sp>
    <xdr:clientData/>
  </xdr:twoCellAnchor>
  <xdr:twoCellAnchor>
    <xdr:from>
      <xdr:col>0</xdr:col>
      <xdr:colOff>0</xdr:colOff>
      <xdr:row>2</xdr:row>
      <xdr:rowOff>15875</xdr:rowOff>
    </xdr:from>
    <xdr:to>
      <xdr:col>12</xdr:col>
      <xdr:colOff>0</xdr:colOff>
      <xdr:row>3</xdr:row>
      <xdr:rowOff>57150</xdr:rowOff>
    </xdr:to>
    <xdr:sp macro="" textlink="'Daten Sektor Gebäude'!$C$2">
      <xdr:nvSpPr>
        <xdr:cNvPr id="5" name="Textfeld 4">
          <a:extLst>
            <a:ext uri="{FF2B5EF4-FFF2-40B4-BE49-F238E27FC236}">
              <a16:creationId xmlns:a16="http://schemas.microsoft.com/office/drawing/2014/main" id="{EEF1FC5A-FC43-4D16-88B4-94EC555ADFBF}"/>
            </a:ext>
          </a:extLst>
        </xdr:cNvPr>
        <xdr:cNvSpPr txBox="1"/>
      </xdr:nvSpPr>
      <xdr:spPr>
        <a:xfrm>
          <a:off x="0" y="530225"/>
          <a:ext cx="5905500" cy="279400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4F26AA34-F07B-4863-B809-D3756EEB7F53}" type="TxLink">
            <a:rPr lang="en-US" sz="900" b="0" i="0" u="none" strike="noStrike">
              <a:solidFill>
                <a:srgbClr val="080808"/>
              </a:solidFill>
              <a:latin typeface="+mn-lt"/>
              <a:ea typeface="Cambria"/>
              <a:cs typeface="Meta Offc" pitchFamily="34" charset="0"/>
            </a:rPr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im Sektor Gebäude des Klimaschutzgesetzes (KSG) *</a:t>
          </a:fld>
          <a:endParaRPr lang="de-DE" sz="700" b="0" i="0" u="none" strike="noStrike">
            <a:solidFill>
              <a:srgbClr val="080808"/>
            </a:solidFill>
            <a:latin typeface="+mn-lt"/>
            <a:cs typeface="Meta Offc" pitchFamily="34" charset="0"/>
          </a:endParaRPr>
        </a:p>
      </xdr:txBody>
    </xdr:sp>
    <xdr:clientData/>
  </xdr:twoCellAnchor>
  <xdr:twoCellAnchor>
    <xdr:from>
      <xdr:col>16</xdr:col>
      <xdr:colOff>34976</xdr:colOff>
      <xdr:row>11</xdr:row>
      <xdr:rowOff>24840</xdr:rowOff>
    </xdr:from>
    <xdr:to>
      <xdr:col>22</xdr:col>
      <xdr:colOff>1143013</xdr:colOff>
      <xdr:row>11</xdr:row>
      <xdr:rowOff>24840</xdr:rowOff>
    </xdr:to>
    <xdr:cxnSp macro="">
      <xdr:nvCxnSpPr>
        <xdr:cNvPr id="6" name="Gerade Verbindung mit Pfeil 5">
          <a:extLst>
            <a:ext uri="{FF2B5EF4-FFF2-40B4-BE49-F238E27FC236}">
              <a16:creationId xmlns:a16="http://schemas.microsoft.com/office/drawing/2014/main" id="{3674D614-9B67-4958-9EE6-42B1CA1EB8F1}"/>
            </a:ext>
          </a:extLst>
        </xdr:cNvPr>
        <xdr:cNvCxnSpPr/>
      </xdr:nvCxnSpPr>
      <xdr:spPr>
        <a:xfrm>
          <a:off x="7426376" y="2329890"/>
          <a:ext cx="5279987" cy="0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0</xdr:col>
      <xdr:colOff>91113</xdr:colOff>
      <xdr:row>1</xdr:row>
      <xdr:rowOff>3483</xdr:rowOff>
    </xdr:from>
    <xdr:to>
      <xdr:col>12</xdr:col>
      <xdr:colOff>6914</xdr:colOff>
      <xdr:row>1</xdr:row>
      <xdr:rowOff>3483</xdr:rowOff>
    </xdr:to>
    <xdr:cxnSp macro="">
      <xdr:nvCxnSpPr>
        <xdr:cNvPr id="7" name="Gerade Verbindung 7">
          <a:extLst>
            <a:ext uri="{FF2B5EF4-FFF2-40B4-BE49-F238E27FC236}">
              <a16:creationId xmlns:a16="http://schemas.microsoft.com/office/drawing/2014/main" id="{9254498B-DA2A-4989-953F-73B83D639917}"/>
            </a:ext>
          </a:extLst>
        </xdr:cNvPr>
        <xdr:cNvCxnSpPr/>
      </xdr:nvCxnSpPr>
      <xdr:spPr>
        <a:xfrm>
          <a:off x="91113" y="260658"/>
          <a:ext cx="5821301" cy="0"/>
        </a:xfrm>
        <a:prstGeom prst="line">
          <a:avLst/>
        </a:prstGeom>
        <a:ln w="1270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129213</xdr:colOff>
      <xdr:row>23</xdr:row>
      <xdr:rowOff>109743</xdr:rowOff>
    </xdr:from>
    <xdr:to>
      <xdr:col>12</xdr:col>
      <xdr:colOff>45366</xdr:colOff>
      <xdr:row>23</xdr:row>
      <xdr:rowOff>109743</xdr:rowOff>
    </xdr:to>
    <xdr:cxnSp macro="">
      <xdr:nvCxnSpPr>
        <xdr:cNvPr id="8" name="Gerade Verbindung 8">
          <a:extLst>
            <a:ext uri="{FF2B5EF4-FFF2-40B4-BE49-F238E27FC236}">
              <a16:creationId xmlns:a16="http://schemas.microsoft.com/office/drawing/2014/main" id="{10C9AE02-28B1-4C6E-A15D-9C30C55E9D82}"/>
            </a:ext>
          </a:extLst>
        </xdr:cNvPr>
        <xdr:cNvCxnSpPr/>
      </xdr:nvCxnSpPr>
      <xdr:spPr>
        <a:xfrm>
          <a:off x="129213" y="5491368"/>
          <a:ext cx="5821653" cy="0"/>
        </a:xfrm>
        <a:prstGeom prst="line">
          <a:avLst/>
        </a:prstGeom>
        <a:ln w="1270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34962</xdr:colOff>
      <xdr:row>13</xdr:row>
      <xdr:rowOff>28162</xdr:rowOff>
    </xdr:from>
    <xdr:to>
      <xdr:col>22</xdr:col>
      <xdr:colOff>1142999</xdr:colOff>
      <xdr:row>13</xdr:row>
      <xdr:rowOff>28162</xdr:rowOff>
    </xdr:to>
    <xdr:cxnSp macro="">
      <xdr:nvCxnSpPr>
        <xdr:cNvPr id="9" name="Gerade Verbindung mit Pfeil 8">
          <a:extLst>
            <a:ext uri="{FF2B5EF4-FFF2-40B4-BE49-F238E27FC236}">
              <a16:creationId xmlns:a16="http://schemas.microsoft.com/office/drawing/2014/main" id="{98659592-A435-45A0-9057-0091F3EB293B}"/>
            </a:ext>
          </a:extLst>
        </xdr:cNvPr>
        <xdr:cNvCxnSpPr/>
      </xdr:nvCxnSpPr>
      <xdr:spPr>
        <a:xfrm>
          <a:off x="7426362" y="2761837"/>
          <a:ext cx="5279987" cy="0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18</xdr:col>
      <xdr:colOff>745397</xdr:colOff>
      <xdr:row>3</xdr:row>
      <xdr:rowOff>140825</xdr:rowOff>
    </xdr:from>
    <xdr:to>
      <xdr:col>18</xdr:col>
      <xdr:colOff>745397</xdr:colOff>
      <xdr:row>18</xdr:row>
      <xdr:rowOff>1019694</xdr:rowOff>
    </xdr:to>
    <xdr:cxnSp macro="">
      <xdr:nvCxnSpPr>
        <xdr:cNvPr id="10" name="Gerade Verbindung mit Pfeil 9">
          <a:extLst>
            <a:ext uri="{FF2B5EF4-FFF2-40B4-BE49-F238E27FC236}">
              <a16:creationId xmlns:a16="http://schemas.microsoft.com/office/drawing/2014/main" id="{3567EA28-5ACB-4675-8082-B80F2593293B}"/>
            </a:ext>
          </a:extLst>
        </xdr:cNvPr>
        <xdr:cNvCxnSpPr/>
      </xdr:nvCxnSpPr>
      <xdr:spPr>
        <a:xfrm>
          <a:off x="9698897" y="893300"/>
          <a:ext cx="0" cy="3984019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19</xdr:col>
      <xdr:colOff>215311</xdr:colOff>
      <xdr:row>3</xdr:row>
      <xdr:rowOff>140837</xdr:rowOff>
    </xdr:from>
    <xdr:to>
      <xdr:col>19</xdr:col>
      <xdr:colOff>215311</xdr:colOff>
      <xdr:row>18</xdr:row>
      <xdr:rowOff>1019706</xdr:rowOff>
    </xdr:to>
    <xdr:cxnSp macro="">
      <xdr:nvCxnSpPr>
        <xdr:cNvPr id="11" name="Gerade Verbindung mit Pfeil 10">
          <a:extLst>
            <a:ext uri="{FF2B5EF4-FFF2-40B4-BE49-F238E27FC236}">
              <a16:creationId xmlns:a16="http://schemas.microsoft.com/office/drawing/2014/main" id="{72C7D633-4CAA-46FD-86CF-A80742400FDB}"/>
            </a:ext>
          </a:extLst>
        </xdr:cNvPr>
        <xdr:cNvCxnSpPr/>
      </xdr:nvCxnSpPr>
      <xdr:spPr>
        <a:xfrm>
          <a:off x="9949861" y="893312"/>
          <a:ext cx="0" cy="3984019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oneCellAnchor>
    <xdr:from>
      <xdr:col>20</xdr:col>
      <xdr:colOff>323187</xdr:colOff>
      <xdr:row>3</xdr:row>
      <xdr:rowOff>139565</xdr:rowOff>
    </xdr:from>
    <xdr:ext cx="1048364" cy="330004"/>
    <xdr:sp macro="" textlink="" fLocksText="0">
      <xdr:nvSpPr>
        <xdr:cNvPr id="12" name="Textfeld 11">
          <a:extLst>
            <a:ext uri="{FF2B5EF4-FFF2-40B4-BE49-F238E27FC236}">
              <a16:creationId xmlns:a16="http://schemas.microsoft.com/office/drawing/2014/main" id="{F869B98B-AFF6-49D2-913F-AD53EDD3DDF0}"/>
            </a:ext>
          </a:extLst>
        </xdr:cNvPr>
        <xdr:cNvSpPr txBox="1"/>
      </xdr:nvSpPr>
      <xdr:spPr>
        <a:xfrm>
          <a:off x="10324437" y="892040"/>
          <a:ext cx="1048364" cy="330004"/>
        </a:xfrm>
        <a:prstGeom prst="rect">
          <a:avLst/>
        </a:prstGeom>
        <a:solidFill>
          <a:schemeClr val="tx1"/>
        </a:solidFill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tIns="90000" bIns="90000" rtlCol="0" anchor="ctr">
          <a:spAutoFit/>
        </a:bodyPr>
        <a:lstStyle/>
        <a:p>
          <a:pPr algn="ctr"/>
          <a:r>
            <a:rPr lang="en-US" sz="900" b="1">
              <a:solidFill>
                <a:schemeClr val="bg1"/>
              </a:solidFill>
              <a:latin typeface="Meta Offc" pitchFamily="34" charset="0"/>
              <a:cs typeface="Meta Offc" pitchFamily="34" charset="0"/>
            </a:rPr>
            <a:t>Beschritungsfeld</a:t>
          </a:r>
        </a:p>
      </xdr:txBody>
    </xdr:sp>
    <xdr:clientData fLocksWithSheet="0"/>
  </xdr:oneCellAnchor>
  <xdr:twoCellAnchor>
    <xdr:from>
      <xdr:col>16</xdr:col>
      <xdr:colOff>34976</xdr:colOff>
      <xdr:row>11</xdr:row>
      <xdr:rowOff>24840</xdr:rowOff>
    </xdr:from>
    <xdr:to>
      <xdr:col>22</xdr:col>
      <xdr:colOff>1143013</xdr:colOff>
      <xdr:row>11</xdr:row>
      <xdr:rowOff>24840</xdr:rowOff>
    </xdr:to>
    <xdr:cxnSp macro="">
      <xdr:nvCxnSpPr>
        <xdr:cNvPr id="13" name="Gerade Verbindung mit Pfeil 12">
          <a:extLst>
            <a:ext uri="{FF2B5EF4-FFF2-40B4-BE49-F238E27FC236}">
              <a16:creationId xmlns:a16="http://schemas.microsoft.com/office/drawing/2014/main" id="{F49436A3-8F39-4427-B0F5-71D906B3333A}"/>
            </a:ext>
          </a:extLst>
        </xdr:cNvPr>
        <xdr:cNvCxnSpPr/>
      </xdr:nvCxnSpPr>
      <xdr:spPr>
        <a:xfrm>
          <a:off x="7426376" y="2329890"/>
          <a:ext cx="5279987" cy="0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16</xdr:col>
      <xdr:colOff>34962</xdr:colOff>
      <xdr:row>13</xdr:row>
      <xdr:rowOff>28162</xdr:rowOff>
    </xdr:from>
    <xdr:to>
      <xdr:col>22</xdr:col>
      <xdr:colOff>1142999</xdr:colOff>
      <xdr:row>13</xdr:row>
      <xdr:rowOff>28162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EF596EE0-4DE7-4310-A685-067A70F69DC1}"/>
            </a:ext>
          </a:extLst>
        </xdr:cNvPr>
        <xdr:cNvCxnSpPr/>
      </xdr:nvCxnSpPr>
      <xdr:spPr>
        <a:xfrm>
          <a:off x="7426362" y="2761837"/>
          <a:ext cx="5279987" cy="0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18</xdr:col>
      <xdr:colOff>745397</xdr:colOff>
      <xdr:row>3</xdr:row>
      <xdr:rowOff>140825</xdr:rowOff>
    </xdr:from>
    <xdr:to>
      <xdr:col>18</xdr:col>
      <xdr:colOff>745397</xdr:colOff>
      <xdr:row>18</xdr:row>
      <xdr:rowOff>1019694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2ADC38B8-3C30-4C61-96E2-15381370B8C6}"/>
            </a:ext>
          </a:extLst>
        </xdr:cNvPr>
        <xdr:cNvCxnSpPr/>
      </xdr:nvCxnSpPr>
      <xdr:spPr>
        <a:xfrm>
          <a:off x="9698897" y="893300"/>
          <a:ext cx="0" cy="3984019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18</xdr:col>
      <xdr:colOff>91072</xdr:colOff>
      <xdr:row>5</xdr:row>
      <xdr:rowOff>49728</xdr:rowOff>
    </xdr:from>
    <xdr:to>
      <xdr:col>18</xdr:col>
      <xdr:colOff>91072</xdr:colOff>
      <xdr:row>20</xdr:row>
      <xdr:rowOff>9228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8CD6DEDF-3A24-4864-9A5E-847E1CB2E03C}"/>
            </a:ext>
          </a:extLst>
        </xdr:cNvPr>
        <xdr:cNvCxnSpPr/>
      </xdr:nvCxnSpPr>
      <xdr:spPr>
        <a:xfrm>
          <a:off x="9044572" y="1097478"/>
          <a:ext cx="0" cy="3988575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oneCellAnchor>
    <xdr:from>
      <xdr:col>20</xdr:col>
      <xdr:colOff>305073</xdr:colOff>
      <xdr:row>3</xdr:row>
      <xdr:rowOff>139565</xdr:rowOff>
    </xdr:from>
    <xdr:ext cx="1084592" cy="330004"/>
    <xdr:sp macro="" textlink="" fLocksText="0">
      <xdr:nvSpPr>
        <xdr:cNvPr id="17" name="Textfeld 16">
          <a:extLst>
            <a:ext uri="{FF2B5EF4-FFF2-40B4-BE49-F238E27FC236}">
              <a16:creationId xmlns:a16="http://schemas.microsoft.com/office/drawing/2014/main" id="{9C66EE90-064D-4032-A67E-0BA1FA364B98}"/>
            </a:ext>
          </a:extLst>
        </xdr:cNvPr>
        <xdr:cNvSpPr txBox="1"/>
      </xdr:nvSpPr>
      <xdr:spPr>
        <a:xfrm>
          <a:off x="10306323" y="892040"/>
          <a:ext cx="1084592" cy="330004"/>
        </a:xfrm>
        <a:prstGeom prst="rect">
          <a:avLst/>
        </a:prstGeom>
        <a:solidFill>
          <a:srgbClr val="333333"/>
        </a:solidFill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tIns="90000" bIns="90000" rtlCol="0" anchor="ctr">
          <a:spAutoFit/>
        </a:bodyPr>
        <a:lstStyle/>
        <a:p>
          <a:pPr algn="ctr"/>
          <a:r>
            <a:rPr lang="en-US" sz="900" b="1">
              <a:solidFill>
                <a:srgbClr val="FFFFFF"/>
              </a:solidFill>
              <a:latin typeface="Meta Offc" pitchFamily="34" charset="0"/>
              <a:cs typeface="Meta Offc" pitchFamily="34" charset="0"/>
            </a:rPr>
            <a:t>Beschriftungsfeld</a:t>
          </a:r>
        </a:p>
      </xdr:txBody>
    </xdr:sp>
    <xdr:clientData fLocksWithSheet="0"/>
  </xdr:oneCellAnchor>
  <xdr:absoluteAnchor>
    <xdr:pos x="103194" y="5564578"/>
    <xdr:ext cx="3985229" cy="238346"/>
    <xdr:sp macro="" textlink="'Daten Sektor Gebäude'!C4">
      <xdr:nvSpPr>
        <xdr:cNvPr id="18" name="Textfeld 17">
          <a:extLst>
            <a:ext uri="{FF2B5EF4-FFF2-40B4-BE49-F238E27FC236}">
              <a16:creationId xmlns:a16="http://schemas.microsoft.com/office/drawing/2014/main" id="{0F632CBA-BD95-4707-8D9B-D332A7348F63}"/>
            </a:ext>
          </a:extLst>
        </xdr:cNvPr>
        <xdr:cNvSpPr txBox="1"/>
      </xdr:nvSpPr>
      <xdr:spPr>
        <a:xfrm>
          <a:off x="103194" y="5564578"/>
          <a:ext cx="3985229" cy="2383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l"/>
          <a:fld id="{7342FB81-A0C6-4CA7-9803-F1BA2D090DD1}" type="TxLink">
            <a:rPr lang="en-US" sz="600" b="0" i="0" u="none" strike="noStrike">
              <a:solidFill>
                <a:srgbClr val="080808"/>
              </a:solidFill>
              <a:latin typeface="+mn-lt"/>
              <a:ea typeface="Cambria"/>
              <a:cs typeface="Meta Offc"/>
            </a:rPr>
            <a:pPr algn="l"/>
            <a:t>* Die Aufteilung der Emissionen weicht von der UN-Berichterstattung ab, die Gesamtemissionen sind identisch
** entsprechend der Novelle des Bundes-KSG vom 12.05.2021, Jahre 2022-2030 angepasst an Über- &amp; Unterschreitungen</a:t>
          </a:fld>
          <a:endParaRPr lang="de-DE" sz="100" b="0" i="1" u="none" strike="noStrike">
            <a:solidFill>
              <a:srgbClr val="080808"/>
            </a:solidFill>
            <a:latin typeface="+mn-lt"/>
            <a:cs typeface="Meta Serif Offc" pitchFamily="2" charset="0"/>
          </a:endParaRPr>
        </a:p>
      </xdr:txBody>
    </xdr:sp>
    <xdr:clientData/>
  </xdr:absoluteAnchor>
  <xdr:absoluteAnchor>
    <xdr:pos x="28574" y="762000"/>
    <xdr:ext cx="6029325" cy="4676775"/>
    <xdr:graphicFrame macro="">
      <xdr:nvGraphicFramePr>
        <xdr:cNvPr id="19" name="Diagramm 18">
          <a:extLst>
            <a:ext uri="{FF2B5EF4-FFF2-40B4-BE49-F238E27FC236}">
              <a16:creationId xmlns:a16="http://schemas.microsoft.com/office/drawing/2014/main" id="{CFC51D3B-0996-4CC2-8E54-C04909CAB1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0</xdr:col>
      <xdr:colOff>126176</xdr:colOff>
      <xdr:row>18</xdr:row>
      <xdr:rowOff>535913</xdr:rowOff>
    </xdr:from>
    <xdr:to>
      <xdr:col>12</xdr:col>
      <xdr:colOff>42329</xdr:colOff>
      <xdr:row>18</xdr:row>
      <xdr:rowOff>535913</xdr:rowOff>
    </xdr:to>
    <xdr:cxnSp macro="">
      <xdr:nvCxnSpPr>
        <xdr:cNvPr id="20" name="Gerade Verbindung 9">
          <a:extLst>
            <a:ext uri="{FF2B5EF4-FFF2-40B4-BE49-F238E27FC236}">
              <a16:creationId xmlns:a16="http://schemas.microsoft.com/office/drawing/2014/main" id="{09A777B4-067B-41F0-A435-C0386F6E8231}"/>
            </a:ext>
          </a:extLst>
        </xdr:cNvPr>
        <xdr:cNvCxnSpPr/>
      </xdr:nvCxnSpPr>
      <xdr:spPr>
        <a:xfrm>
          <a:off x="126176" y="4393538"/>
          <a:ext cx="5821653" cy="0"/>
        </a:xfrm>
        <a:prstGeom prst="line">
          <a:avLst/>
        </a:prstGeom>
        <a:ln w="635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absoluteAnchor>
    <xdr:pos x="101727" y="5738959"/>
    <xdr:ext cx="3985229" cy="238346"/>
    <xdr:sp macro="" textlink="'Daten Sektor Gebäude'!C5">
      <xdr:nvSpPr>
        <xdr:cNvPr id="21" name="Textfeld 20">
          <a:extLst>
            <a:ext uri="{FF2B5EF4-FFF2-40B4-BE49-F238E27FC236}">
              <a16:creationId xmlns:a16="http://schemas.microsoft.com/office/drawing/2014/main" id="{B8186A8F-70C2-419F-9CD0-A07943BF374F}"/>
            </a:ext>
          </a:extLst>
        </xdr:cNvPr>
        <xdr:cNvSpPr txBox="1"/>
      </xdr:nvSpPr>
      <xdr:spPr>
        <a:xfrm>
          <a:off x="101727" y="5738959"/>
          <a:ext cx="3985229" cy="2383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marL="0" indent="0" algn="l"/>
          <a:fld id="{EAC99F6C-F805-41F6-800E-3EFCD32A48FE}" type="TxLink">
            <a:rPr lang="en-US" sz="600" b="0" i="0" u="none" strike="noStrike">
              <a:solidFill>
                <a:srgbClr val="080808"/>
              </a:solidFill>
              <a:latin typeface="+mn-lt"/>
              <a:ea typeface="Cambria"/>
              <a:cs typeface="Meta Offc"/>
            </a:rPr>
            <a:pPr marL="0" indent="0" algn="l"/>
            <a:t>*** EU-ETS-Anteile an CRF Kategorien basierend auf Auswertung für Bericht nach Art. 21 Emissionshandelsrichtlinie, jeweils jahresspezifisch angepasste Methodik</a:t>
          </a:fld>
          <a:endParaRPr lang="de-DE" sz="600" b="0" i="0" u="none" strike="noStrike">
            <a:solidFill>
              <a:srgbClr val="080808"/>
            </a:solidFill>
            <a:latin typeface="+mn-lt"/>
            <a:ea typeface="Cambria"/>
            <a:cs typeface="Meta Offc"/>
          </a:endParaRPr>
        </a:p>
      </xdr:txBody>
    </xdr:sp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54</xdr:row>
      <xdr:rowOff>0</xdr:rowOff>
    </xdr:from>
    <xdr:to>
      <xdr:col>36</xdr:col>
      <xdr:colOff>0</xdr:colOff>
      <xdr:row>54</xdr:row>
      <xdr:rowOff>2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flipV="1">
          <a:off x="369298" y="12110357"/>
          <a:ext cx="29090166" cy="2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</xdr:row>
      <xdr:rowOff>161925</xdr:rowOff>
    </xdr:from>
    <xdr:to>
      <xdr:col>36</xdr:col>
      <xdr:colOff>0</xdr:colOff>
      <xdr:row>2</xdr:row>
      <xdr:rowOff>0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367393" y="352425"/>
          <a:ext cx="29092071" cy="14968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17</xdr:row>
      <xdr:rowOff>0</xdr:rowOff>
    </xdr:from>
    <xdr:to>
      <xdr:col>44</xdr:col>
      <xdr:colOff>0</xdr:colOff>
      <xdr:row>17</xdr:row>
      <xdr:rowOff>2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CFAED5C8-56A5-48A3-BA5C-0C225B578289}"/>
            </a:ext>
          </a:extLst>
        </xdr:cNvPr>
        <xdr:cNvCxnSpPr/>
      </xdr:nvCxnSpPr>
      <xdr:spPr>
        <a:xfrm flipV="1">
          <a:off x="363855" y="6429375"/>
          <a:ext cx="32678370" cy="2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7</xdr:row>
      <xdr:rowOff>161925</xdr:rowOff>
    </xdr:from>
    <xdr:to>
      <xdr:col>44</xdr:col>
      <xdr:colOff>0</xdr:colOff>
      <xdr:row>7</xdr:row>
      <xdr:rowOff>161925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E9EB42B9-08C4-438A-A8FC-50182528DF0C}"/>
            </a:ext>
          </a:extLst>
        </xdr:cNvPr>
        <xdr:cNvCxnSpPr/>
      </xdr:nvCxnSpPr>
      <xdr:spPr>
        <a:xfrm>
          <a:off x="361950" y="2124075"/>
          <a:ext cx="32680275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2322902" y="5550772"/>
    <xdr:ext cx="3587767" cy="1212437"/>
    <xdr:sp macro="" textlink="'Daten Sektorgrafik'!C3">
      <xdr:nvSpPr>
        <xdr:cNvPr id="2" name="Textfeld 1">
          <a:extLst>
            <a:ext uri="{FF2B5EF4-FFF2-40B4-BE49-F238E27FC236}">
              <a16:creationId xmlns:a16="http://schemas.microsoft.com/office/drawing/2014/main" id="{79F13624-5812-47A5-B23F-10E334EEF4FE}"/>
            </a:ext>
          </a:extLst>
        </xdr:cNvPr>
        <xdr:cNvSpPr txBox="1"/>
      </xdr:nvSpPr>
      <xdr:spPr>
        <a:xfrm>
          <a:off x="2322902" y="5550772"/>
          <a:ext cx="3587767" cy="12124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marL="0" indent="0" algn="r"/>
          <a:fld id="{2FDD6EF3-B3FB-4B83-9617-2F26B830BCC4}" type="TxLink">
            <a:rPr lang="en-US" sz="600" b="0" i="0" u="none" strike="noStrike">
              <a:solidFill>
                <a:srgbClr val="000000"/>
              </a:solidFill>
              <a:latin typeface="+mj-lt"/>
              <a:ea typeface="+mn-ea"/>
              <a:cs typeface="Meta Offc"/>
            </a:rPr>
            <a:pPr marL="0" indent="0" algn="r"/>
            <a:t>Quelle: Umweltbundesamt  13.03.2023</a:t>
          </a:fld>
          <a:endParaRPr lang="de-DE" sz="600" b="0" i="0" u="none" strike="noStrike">
            <a:solidFill>
              <a:srgbClr val="000000"/>
            </a:solidFill>
            <a:latin typeface="+mj-lt"/>
            <a:ea typeface="+mn-ea"/>
            <a:cs typeface="Meta Offc"/>
          </a:endParaRPr>
        </a:p>
      </xdr:txBody>
    </xdr:sp>
    <xdr:clientData/>
  </xdr:absoluteAnchor>
  <xdr:absoluteAnchor>
    <xdr:pos x="101876" y="5550772"/>
    <xdr:ext cx="1670602" cy="1212437"/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949CA8DD-B738-4075-B604-77B1F9CC9B1A}"/>
            </a:ext>
          </a:extLst>
        </xdr:cNvPr>
        <xdr:cNvSpPr txBox="1"/>
      </xdr:nvSpPr>
      <xdr:spPr>
        <a:xfrm>
          <a:off x="101876" y="5550772"/>
          <a:ext cx="1670602" cy="12124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l"/>
          <a:r>
            <a:rPr lang="de-DE" sz="600">
              <a:solidFill>
                <a:srgbClr val="080808"/>
              </a:solidFill>
              <a:latin typeface="Meta Offc" pitchFamily="34" charset="0"/>
              <a:cs typeface="Meta Offc" pitchFamily="34" charset="0"/>
            </a:rPr>
            <a:t> </a:t>
          </a:r>
        </a:p>
      </xdr:txBody>
    </xdr:sp>
    <xdr:clientData/>
  </xdr:absoluteAnchor>
  <xdr:twoCellAnchor>
    <xdr:from>
      <xdr:col>0</xdr:col>
      <xdr:colOff>0</xdr:colOff>
      <xdr:row>1</xdr:row>
      <xdr:rowOff>9525</xdr:rowOff>
    </xdr:from>
    <xdr:to>
      <xdr:col>12</xdr:col>
      <xdr:colOff>8282</xdr:colOff>
      <xdr:row>2</xdr:row>
      <xdr:rowOff>38100</xdr:rowOff>
    </xdr:to>
    <xdr:sp macro="" textlink="'Daten Sektor Verkehr'!$C$1">
      <xdr:nvSpPr>
        <xdr:cNvPr id="4" name="Textfeld 3">
          <a:extLst>
            <a:ext uri="{FF2B5EF4-FFF2-40B4-BE49-F238E27FC236}">
              <a16:creationId xmlns:a16="http://schemas.microsoft.com/office/drawing/2014/main" id="{8AA91496-4C33-4708-92B3-3AF6DE81DA20}"/>
            </a:ext>
          </a:extLst>
        </xdr:cNvPr>
        <xdr:cNvSpPr txBox="1"/>
      </xdr:nvSpPr>
      <xdr:spPr>
        <a:xfrm>
          <a:off x="0" y="266700"/>
          <a:ext cx="5913782" cy="285750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C9C81DB7-B6E2-42D1-814C-B5C32A191411}" type="TxLink">
            <a:rPr lang="en-US" sz="1050" b="1" i="0" u="none" strike="noStrike">
              <a:solidFill>
                <a:srgbClr val="080808"/>
              </a:solidFill>
              <a:latin typeface="+mn-lt"/>
              <a:ea typeface="Cambria"/>
              <a:cs typeface="Meta Offc" pitchFamily="34" charset="0"/>
            </a:rPr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Entwicklung und Zielerreichung der Treibhausgasemissionen in Deutschland</a:t>
          </a:fld>
          <a:endParaRPr lang="de-DE" sz="1050" b="1" i="0" u="none" strike="noStrike">
            <a:solidFill>
              <a:srgbClr val="000000"/>
            </a:solidFill>
            <a:latin typeface="+mn-lt"/>
            <a:ea typeface="+mn-ea"/>
            <a:cs typeface="Meta Offc" pitchFamily="34" charset="0"/>
          </a:endParaRPr>
        </a:p>
      </xdr:txBody>
    </xdr:sp>
    <xdr:clientData/>
  </xdr:twoCellAnchor>
  <xdr:twoCellAnchor>
    <xdr:from>
      <xdr:col>0</xdr:col>
      <xdr:colOff>0</xdr:colOff>
      <xdr:row>2</xdr:row>
      <xdr:rowOff>15875</xdr:rowOff>
    </xdr:from>
    <xdr:to>
      <xdr:col>12</xdr:col>
      <xdr:colOff>0</xdr:colOff>
      <xdr:row>3</xdr:row>
      <xdr:rowOff>57150</xdr:rowOff>
    </xdr:to>
    <xdr:sp macro="" textlink="'Daten Sektor Verkehr'!$C$2">
      <xdr:nvSpPr>
        <xdr:cNvPr id="5" name="Textfeld 4">
          <a:extLst>
            <a:ext uri="{FF2B5EF4-FFF2-40B4-BE49-F238E27FC236}">
              <a16:creationId xmlns:a16="http://schemas.microsoft.com/office/drawing/2014/main" id="{B6711CF0-E2A6-4031-8CF5-7B658D90D8D8}"/>
            </a:ext>
          </a:extLst>
        </xdr:cNvPr>
        <xdr:cNvSpPr txBox="1"/>
      </xdr:nvSpPr>
      <xdr:spPr>
        <a:xfrm>
          <a:off x="0" y="530225"/>
          <a:ext cx="5905500" cy="279400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4F26AA34-F07B-4863-B809-D3756EEB7F53}" type="TxLink">
            <a:rPr lang="en-US" sz="900" b="0" i="0" u="none" strike="noStrike">
              <a:solidFill>
                <a:srgbClr val="080808"/>
              </a:solidFill>
              <a:latin typeface="+mn-lt"/>
              <a:ea typeface="Cambria"/>
              <a:cs typeface="Meta Offc" pitchFamily="34" charset="0"/>
            </a:rPr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im Sektor Verkehr des Klimaschutzgesetzes (KSG) *</a:t>
          </a:fld>
          <a:endParaRPr lang="de-DE" sz="700" b="0" i="0" u="none" strike="noStrike">
            <a:solidFill>
              <a:srgbClr val="080808"/>
            </a:solidFill>
            <a:latin typeface="+mn-lt"/>
            <a:cs typeface="Meta Offc" pitchFamily="34" charset="0"/>
          </a:endParaRPr>
        </a:p>
      </xdr:txBody>
    </xdr:sp>
    <xdr:clientData/>
  </xdr:twoCellAnchor>
  <xdr:twoCellAnchor>
    <xdr:from>
      <xdr:col>16</xdr:col>
      <xdr:colOff>34976</xdr:colOff>
      <xdr:row>11</xdr:row>
      <xdr:rowOff>24840</xdr:rowOff>
    </xdr:from>
    <xdr:to>
      <xdr:col>22</xdr:col>
      <xdr:colOff>1143013</xdr:colOff>
      <xdr:row>11</xdr:row>
      <xdr:rowOff>24840</xdr:rowOff>
    </xdr:to>
    <xdr:cxnSp macro="">
      <xdr:nvCxnSpPr>
        <xdr:cNvPr id="6" name="Gerade Verbindung mit Pfeil 5">
          <a:extLst>
            <a:ext uri="{FF2B5EF4-FFF2-40B4-BE49-F238E27FC236}">
              <a16:creationId xmlns:a16="http://schemas.microsoft.com/office/drawing/2014/main" id="{CD07B0AC-AF12-454E-9402-EBDE7A5FA0AE}"/>
            </a:ext>
          </a:extLst>
        </xdr:cNvPr>
        <xdr:cNvCxnSpPr/>
      </xdr:nvCxnSpPr>
      <xdr:spPr>
        <a:xfrm>
          <a:off x="7426376" y="2329890"/>
          <a:ext cx="5279987" cy="0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0</xdr:col>
      <xdr:colOff>91113</xdr:colOff>
      <xdr:row>1</xdr:row>
      <xdr:rowOff>3483</xdr:rowOff>
    </xdr:from>
    <xdr:to>
      <xdr:col>12</xdr:col>
      <xdr:colOff>6914</xdr:colOff>
      <xdr:row>1</xdr:row>
      <xdr:rowOff>3483</xdr:rowOff>
    </xdr:to>
    <xdr:cxnSp macro="">
      <xdr:nvCxnSpPr>
        <xdr:cNvPr id="7" name="Gerade Verbindung 7">
          <a:extLst>
            <a:ext uri="{FF2B5EF4-FFF2-40B4-BE49-F238E27FC236}">
              <a16:creationId xmlns:a16="http://schemas.microsoft.com/office/drawing/2014/main" id="{2CD9E50E-E4EA-42CB-AD1A-D4076C6F7291}"/>
            </a:ext>
          </a:extLst>
        </xdr:cNvPr>
        <xdr:cNvCxnSpPr/>
      </xdr:nvCxnSpPr>
      <xdr:spPr>
        <a:xfrm>
          <a:off x="91113" y="260658"/>
          <a:ext cx="5821301" cy="0"/>
        </a:xfrm>
        <a:prstGeom prst="line">
          <a:avLst/>
        </a:prstGeom>
        <a:ln w="1270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129213</xdr:colOff>
      <xdr:row>23</xdr:row>
      <xdr:rowOff>109743</xdr:rowOff>
    </xdr:from>
    <xdr:to>
      <xdr:col>12</xdr:col>
      <xdr:colOff>45366</xdr:colOff>
      <xdr:row>23</xdr:row>
      <xdr:rowOff>109743</xdr:rowOff>
    </xdr:to>
    <xdr:cxnSp macro="">
      <xdr:nvCxnSpPr>
        <xdr:cNvPr id="8" name="Gerade Verbindung 8">
          <a:extLst>
            <a:ext uri="{FF2B5EF4-FFF2-40B4-BE49-F238E27FC236}">
              <a16:creationId xmlns:a16="http://schemas.microsoft.com/office/drawing/2014/main" id="{2B7227B0-3B9D-4C9D-9C83-242775C6767A}"/>
            </a:ext>
          </a:extLst>
        </xdr:cNvPr>
        <xdr:cNvCxnSpPr/>
      </xdr:nvCxnSpPr>
      <xdr:spPr>
        <a:xfrm>
          <a:off x="129213" y="5491368"/>
          <a:ext cx="5821653" cy="0"/>
        </a:xfrm>
        <a:prstGeom prst="line">
          <a:avLst/>
        </a:prstGeom>
        <a:ln w="1270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34962</xdr:colOff>
      <xdr:row>13</xdr:row>
      <xdr:rowOff>28162</xdr:rowOff>
    </xdr:from>
    <xdr:to>
      <xdr:col>22</xdr:col>
      <xdr:colOff>1142999</xdr:colOff>
      <xdr:row>13</xdr:row>
      <xdr:rowOff>28162</xdr:rowOff>
    </xdr:to>
    <xdr:cxnSp macro="">
      <xdr:nvCxnSpPr>
        <xdr:cNvPr id="9" name="Gerade Verbindung mit Pfeil 8">
          <a:extLst>
            <a:ext uri="{FF2B5EF4-FFF2-40B4-BE49-F238E27FC236}">
              <a16:creationId xmlns:a16="http://schemas.microsoft.com/office/drawing/2014/main" id="{5A9CB53F-4D62-48E8-825E-AFD967033616}"/>
            </a:ext>
          </a:extLst>
        </xdr:cNvPr>
        <xdr:cNvCxnSpPr/>
      </xdr:nvCxnSpPr>
      <xdr:spPr>
        <a:xfrm>
          <a:off x="7426362" y="2761837"/>
          <a:ext cx="5279987" cy="0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18</xdr:col>
      <xdr:colOff>745397</xdr:colOff>
      <xdr:row>3</xdr:row>
      <xdr:rowOff>140825</xdr:rowOff>
    </xdr:from>
    <xdr:to>
      <xdr:col>18</xdr:col>
      <xdr:colOff>745397</xdr:colOff>
      <xdr:row>18</xdr:row>
      <xdr:rowOff>1019694</xdr:rowOff>
    </xdr:to>
    <xdr:cxnSp macro="">
      <xdr:nvCxnSpPr>
        <xdr:cNvPr id="10" name="Gerade Verbindung mit Pfeil 9">
          <a:extLst>
            <a:ext uri="{FF2B5EF4-FFF2-40B4-BE49-F238E27FC236}">
              <a16:creationId xmlns:a16="http://schemas.microsoft.com/office/drawing/2014/main" id="{7EF7F5C5-21DD-40A5-B942-302229FADE32}"/>
            </a:ext>
          </a:extLst>
        </xdr:cNvPr>
        <xdr:cNvCxnSpPr/>
      </xdr:nvCxnSpPr>
      <xdr:spPr>
        <a:xfrm>
          <a:off x="9698897" y="893300"/>
          <a:ext cx="0" cy="3984019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19</xdr:col>
      <xdr:colOff>215311</xdr:colOff>
      <xdr:row>3</xdr:row>
      <xdr:rowOff>140837</xdr:rowOff>
    </xdr:from>
    <xdr:to>
      <xdr:col>19</xdr:col>
      <xdr:colOff>215311</xdr:colOff>
      <xdr:row>18</xdr:row>
      <xdr:rowOff>1019706</xdr:rowOff>
    </xdr:to>
    <xdr:cxnSp macro="">
      <xdr:nvCxnSpPr>
        <xdr:cNvPr id="11" name="Gerade Verbindung mit Pfeil 10">
          <a:extLst>
            <a:ext uri="{FF2B5EF4-FFF2-40B4-BE49-F238E27FC236}">
              <a16:creationId xmlns:a16="http://schemas.microsoft.com/office/drawing/2014/main" id="{D8899CFA-2DC9-4D49-A7AB-104A0C7FA66B}"/>
            </a:ext>
          </a:extLst>
        </xdr:cNvPr>
        <xdr:cNvCxnSpPr/>
      </xdr:nvCxnSpPr>
      <xdr:spPr>
        <a:xfrm>
          <a:off x="9949861" y="893312"/>
          <a:ext cx="0" cy="3984019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oneCellAnchor>
    <xdr:from>
      <xdr:col>20</xdr:col>
      <xdr:colOff>323187</xdr:colOff>
      <xdr:row>3</xdr:row>
      <xdr:rowOff>139565</xdr:rowOff>
    </xdr:from>
    <xdr:ext cx="1048364" cy="330004"/>
    <xdr:sp macro="" textlink="" fLocksText="0">
      <xdr:nvSpPr>
        <xdr:cNvPr id="12" name="Textfeld 11">
          <a:extLst>
            <a:ext uri="{FF2B5EF4-FFF2-40B4-BE49-F238E27FC236}">
              <a16:creationId xmlns:a16="http://schemas.microsoft.com/office/drawing/2014/main" id="{CCA4FF1B-FE74-4220-B9C3-02BA6A2B096B}"/>
            </a:ext>
          </a:extLst>
        </xdr:cNvPr>
        <xdr:cNvSpPr txBox="1"/>
      </xdr:nvSpPr>
      <xdr:spPr>
        <a:xfrm>
          <a:off x="10324437" y="892040"/>
          <a:ext cx="1048364" cy="330004"/>
        </a:xfrm>
        <a:prstGeom prst="rect">
          <a:avLst/>
        </a:prstGeom>
        <a:solidFill>
          <a:schemeClr val="tx1"/>
        </a:solidFill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tIns="90000" bIns="90000" rtlCol="0" anchor="ctr">
          <a:spAutoFit/>
        </a:bodyPr>
        <a:lstStyle/>
        <a:p>
          <a:pPr algn="ctr"/>
          <a:r>
            <a:rPr lang="en-US" sz="900" b="1">
              <a:solidFill>
                <a:schemeClr val="bg1"/>
              </a:solidFill>
              <a:latin typeface="Meta Offc" pitchFamily="34" charset="0"/>
              <a:cs typeface="Meta Offc" pitchFamily="34" charset="0"/>
            </a:rPr>
            <a:t>Beschritungsfeld</a:t>
          </a:r>
        </a:p>
      </xdr:txBody>
    </xdr:sp>
    <xdr:clientData fLocksWithSheet="0"/>
  </xdr:oneCellAnchor>
  <xdr:twoCellAnchor>
    <xdr:from>
      <xdr:col>16</xdr:col>
      <xdr:colOff>34976</xdr:colOff>
      <xdr:row>11</xdr:row>
      <xdr:rowOff>24840</xdr:rowOff>
    </xdr:from>
    <xdr:to>
      <xdr:col>22</xdr:col>
      <xdr:colOff>1143013</xdr:colOff>
      <xdr:row>11</xdr:row>
      <xdr:rowOff>24840</xdr:rowOff>
    </xdr:to>
    <xdr:cxnSp macro="">
      <xdr:nvCxnSpPr>
        <xdr:cNvPr id="13" name="Gerade Verbindung mit Pfeil 12">
          <a:extLst>
            <a:ext uri="{FF2B5EF4-FFF2-40B4-BE49-F238E27FC236}">
              <a16:creationId xmlns:a16="http://schemas.microsoft.com/office/drawing/2014/main" id="{BC2E6F8E-4C60-4E8E-9790-BF7B5753D90B}"/>
            </a:ext>
          </a:extLst>
        </xdr:cNvPr>
        <xdr:cNvCxnSpPr/>
      </xdr:nvCxnSpPr>
      <xdr:spPr>
        <a:xfrm>
          <a:off x="7426376" y="2329890"/>
          <a:ext cx="5279987" cy="0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16</xdr:col>
      <xdr:colOff>34962</xdr:colOff>
      <xdr:row>13</xdr:row>
      <xdr:rowOff>28162</xdr:rowOff>
    </xdr:from>
    <xdr:to>
      <xdr:col>22</xdr:col>
      <xdr:colOff>1142999</xdr:colOff>
      <xdr:row>13</xdr:row>
      <xdr:rowOff>28162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465401B3-2D05-4DCF-8AE3-E5717F65D8E6}"/>
            </a:ext>
          </a:extLst>
        </xdr:cNvPr>
        <xdr:cNvCxnSpPr/>
      </xdr:nvCxnSpPr>
      <xdr:spPr>
        <a:xfrm>
          <a:off x="7426362" y="2761837"/>
          <a:ext cx="5279987" cy="0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18</xdr:col>
      <xdr:colOff>745397</xdr:colOff>
      <xdr:row>3</xdr:row>
      <xdr:rowOff>140825</xdr:rowOff>
    </xdr:from>
    <xdr:to>
      <xdr:col>18</xdr:col>
      <xdr:colOff>745397</xdr:colOff>
      <xdr:row>18</xdr:row>
      <xdr:rowOff>1019694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BB58FACE-D53C-42BA-A2C0-A3B95B586E17}"/>
            </a:ext>
          </a:extLst>
        </xdr:cNvPr>
        <xdr:cNvCxnSpPr/>
      </xdr:nvCxnSpPr>
      <xdr:spPr>
        <a:xfrm>
          <a:off x="9698897" y="893300"/>
          <a:ext cx="0" cy="3984019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18</xdr:col>
      <xdr:colOff>91072</xdr:colOff>
      <xdr:row>5</xdr:row>
      <xdr:rowOff>49728</xdr:rowOff>
    </xdr:from>
    <xdr:to>
      <xdr:col>18</xdr:col>
      <xdr:colOff>91072</xdr:colOff>
      <xdr:row>20</xdr:row>
      <xdr:rowOff>9228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2DD86CBD-050B-4B2C-AB7C-29B640718E97}"/>
            </a:ext>
          </a:extLst>
        </xdr:cNvPr>
        <xdr:cNvCxnSpPr/>
      </xdr:nvCxnSpPr>
      <xdr:spPr>
        <a:xfrm>
          <a:off x="9044572" y="1097478"/>
          <a:ext cx="0" cy="3988575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oneCellAnchor>
    <xdr:from>
      <xdr:col>20</xdr:col>
      <xdr:colOff>305073</xdr:colOff>
      <xdr:row>3</xdr:row>
      <xdr:rowOff>139565</xdr:rowOff>
    </xdr:from>
    <xdr:ext cx="1084592" cy="330004"/>
    <xdr:sp macro="" textlink="" fLocksText="0">
      <xdr:nvSpPr>
        <xdr:cNvPr id="17" name="Textfeld 16">
          <a:extLst>
            <a:ext uri="{FF2B5EF4-FFF2-40B4-BE49-F238E27FC236}">
              <a16:creationId xmlns:a16="http://schemas.microsoft.com/office/drawing/2014/main" id="{E588683D-FD23-4913-A4FA-504575DCC579}"/>
            </a:ext>
          </a:extLst>
        </xdr:cNvPr>
        <xdr:cNvSpPr txBox="1"/>
      </xdr:nvSpPr>
      <xdr:spPr>
        <a:xfrm>
          <a:off x="10306323" y="892040"/>
          <a:ext cx="1084592" cy="330004"/>
        </a:xfrm>
        <a:prstGeom prst="rect">
          <a:avLst/>
        </a:prstGeom>
        <a:solidFill>
          <a:srgbClr val="333333"/>
        </a:solidFill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tIns="90000" bIns="90000" rtlCol="0" anchor="ctr">
          <a:spAutoFit/>
        </a:bodyPr>
        <a:lstStyle/>
        <a:p>
          <a:pPr algn="ctr"/>
          <a:r>
            <a:rPr lang="en-US" sz="900" b="1">
              <a:solidFill>
                <a:srgbClr val="FFFFFF"/>
              </a:solidFill>
              <a:latin typeface="Meta Offc" pitchFamily="34" charset="0"/>
              <a:cs typeface="Meta Offc" pitchFamily="34" charset="0"/>
            </a:rPr>
            <a:t>Beschriftungsfeld</a:t>
          </a:r>
        </a:p>
      </xdr:txBody>
    </xdr:sp>
    <xdr:clientData fLocksWithSheet="0"/>
  </xdr:oneCellAnchor>
  <xdr:absoluteAnchor>
    <xdr:pos x="103194" y="5564578"/>
    <xdr:ext cx="3802056" cy="318942"/>
    <xdr:sp macro="" textlink="'Daten Sektor Verkehr'!C4">
      <xdr:nvSpPr>
        <xdr:cNvPr id="18" name="Textfeld 17">
          <a:extLst>
            <a:ext uri="{FF2B5EF4-FFF2-40B4-BE49-F238E27FC236}">
              <a16:creationId xmlns:a16="http://schemas.microsoft.com/office/drawing/2014/main" id="{93E3E938-85F1-4F7D-B36F-765DC7680F41}"/>
            </a:ext>
          </a:extLst>
        </xdr:cNvPr>
        <xdr:cNvSpPr txBox="1"/>
      </xdr:nvSpPr>
      <xdr:spPr>
        <a:xfrm>
          <a:off x="103194" y="5564578"/>
          <a:ext cx="3802056" cy="3189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l"/>
          <a:fld id="{7342FB81-A0C6-4CA7-9803-F1BA2D090DD1}" type="TxLink">
            <a:rPr lang="en-US" sz="600" b="0" i="0" u="none" strike="noStrike">
              <a:solidFill>
                <a:srgbClr val="080808"/>
              </a:solidFill>
              <a:latin typeface="+mn-lt"/>
              <a:ea typeface="Cambria"/>
              <a:cs typeface="Meta Offc"/>
            </a:rPr>
            <a:pPr algn="l"/>
            <a:t>* Die Aufteilung der Emissionen weicht von der UN-Berichterstattung ab, die Gesamtemissionen sind identisch
** entsprechend der Novelle des Bundes-KSG vom 12.05.2021, Jahre 2022-2030 angepasst an Über- &amp; Unterschreitungen</a:t>
          </a:fld>
          <a:endParaRPr lang="de-DE" sz="100" b="0" i="1" u="none" strike="noStrike">
            <a:solidFill>
              <a:srgbClr val="080808"/>
            </a:solidFill>
            <a:latin typeface="+mn-lt"/>
            <a:cs typeface="Meta Serif Offc" pitchFamily="2" charset="0"/>
          </a:endParaRPr>
        </a:p>
      </xdr:txBody>
    </xdr:sp>
    <xdr:clientData/>
  </xdr:absoluteAnchor>
  <xdr:absoluteAnchor>
    <xdr:pos x="28574" y="762000"/>
    <xdr:ext cx="6029325" cy="4676775"/>
    <xdr:graphicFrame macro="">
      <xdr:nvGraphicFramePr>
        <xdr:cNvPr id="19" name="Diagramm 18">
          <a:extLst>
            <a:ext uri="{FF2B5EF4-FFF2-40B4-BE49-F238E27FC236}">
              <a16:creationId xmlns:a16="http://schemas.microsoft.com/office/drawing/2014/main" id="{846DDB25-D496-44A7-B219-32A97162C8C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0</xdr:col>
      <xdr:colOff>126176</xdr:colOff>
      <xdr:row>18</xdr:row>
      <xdr:rowOff>535913</xdr:rowOff>
    </xdr:from>
    <xdr:to>
      <xdr:col>12</xdr:col>
      <xdr:colOff>42329</xdr:colOff>
      <xdr:row>18</xdr:row>
      <xdr:rowOff>535913</xdr:rowOff>
    </xdr:to>
    <xdr:cxnSp macro="">
      <xdr:nvCxnSpPr>
        <xdr:cNvPr id="20" name="Gerade Verbindung 9">
          <a:extLst>
            <a:ext uri="{FF2B5EF4-FFF2-40B4-BE49-F238E27FC236}">
              <a16:creationId xmlns:a16="http://schemas.microsoft.com/office/drawing/2014/main" id="{FB7FA7FF-68B5-43C8-A534-86657F55ECAC}"/>
            </a:ext>
          </a:extLst>
        </xdr:cNvPr>
        <xdr:cNvCxnSpPr/>
      </xdr:nvCxnSpPr>
      <xdr:spPr>
        <a:xfrm>
          <a:off x="126176" y="4393538"/>
          <a:ext cx="5821653" cy="0"/>
        </a:xfrm>
        <a:prstGeom prst="line">
          <a:avLst/>
        </a:prstGeom>
        <a:ln w="635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21</xdr:row>
      <xdr:rowOff>0</xdr:rowOff>
    </xdr:from>
    <xdr:to>
      <xdr:col>44</xdr:col>
      <xdr:colOff>0</xdr:colOff>
      <xdr:row>21</xdr:row>
      <xdr:rowOff>2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2B344617-EFE5-4A75-9E42-514C5C4AFBD7}"/>
            </a:ext>
          </a:extLst>
        </xdr:cNvPr>
        <xdr:cNvCxnSpPr/>
      </xdr:nvCxnSpPr>
      <xdr:spPr>
        <a:xfrm flipV="1">
          <a:off x="363855" y="4524375"/>
          <a:ext cx="32678370" cy="2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7</xdr:row>
      <xdr:rowOff>161925</xdr:rowOff>
    </xdr:from>
    <xdr:to>
      <xdr:col>44</xdr:col>
      <xdr:colOff>0</xdr:colOff>
      <xdr:row>7</xdr:row>
      <xdr:rowOff>161925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84C9F1F7-D36F-42FF-A4E8-D5C419B416C3}"/>
            </a:ext>
          </a:extLst>
        </xdr:cNvPr>
        <xdr:cNvCxnSpPr/>
      </xdr:nvCxnSpPr>
      <xdr:spPr>
        <a:xfrm>
          <a:off x="361950" y="2124075"/>
          <a:ext cx="32680275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2322902" y="5550772"/>
    <xdr:ext cx="3587767" cy="1212437"/>
    <xdr:sp macro="" textlink="'Daten Sektorgrafik'!C3">
      <xdr:nvSpPr>
        <xdr:cNvPr id="2" name="Textfeld 1">
          <a:extLst>
            <a:ext uri="{FF2B5EF4-FFF2-40B4-BE49-F238E27FC236}">
              <a16:creationId xmlns:a16="http://schemas.microsoft.com/office/drawing/2014/main" id="{0E1556A0-6DD2-45A0-827B-CCC832750028}"/>
            </a:ext>
          </a:extLst>
        </xdr:cNvPr>
        <xdr:cNvSpPr txBox="1"/>
      </xdr:nvSpPr>
      <xdr:spPr>
        <a:xfrm>
          <a:off x="2322902" y="5550772"/>
          <a:ext cx="3587767" cy="12124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marL="0" indent="0" algn="r"/>
          <a:fld id="{2FDD6EF3-B3FB-4B83-9617-2F26B830BCC4}" type="TxLink">
            <a:rPr lang="en-US" sz="600" b="0" i="0" u="none" strike="noStrike">
              <a:solidFill>
                <a:srgbClr val="000000"/>
              </a:solidFill>
              <a:latin typeface="+mj-lt"/>
              <a:ea typeface="+mn-ea"/>
              <a:cs typeface="Meta Offc"/>
            </a:rPr>
            <a:pPr marL="0" indent="0" algn="r"/>
            <a:t>Quelle: Umweltbundesamt  13.03.2023</a:t>
          </a:fld>
          <a:endParaRPr lang="de-DE" sz="600" b="0" i="0" u="none" strike="noStrike">
            <a:solidFill>
              <a:srgbClr val="000000"/>
            </a:solidFill>
            <a:latin typeface="+mj-lt"/>
            <a:ea typeface="+mn-ea"/>
            <a:cs typeface="Meta Offc"/>
          </a:endParaRPr>
        </a:p>
      </xdr:txBody>
    </xdr:sp>
    <xdr:clientData/>
  </xdr:absoluteAnchor>
  <xdr:absoluteAnchor>
    <xdr:pos x="101876" y="5550772"/>
    <xdr:ext cx="1670602" cy="1212437"/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99085D5B-395F-471F-9A2A-184EFE75DCEC}"/>
            </a:ext>
          </a:extLst>
        </xdr:cNvPr>
        <xdr:cNvSpPr txBox="1"/>
      </xdr:nvSpPr>
      <xdr:spPr>
        <a:xfrm>
          <a:off x="101876" y="5550772"/>
          <a:ext cx="1670602" cy="12124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l"/>
          <a:r>
            <a:rPr lang="de-DE" sz="600">
              <a:solidFill>
                <a:srgbClr val="080808"/>
              </a:solidFill>
              <a:latin typeface="Meta Offc" pitchFamily="34" charset="0"/>
              <a:cs typeface="Meta Offc" pitchFamily="34" charset="0"/>
            </a:rPr>
            <a:t> </a:t>
          </a:r>
        </a:p>
      </xdr:txBody>
    </xdr:sp>
    <xdr:clientData/>
  </xdr:absoluteAnchor>
  <xdr:twoCellAnchor>
    <xdr:from>
      <xdr:col>0</xdr:col>
      <xdr:colOff>0</xdr:colOff>
      <xdr:row>1</xdr:row>
      <xdr:rowOff>9525</xdr:rowOff>
    </xdr:from>
    <xdr:to>
      <xdr:col>12</xdr:col>
      <xdr:colOff>8282</xdr:colOff>
      <xdr:row>2</xdr:row>
      <xdr:rowOff>38100</xdr:rowOff>
    </xdr:to>
    <xdr:sp macro="" textlink="'Daten Sektor Landwirtschaft'!$C$1">
      <xdr:nvSpPr>
        <xdr:cNvPr id="4" name="Textfeld 3">
          <a:extLst>
            <a:ext uri="{FF2B5EF4-FFF2-40B4-BE49-F238E27FC236}">
              <a16:creationId xmlns:a16="http://schemas.microsoft.com/office/drawing/2014/main" id="{8492CBD2-7AB1-4970-8531-C39F51EE2B3C}"/>
            </a:ext>
          </a:extLst>
        </xdr:cNvPr>
        <xdr:cNvSpPr txBox="1"/>
      </xdr:nvSpPr>
      <xdr:spPr>
        <a:xfrm>
          <a:off x="0" y="266700"/>
          <a:ext cx="5913782" cy="285750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C9C81DB7-B6E2-42D1-814C-B5C32A191411}" type="TxLink">
            <a:rPr lang="en-US" sz="1050" b="1" i="0" u="none" strike="noStrike">
              <a:solidFill>
                <a:srgbClr val="080808"/>
              </a:solidFill>
              <a:latin typeface="+mn-lt"/>
              <a:ea typeface="Cambria"/>
              <a:cs typeface="Meta Offc" pitchFamily="34" charset="0"/>
            </a:rPr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Entwicklung und Zielerreichung der Treibhausgasemissionen in Deutschland</a:t>
          </a:fld>
          <a:endParaRPr lang="de-DE" sz="1050" b="1" i="0" u="none" strike="noStrike">
            <a:solidFill>
              <a:srgbClr val="000000"/>
            </a:solidFill>
            <a:latin typeface="+mn-lt"/>
            <a:ea typeface="+mn-ea"/>
            <a:cs typeface="Meta Offc" pitchFamily="34" charset="0"/>
          </a:endParaRPr>
        </a:p>
      </xdr:txBody>
    </xdr:sp>
    <xdr:clientData/>
  </xdr:twoCellAnchor>
  <xdr:twoCellAnchor>
    <xdr:from>
      <xdr:col>0</xdr:col>
      <xdr:colOff>0</xdr:colOff>
      <xdr:row>2</xdr:row>
      <xdr:rowOff>15875</xdr:rowOff>
    </xdr:from>
    <xdr:to>
      <xdr:col>12</xdr:col>
      <xdr:colOff>0</xdr:colOff>
      <xdr:row>3</xdr:row>
      <xdr:rowOff>57150</xdr:rowOff>
    </xdr:to>
    <xdr:sp macro="" textlink="'Daten Sektor Landwirtschaft'!$C$2">
      <xdr:nvSpPr>
        <xdr:cNvPr id="5" name="Textfeld 4">
          <a:extLst>
            <a:ext uri="{FF2B5EF4-FFF2-40B4-BE49-F238E27FC236}">
              <a16:creationId xmlns:a16="http://schemas.microsoft.com/office/drawing/2014/main" id="{1B39E0EE-7F45-4425-AB99-87A0B70961B8}"/>
            </a:ext>
          </a:extLst>
        </xdr:cNvPr>
        <xdr:cNvSpPr txBox="1"/>
      </xdr:nvSpPr>
      <xdr:spPr>
        <a:xfrm>
          <a:off x="0" y="530225"/>
          <a:ext cx="5905500" cy="279400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4F26AA34-F07B-4863-B809-D3756EEB7F53}" type="TxLink">
            <a:rPr lang="en-US" sz="900" b="0" i="0" u="none" strike="noStrike">
              <a:solidFill>
                <a:srgbClr val="080808"/>
              </a:solidFill>
              <a:latin typeface="+mn-lt"/>
              <a:ea typeface="Cambria"/>
              <a:cs typeface="Meta Offc" pitchFamily="34" charset="0"/>
            </a:rPr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im Sektor Landwirtschaft des Klimaschutzgesetzes (KSG) *</a:t>
          </a:fld>
          <a:endParaRPr lang="de-DE" sz="700" b="0" i="0" u="none" strike="noStrike">
            <a:solidFill>
              <a:srgbClr val="080808"/>
            </a:solidFill>
            <a:latin typeface="+mn-lt"/>
            <a:cs typeface="Meta Offc" pitchFamily="34" charset="0"/>
          </a:endParaRPr>
        </a:p>
      </xdr:txBody>
    </xdr:sp>
    <xdr:clientData/>
  </xdr:twoCellAnchor>
  <xdr:twoCellAnchor>
    <xdr:from>
      <xdr:col>16</xdr:col>
      <xdr:colOff>34976</xdr:colOff>
      <xdr:row>11</xdr:row>
      <xdr:rowOff>24840</xdr:rowOff>
    </xdr:from>
    <xdr:to>
      <xdr:col>22</xdr:col>
      <xdr:colOff>1143013</xdr:colOff>
      <xdr:row>11</xdr:row>
      <xdr:rowOff>24840</xdr:rowOff>
    </xdr:to>
    <xdr:cxnSp macro="">
      <xdr:nvCxnSpPr>
        <xdr:cNvPr id="6" name="Gerade Verbindung mit Pfeil 5">
          <a:extLst>
            <a:ext uri="{FF2B5EF4-FFF2-40B4-BE49-F238E27FC236}">
              <a16:creationId xmlns:a16="http://schemas.microsoft.com/office/drawing/2014/main" id="{EFAF9336-0AC5-404A-9C60-8C649E6C77E8}"/>
            </a:ext>
          </a:extLst>
        </xdr:cNvPr>
        <xdr:cNvCxnSpPr/>
      </xdr:nvCxnSpPr>
      <xdr:spPr>
        <a:xfrm>
          <a:off x="7426376" y="2329890"/>
          <a:ext cx="5279987" cy="0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0</xdr:col>
      <xdr:colOff>91113</xdr:colOff>
      <xdr:row>1</xdr:row>
      <xdr:rowOff>3483</xdr:rowOff>
    </xdr:from>
    <xdr:to>
      <xdr:col>12</xdr:col>
      <xdr:colOff>6914</xdr:colOff>
      <xdr:row>1</xdr:row>
      <xdr:rowOff>3483</xdr:rowOff>
    </xdr:to>
    <xdr:cxnSp macro="">
      <xdr:nvCxnSpPr>
        <xdr:cNvPr id="7" name="Gerade Verbindung 7">
          <a:extLst>
            <a:ext uri="{FF2B5EF4-FFF2-40B4-BE49-F238E27FC236}">
              <a16:creationId xmlns:a16="http://schemas.microsoft.com/office/drawing/2014/main" id="{D8DF0EF5-2072-4589-8E74-CAEDF90C9D80}"/>
            </a:ext>
          </a:extLst>
        </xdr:cNvPr>
        <xdr:cNvCxnSpPr/>
      </xdr:nvCxnSpPr>
      <xdr:spPr>
        <a:xfrm>
          <a:off x="91113" y="260658"/>
          <a:ext cx="5821301" cy="0"/>
        </a:xfrm>
        <a:prstGeom prst="line">
          <a:avLst/>
        </a:prstGeom>
        <a:ln w="1270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129213</xdr:colOff>
      <xdr:row>23</xdr:row>
      <xdr:rowOff>109743</xdr:rowOff>
    </xdr:from>
    <xdr:to>
      <xdr:col>12</xdr:col>
      <xdr:colOff>45366</xdr:colOff>
      <xdr:row>23</xdr:row>
      <xdr:rowOff>109743</xdr:rowOff>
    </xdr:to>
    <xdr:cxnSp macro="">
      <xdr:nvCxnSpPr>
        <xdr:cNvPr id="8" name="Gerade Verbindung 8">
          <a:extLst>
            <a:ext uri="{FF2B5EF4-FFF2-40B4-BE49-F238E27FC236}">
              <a16:creationId xmlns:a16="http://schemas.microsoft.com/office/drawing/2014/main" id="{AAB6E065-F27C-4165-89ED-AA36BB46261B}"/>
            </a:ext>
          </a:extLst>
        </xdr:cNvPr>
        <xdr:cNvCxnSpPr/>
      </xdr:nvCxnSpPr>
      <xdr:spPr>
        <a:xfrm>
          <a:off x="129213" y="5491368"/>
          <a:ext cx="5821653" cy="0"/>
        </a:xfrm>
        <a:prstGeom prst="line">
          <a:avLst/>
        </a:prstGeom>
        <a:ln w="1270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34962</xdr:colOff>
      <xdr:row>13</xdr:row>
      <xdr:rowOff>28162</xdr:rowOff>
    </xdr:from>
    <xdr:to>
      <xdr:col>22</xdr:col>
      <xdr:colOff>1142999</xdr:colOff>
      <xdr:row>13</xdr:row>
      <xdr:rowOff>28162</xdr:rowOff>
    </xdr:to>
    <xdr:cxnSp macro="">
      <xdr:nvCxnSpPr>
        <xdr:cNvPr id="9" name="Gerade Verbindung mit Pfeil 8">
          <a:extLst>
            <a:ext uri="{FF2B5EF4-FFF2-40B4-BE49-F238E27FC236}">
              <a16:creationId xmlns:a16="http://schemas.microsoft.com/office/drawing/2014/main" id="{416C2795-D231-4457-9BE4-248DA9ACBE9C}"/>
            </a:ext>
          </a:extLst>
        </xdr:cNvPr>
        <xdr:cNvCxnSpPr/>
      </xdr:nvCxnSpPr>
      <xdr:spPr>
        <a:xfrm>
          <a:off x="7426362" y="2761837"/>
          <a:ext cx="5279987" cy="0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18</xdr:col>
      <xdr:colOff>745397</xdr:colOff>
      <xdr:row>3</xdr:row>
      <xdr:rowOff>140825</xdr:rowOff>
    </xdr:from>
    <xdr:to>
      <xdr:col>18</xdr:col>
      <xdr:colOff>745397</xdr:colOff>
      <xdr:row>18</xdr:row>
      <xdr:rowOff>1019694</xdr:rowOff>
    </xdr:to>
    <xdr:cxnSp macro="">
      <xdr:nvCxnSpPr>
        <xdr:cNvPr id="10" name="Gerade Verbindung mit Pfeil 9">
          <a:extLst>
            <a:ext uri="{FF2B5EF4-FFF2-40B4-BE49-F238E27FC236}">
              <a16:creationId xmlns:a16="http://schemas.microsoft.com/office/drawing/2014/main" id="{24653895-4E28-4108-B6A1-142A2D9C560C}"/>
            </a:ext>
          </a:extLst>
        </xdr:cNvPr>
        <xdr:cNvCxnSpPr/>
      </xdr:nvCxnSpPr>
      <xdr:spPr>
        <a:xfrm>
          <a:off x="9698897" y="893300"/>
          <a:ext cx="0" cy="3984019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19</xdr:col>
      <xdr:colOff>215311</xdr:colOff>
      <xdr:row>3</xdr:row>
      <xdr:rowOff>140837</xdr:rowOff>
    </xdr:from>
    <xdr:to>
      <xdr:col>19</xdr:col>
      <xdr:colOff>215311</xdr:colOff>
      <xdr:row>18</xdr:row>
      <xdr:rowOff>1019706</xdr:rowOff>
    </xdr:to>
    <xdr:cxnSp macro="">
      <xdr:nvCxnSpPr>
        <xdr:cNvPr id="11" name="Gerade Verbindung mit Pfeil 10">
          <a:extLst>
            <a:ext uri="{FF2B5EF4-FFF2-40B4-BE49-F238E27FC236}">
              <a16:creationId xmlns:a16="http://schemas.microsoft.com/office/drawing/2014/main" id="{9128C119-1065-4147-9128-81ABAD35629D}"/>
            </a:ext>
          </a:extLst>
        </xdr:cNvPr>
        <xdr:cNvCxnSpPr/>
      </xdr:nvCxnSpPr>
      <xdr:spPr>
        <a:xfrm>
          <a:off x="9949861" y="893312"/>
          <a:ext cx="0" cy="3984019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oneCellAnchor>
    <xdr:from>
      <xdr:col>20</xdr:col>
      <xdr:colOff>323187</xdr:colOff>
      <xdr:row>3</xdr:row>
      <xdr:rowOff>139565</xdr:rowOff>
    </xdr:from>
    <xdr:ext cx="1048364" cy="330004"/>
    <xdr:sp macro="" textlink="" fLocksText="0">
      <xdr:nvSpPr>
        <xdr:cNvPr id="12" name="Textfeld 11">
          <a:extLst>
            <a:ext uri="{FF2B5EF4-FFF2-40B4-BE49-F238E27FC236}">
              <a16:creationId xmlns:a16="http://schemas.microsoft.com/office/drawing/2014/main" id="{8746BDAE-7FD0-4231-9DAE-92ED8044F9B8}"/>
            </a:ext>
          </a:extLst>
        </xdr:cNvPr>
        <xdr:cNvSpPr txBox="1"/>
      </xdr:nvSpPr>
      <xdr:spPr>
        <a:xfrm>
          <a:off x="10324437" y="892040"/>
          <a:ext cx="1048364" cy="330004"/>
        </a:xfrm>
        <a:prstGeom prst="rect">
          <a:avLst/>
        </a:prstGeom>
        <a:solidFill>
          <a:schemeClr val="tx1"/>
        </a:solidFill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tIns="90000" bIns="90000" rtlCol="0" anchor="ctr">
          <a:spAutoFit/>
        </a:bodyPr>
        <a:lstStyle/>
        <a:p>
          <a:pPr algn="ctr"/>
          <a:r>
            <a:rPr lang="en-US" sz="900" b="1">
              <a:solidFill>
                <a:schemeClr val="bg1"/>
              </a:solidFill>
              <a:latin typeface="Meta Offc" pitchFamily="34" charset="0"/>
              <a:cs typeface="Meta Offc" pitchFamily="34" charset="0"/>
            </a:rPr>
            <a:t>Beschritungsfeld</a:t>
          </a:r>
        </a:p>
      </xdr:txBody>
    </xdr:sp>
    <xdr:clientData fLocksWithSheet="0"/>
  </xdr:oneCellAnchor>
  <xdr:twoCellAnchor>
    <xdr:from>
      <xdr:col>16</xdr:col>
      <xdr:colOff>34976</xdr:colOff>
      <xdr:row>11</xdr:row>
      <xdr:rowOff>24840</xdr:rowOff>
    </xdr:from>
    <xdr:to>
      <xdr:col>22</xdr:col>
      <xdr:colOff>1143013</xdr:colOff>
      <xdr:row>11</xdr:row>
      <xdr:rowOff>24840</xdr:rowOff>
    </xdr:to>
    <xdr:cxnSp macro="">
      <xdr:nvCxnSpPr>
        <xdr:cNvPr id="13" name="Gerade Verbindung mit Pfeil 12">
          <a:extLst>
            <a:ext uri="{FF2B5EF4-FFF2-40B4-BE49-F238E27FC236}">
              <a16:creationId xmlns:a16="http://schemas.microsoft.com/office/drawing/2014/main" id="{0DFBEA6B-D01B-416F-A124-7CFF5D51253B}"/>
            </a:ext>
          </a:extLst>
        </xdr:cNvPr>
        <xdr:cNvCxnSpPr/>
      </xdr:nvCxnSpPr>
      <xdr:spPr>
        <a:xfrm>
          <a:off x="7426376" y="2329890"/>
          <a:ext cx="5279987" cy="0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16</xdr:col>
      <xdr:colOff>34962</xdr:colOff>
      <xdr:row>13</xdr:row>
      <xdr:rowOff>28162</xdr:rowOff>
    </xdr:from>
    <xdr:to>
      <xdr:col>22</xdr:col>
      <xdr:colOff>1142999</xdr:colOff>
      <xdr:row>13</xdr:row>
      <xdr:rowOff>28162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7418E84D-101E-4113-BAE1-E82211EB1349}"/>
            </a:ext>
          </a:extLst>
        </xdr:cNvPr>
        <xdr:cNvCxnSpPr/>
      </xdr:nvCxnSpPr>
      <xdr:spPr>
        <a:xfrm>
          <a:off x="7426362" y="2761837"/>
          <a:ext cx="5279987" cy="0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18</xdr:col>
      <xdr:colOff>745397</xdr:colOff>
      <xdr:row>3</xdr:row>
      <xdr:rowOff>140825</xdr:rowOff>
    </xdr:from>
    <xdr:to>
      <xdr:col>18</xdr:col>
      <xdr:colOff>745397</xdr:colOff>
      <xdr:row>18</xdr:row>
      <xdr:rowOff>1019694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13C7C86C-BE3F-4370-802C-6A92B6F55E20}"/>
            </a:ext>
          </a:extLst>
        </xdr:cNvPr>
        <xdr:cNvCxnSpPr/>
      </xdr:nvCxnSpPr>
      <xdr:spPr>
        <a:xfrm>
          <a:off x="9698897" y="893300"/>
          <a:ext cx="0" cy="3984019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18</xdr:col>
      <xdr:colOff>91072</xdr:colOff>
      <xdr:row>5</xdr:row>
      <xdr:rowOff>49728</xdr:rowOff>
    </xdr:from>
    <xdr:to>
      <xdr:col>18</xdr:col>
      <xdr:colOff>91072</xdr:colOff>
      <xdr:row>20</xdr:row>
      <xdr:rowOff>9228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956CE3F3-B9BA-49ED-8CFE-5DD3531594AD}"/>
            </a:ext>
          </a:extLst>
        </xdr:cNvPr>
        <xdr:cNvCxnSpPr/>
      </xdr:nvCxnSpPr>
      <xdr:spPr>
        <a:xfrm>
          <a:off x="9044572" y="1097478"/>
          <a:ext cx="0" cy="3988575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oneCellAnchor>
    <xdr:from>
      <xdr:col>20</xdr:col>
      <xdr:colOff>305073</xdr:colOff>
      <xdr:row>3</xdr:row>
      <xdr:rowOff>139565</xdr:rowOff>
    </xdr:from>
    <xdr:ext cx="1084592" cy="330004"/>
    <xdr:sp macro="" textlink="" fLocksText="0">
      <xdr:nvSpPr>
        <xdr:cNvPr id="17" name="Textfeld 16">
          <a:extLst>
            <a:ext uri="{FF2B5EF4-FFF2-40B4-BE49-F238E27FC236}">
              <a16:creationId xmlns:a16="http://schemas.microsoft.com/office/drawing/2014/main" id="{1CF75D01-7177-46B9-8833-9C8E19C274A5}"/>
            </a:ext>
          </a:extLst>
        </xdr:cNvPr>
        <xdr:cNvSpPr txBox="1"/>
      </xdr:nvSpPr>
      <xdr:spPr>
        <a:xfrm>
          <a:off x="10306323" y="892040"/>
          <a:ext cx="1084592" cy="330004"/>
        </a:xfrm>
        <a:prstGeom prst="rect">
          <a:avLst/>
        </a:prstGeom>
        <a:solidFill>
          <a:srgbClr val="333333"/>
        </a:solidFill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tIns="90000" bIns="90000" rtlCol="0" anchor="ctr">
          <a:spAutoFit/>
        </a:bodyPr>
        <a:lstStyle/>
        <a:p>
          <a:pPr algn="ctr"/>
          <a:r>
            <a:rPr lang="en-US" sz="900" b="1">
              <a:solidFill>
                <a:srgbClr val="FFFFFF"/>
              </a:solidFill>
              <a:latin typeface="Meta Offc" pitchFamily="34" charset="0"/>
              <a:cs typeface="Meta Offc" pitchFamily="34" charset="0"/>
            </a:rPr>
            <a:t>Beschriftungsfeld</a:t>
          </a:r>
        </a:p>
      </xdr:txBody>
    </xdr:sp>
    <xdr:clientData fLocksWithSheet="0"/>
  </xdr:oneCellAnchor>
  <xdr:absoluteAnchor>
    <xdr:pos x="103194" y="5564578"/>
    <xdr:ext cx="4036518" cy="282308"/>
    <xdr:sp macro="" textlink="'Daten Sektor Landwirtschaft'!C4">
      <xdr:nvSpPr>
        <xdr:cNvPr id="18" name="Textfeld 17">
          <a:extLst>
            <a:ext uri="{FF2B5EF4-FFF2-40B4-BE49-F238E27FC236}">
              <a16:creationId xmlns:a16="http://schemas.microsoft.com/office/drawing/2014/main" id="{61E3D524-98CE-4066-A315-774420D85CF5}"/>
            </a:ext>
          </a:extLst>
        </xdr:cNvPr>
        <xdr:cNvSpPr txBox="1"/>
      </xdr:nvSpPr>
      <xdr:spPr>
        <a:xfrm>
          <a:off x="103194" y="5564578"/>
          <a:ext cx="4036518" cy="2823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l"/>
          <a:fld id="{7342FB81-A0C6-4CA7-9803-F1BA2D090DD1}" type="TxLink">
            <a:rPr lang="en-US" sz="600" b="0" i="0" u="none" strike="noStrike">
              <a:solidFill>
                <a:srgbClr val="080808"/>
              </a:solidFill>
              <a:latin typeface="+mn-lt"/>
              <a:ea typeface="Cambria"/>
              <a:cs typeface="Meta Offc"/>
            </a:rPr>
            <a:pPr algn="l"/>
            <a:t>* Die Aufteilung der Emissionen weicht von der UN-Berichterstattung ab, die Gesamtemissionen sind identisch
** entsprechend der Novelle des Bundes-KSG vom 12.05.2021, Jahre 2022-2030 angepasst an Über- &amp; Unterschreitungen</a:t>
          </a:fld>
          <a:endParaRPr lang="de-DE" sz="100" b="0" i="1" u="none" strike="noStrike">
            <a:solidFill>
              <a:srgbClr val="080808"/>
            </a:solidFill>
            <a:latin typeface="+mn-lt"/>
            <a:cs typeface="Meta Serif Offc" pitchFamily="2" charset="0"/>
          </a:endParaRPr>
        </a:p>
      </xdr:txBody>
    </xdr:sp>
    <xdr:clientData/>
  </xdr:absoluteAnchor>
  <xdr:absoluteAnchor>
    <xdr:pos x="28574" y="762000"/>
    <xdr:ext cx="6029325" cy="4676775"/>
    <xdr:graphicFrame macro="">
      <xdr:nvGraphicFramePr>
        <xdr:cNvPr id="19" name="Diagramm 18">
          <a:extLst>
            <a:ext uri="{FF2B5EF4-FFF2-40B4-BE49-F238E27FC236}">
              <a16:creationId xmlns:a16="http://schemas.microsoft.com/office/drawing/2014/main" id="{11B14330-B88B-43BF-8318-FC2DC7BB58C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0</xdr:col>
      <xdr:colOff>126176</xdr:colOff>
      <xdr:row>18</xdr:row>
      <xdr:rowOff>535913</xdr:rowOff>
    </xdr:from>
    <xdr:to>
      <xdr:col>12</xdr:col>
      <xdr:colOff>42329</xdr:colOff>
      <xdr:row>18</xdr:row>
      <xdr:rowOff>535913</xdr:rowOff>
    </xdr:to>
    <xdr:cxnSp macro="">
      <xdr:nvCxnSpPr>
        <xdr:cNvPr id="20" name="Gerade Verbindung 9">
          <a:extLst>
            <a:ext uri="{FF2B5EF4-FFF2-40B4-BE49-F238E27FC236}">
              <a16:creationId xmlns:a16="http://schemas.microsoft.com/office/drawing/2014/main" id="{F9FEB91E-0FEF-4DAF-94DD-AD7F48ED28BA}"/>
            </a:ext>
          </a:extLst>
        </xdr:cNvPr>
        <xdr:cNvCxnSpPr/>
      </xdr:nvCxnSpPr>
      <xdr:spPr>
        <a:xfrm>
          <a:off x="126176" y="4393538"/>
          <a:ext cx="5821653" cy="0"/>
        </a:xfrm>
        <a:prstGeom prst="line">
          <a:avLst/>
        </a:prstGeom>
        <a:ln w="635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17</xdr:row>
      <xdr:rowOff>0</xdr:rowOff>
    </xdr:from>
    <xdr:to>
      <xdr:col>44</xdr:col>
      <xdr:colOff>0</xdr:colOff>
      <xdr:row>17</xdr:row>
      <xdr:rowOff>2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444CEB69-FF47-4338-ACFA-B76EFCF0D9E7}"/>
            </a:ext>
          </a:extLst>
        </xdr:cNvPr>
        <xdr:cNvCxnSpPr/>
      </xdr:nvCxnSpPr>
      <xdr:spPr>
        <a:xfrm flipV="1">
          <a:off x="363855" y="7067550"/>
          <a:ext cx="32678370" cy="2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7</xdr:row>
      <xdr:rowOff>161925</xdr:rowOff>
    </xdr:from>
    <xdr:to>
      <xdr:col>44</xdr:col>
      <xdr:colOff>0</xdr:colOff>
      <xdr:row>7</xdr:row>
      <xdr:rowOff>161925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8E751F41-7B62-4095-AFB3-43DBCE7AD2A6}"/>
            </a:ext>
          </a:extLst>
        </xdr:cNvPr>
        <xdr:cNvCxnSpPr/>
      </xdr:nvCxnSpPr>
      <xdr:spPr>
        <a:xfrm>
          <a:off x="361950" y="2124075"/>
          <a:ext cx="32680275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2322902" y="5550772"/>
    <xdr:ext cx="3587767" cy="1212437"/>
    <xdr:sp macro="" textlink="'Daten Sektorgrafik'!C3">
      <xdr:nvSpPr>
        <xdr:cNvPr id="2" name="Textfeld 1">
          <a:extLst>
            <a:ext uri="{FF2B5EF4-FFF2-40B4-BE49-F238E27FC236}">
              <a16:creationId xmlns:a16="http://schemas.microsoft.com/office/drawing/2014/main" id="{DF1BE6F9-2A14-4205-AD77-616022534A6D}"/>
            </a:ext>
          </a:extLst>
        </xdr:cNvPr>
        <xdr:cNvSpPr txBox="1"/>
      </xdr:nvSpPr>
      <xdr:spPr>
        <a:xfrm>
          <a:off x="2322902" y="5550772"/>
          <a:ext cx="3587767" cy="12124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marL="0" indent="0" algn="r"/>
          <a:fld id="{2FDD6EF3-B3FB-4B83-9617-2F26B830BCC4}" type="TxLink">
            <a:rPr lang="en-US" sz="600" b="0" i="0" u="none" strike="noStrike">
              <a:solidFill>
                <a:srgbClr val="000000"/>
              </a:solidFill>
              <a:latin typeface="+mj-lt"/>
              <a:ea typeface="+mn-ea"/>
              <a:cs typeface="Meta Offc"/>
            </a:rPr>
            <a:pPr marL="0" indent="0" algn="r"/>
            <a:t>Quelle: Umweltbundesamt  13.03.2023</a:t>
          </a:fld>
          <a:endParaRPr lang="de-DE" sz="600" b="0" i="0" u="none" strike="noStrike">
            <a:solidFill>
              <a:srgbClr val="000000"/>
            </a:solidFill>
            <a:latin typeface="+mj-lt"/>
            <a:ea typeface="+mn-ea"/>
            <a:cs typeface="Meta Offc"/>
          </a:endParaRPr>
        </a:p>
      </xdr:txBody>
    </xdr:sp>
    <xdr:clientData/>
  </xdr:absoluteAnchor>
  <xdr:absoluteAnchor>
    <xdr:pos x="101876" y="5550772"/>
    <xdr:ext cx="1670602" cy="1212437"/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48D37783-8D4A-4E70-994C-5D9AB8392EF2}"/>
            </a:ext>
          </a:extLst>
        </xdr:cNvPr>
        <xdr:cNvSpPr txBox="1"/>
      </xdr:nvSpPr>
      <xdr:spPr>
        <a:xfrm>
          <a:off x="101876" y="5550772"/>
          <a:ext cx="1670602" cy="12124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l"/>
          <a:r>
            <a:rPr lang="de-DE" sz="600">
              <a:solidFill>
                <a:srgbClr val="080808"/>
              </a:solidFill>
              <a:latin typeface="Meta Offc" pitchFamily="34" charset="0"/>
              <a:cs typeface="Meta Offc" pitchFamily="34" charset="0"/>
            </a:rPr>
            <a:t> </a:t>
          </a:r>
        </a:p>
      </xdr:txBody>
    </xdr:sp>
    <xdr:clientData/>
  </xdr:absoluteAnchor>
  <xdr:twoCellAnchor>
    <xdr:from>
      <xdr:col>0</xdr:col>
      <xdr:colOff>0</xdr:colOff>
      <xdr:row>1</xdr:row>
      <xdr:rowOff>9525</xdr:rowOff>
    </xdr:from>
    <xdr:to>
      <xdr:col>12</xdr:col>
      <xdr:colOff>8282</xdr:colOff>
      <xdr:row>2</xdr:row>
      <xdr:rowOff>38100</xdr:rowOff>
    </xdr:to>
    <xdr:sp macro="" textlink="'Daten Sektor Abfallwirtschaft'!$C$1">
      <xdr:nvSpPr>
        <xdr:cNvPr id="4" name="Textfeld 3">
          <a:extLst>
            <a:ext uri="{FF2B5EF4-FFF2-40B4-BE49-F238E27FC236}">
              <a16:creationId xmlns:a16="http://schemas.microsoft.com/office/drawing/2014/main" id="{2A3CC9DC-C548-4D48-9503-62F91117B21C}"/>
            </a:ext>
          </a:extLst>
        </xdr:cNvPr>
        <xdr:cNvSpPr txBox="1"/>
      </xdr:nvSpPr>
      <xdr:spPr>
        <a:xfrm>
          <a:off x="0" y="266700"/>
          <a:ext cx="5913782" cy="285750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C9C81DB7-B6E2-42D1-814C-B5C32A191411}" type="TxLink">
            <a:rPr lang="en-US" sz="1050" b="1" i="0" u="none" strike="noStrike">
              <a:solidFill>
                <a:srgbClr val="080808"/>
              </a:solidFill>
              <a:latin typeface="+mn-lt"/>
              <a:ea typeface="Cambria"/>
              <a:cs typeface="Meta Offc" pitchFamily="34" charset="0"/>
            </a:rPr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Entwicklung und Zielerreichung der Treibhausgasemissionen in Deutschland</a:t>
          </a:fld>
          <a:endParaRPr lang="de-DE" sz="1050" b="1" i="0" u="none" strike="noStrike">
            <a:solidFill>
              <a:srgbClr val="000000"/>
            </a:solidFill>
            <a:latin typeface="+mn-lt"/>
            <a:ea typeface="+mn-ea"/>
            <a:cs typeface="Meta Offc" pitchFamily="34" charset="0"/>
          </a:endParaRPr>
        </a:p>
      </xdr:txBody>
    </xdr:sp>
    <xdr:clientData/>
  </xdr:twoCellAnchor>
  <xdr:twoCellAnchor>
    <xdr:from>
      <xdr:col>0</xdr:col>
      <xdr:colOff>0</xdr:colOff>
      <xdr:row>2</xdr:row>
      <xdr:rowOff>15875</xdr:rowOff>
    </xdr:from>
    <xdr:to>
      <xdr:col>12</xdr:col>
      <xdr:colOff>0</xdr:colOff>
      <xdr:row>3</xdr:row>
      <xdr:rowOff>57150</xdr:rowOff>
    </xdr:to>
    <xdr:sp macro="" textlink="'Daten Sektor Abfallwirtschaft'!$C$2">
      <xdr:nvSpPr>
        <xdr:cNvPr id="5" name="Textfeld 4">
          <a:extLst>
            <a:ext uri="{FF2B5EF4-FFF2-40B4-BE49-F238E27FC236}">
              <a16:creationId xmlns:a16="http://schemas.microsoft.com/office/drawing/2014/main" id="{C97A969F-9A6F-4309-AFE3-FC0271947A6F}"/>
            </a:ext>
          </a:extLst>
        </xdr:cNvPr>
        <xdr:cNvSpPr txBox="1"/>
      </xdr:nvSpPr>
      <xdr:spPr>
        <a:xfrm>
          <a:off x="0" y="530225"/>
          <a:ext cx="5905500" cy="279400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4F26AA34-F07B-4863-B809-D3756EEB7F53}" type="TxLink">
            <a:rPr lang="en-US" sz="900" b="0" i="0" u="none" strike="noStrike">
              <a:solidFill>
                <a:srgbClr val="080808"/>
              </a:solidFill>
              <a:latin typeface="+mn-lt"/>
              <a:ea typeface="Cambria"/>
              <a:cs typeface="Meta Offc" pitchFamily="34" charset="0"/>
            </a:rPr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im Sektor Abfallwirtschaft und Sonstiges des Klimaschutzgesetzes (KSG) *</a:t>
          </a:fld>
          <a:endParaRPr lang="de-DE" sz="700" b="0" i="0" u="none" strike="noStrike">
            <a:solidFill>
              <a:srgbClr val="080808"/>
            </a:solidFill>
            <a:latin typeface="+mn-lt"/>
            <a:cs typeface="Meta Offc" pitchFamily="34" charset="0"/>
          </a:endParaRPr>
        </a:p>
      </xdr:txBody>
    </xdr:sp>
    <xdr:clientData/>
  </xdr:twoCellAnchor>
  <xdr:twoCellAnchor>
    <xdr:from>
      <xdr:col>16</xdr:col>
      <xdr:colOff>34976</xdr:colOff>
      <xdr:row>11</xdr:row>
      <xdr:rowOff>24840</xdr:rowOff>
    </xdr:from>
    <xdr:to>
      <xdr:col>22</xdr:col>
      <xdr:colOff>1143013</xdr:colOff>
      <xdr:row>11</xdr:row>
      <xdr:rowOff>24840</xdr:rowOff>
    </xdr:to>
    <xdr:cxnSp macro="">
      <xdr:nvCxnSpPr>
        <xdr:cNvPr id="6" name="Gerade Verbindung mit Pfeil 5">
          <a:extLst>
            <a:ext uri="{FF2B5EF4-FFF2-40B4-BE49-F238E27FC236}">
              <a16:creationId xmlns:a16="http://schemas.microsoft.com/office/drawing/2014/main" id="{AE54937F-CAAF-4DEA-B112-E99BCFCEBA16}"/>
            </a:ext>
          </a:extLst>
        </xdr:cNvPr>
        <xdr:cNvCxnSpPr/>
      </xdr:nvCxnSpPr>
      <xdr:spPr>
        <a:xfrm>
          <a:off x="7426376" y="2329890"/>
          <a:ext cx="5279987" cy="0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0</xdr:col>
      <xdr:colOff>91113</xdr:colOff>
      <xdr:row>1</xdr:row>
      <xdr:rowOff>3483</xdr:rowOff>
    </xdr:from>
    <xdr:to>
      <xdr:col>12</xdr:col>
      <xdr:colOff>6914</xdr:colOff>
      <xdr:row>1</xdr:row>
      <xdr:rowOff>3483</xdr:rowOff>
    </xdr:to>
    <xdr:cxnSp macro="">
      <xdr:nvCxnSpPr>
        <xdr:cNvPr id="7" name="Gerade Verbindung 7">
          <a:extLst>
            <a:ext uri="{FF2B5EF4-FFF2-40B4-BE49-F238E27FC236}">
              <a16:creationId xmlns:a16="http://schemas.microsoft.com/office/drawing/2014/main" id="{8E923946-5205-4E1E-9E87-60FDE0CE53DE}"/>
            </a:ext>
          </a:extLst>
        </xdr:cNvPr>
        <xdr:cNvCxnSpPr/>
      </xdr:nvCxnSpPr>
      <xdr:spPr>
        <a:xfrm>
          <a:off x="91113" y="260658"/>
          <a:ext cx="5821301" cy="0"/>
        </a:xfrm>
        <a:prstGeom prst="line">
          <a:avLst/>
        </a:prstGeom>
        <a:ln w="1270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129213</xdr:colOff>
      <xdr:row>23</xdr:row>
      <xdr:rowOff>109743</xdr:rowOff>
    </xdr:from>
    <xdr:to>
      <xdr:col>12</xdr:col>
      <xdr:colOff>45366</xdr:colOff>
      <xdr:row>23</xdr:row>
      <xdr:rowOff>109743</xdr:rowOff>
    </xdr:to>
    <xdr:cxnSp macro="">
      <xdr:nvCxnSpPr>
        <xdr:cNvPr id="8" name="Gerade Verbindung 8">
          <a:extLst>
            <a:ext uri="{FF2B5EF4-FFF2-40B4-BE49-F238E27FC236}">
              <a16:creationId xmlns:a16="http://schemas.microsoft.com/office/drawing/2014/main" id="{B5B9BB3C-32C6-40DD-AADA-A4CA3B26BBFD}"/>
            </a:ext>
          </a:extLst>
        </xdr:cNvPr>
        <xdr:cNvCxnSpPr/>
      </xdr:nvCxnSpPr>
      <xdr:spPr>
        <a:xfrm>
          <a:off x="129213" y="5491368"/>
          <a:ext cx="5821653" cy="0"/>
        </a:xfrm>
        <a:prstGeom prst="line">
          <a:avLst/>
        </a:prstGeom>
        <a:ln w="1270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34962</xdr:colOff>
      <xdr:row>13</xdr:row>
      <xdr:rowOff>28162</xdr:rowOff>
    </xdr:from>
    <xdr:to>
      <xdr:col>22</xdr:col>
      <xdr:colOff>1142999</xdr:colOff>
      <xdr:row>13</xdr:row>
      <xdr:rowOff>28162</xdr:rowOff>
    </xdr:to>
    <xdr:cxnSp macro="">
      <xdr:nvCxnSpPr>
        <xdr:cNvPr id="9" name="Gerade Verbindung mit Pfeil 8">
          <a:extLst>
            <a:ext uri="{FF2B5EF4-FFF2-40B4-BE49-F238E27FC236}">
              <a16:creationId xmlns:a16="http://schemas.microsoft.com/office/drawing/2014/main" id="{81C5692D-C13E-4807-990A-B747EC516533}"/>
            </a:ext>
          </a:extLst>
        </xdr:cNvPr>
        <xdr:cNvCxnSpPr/>
      </xdr:nvCxnSpPr>
      <xdr:spPr>
        <a:xfrm>
          <a:off x="7426362" y="2761837"/>
          <a:ext cx="5279987" cy="0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18</xdr:col>
      <xdr:colOff>745397</xdr:colOff>
      <xdr:row>3</xdr:row>
      <xdr:rowOff>140825</xdr:rowOff>
    </xdr:from>
    <xdr:to>
      <xdr:col>18</xdr:col>
      <xdr:colOff>745397</xdr:colOff>
      <xdr:row>18</xdr:row>
      <xdr:rowOff>1019694</xdr:rowOff>
    </xdr:to>
    <xdr:cxnSp macro="">
      <xdr:nvCxnSpPr>
        <xdr:cNvPr id="10" name="Gerade Verbindung mit Pfeil 9">
          <a:extLst>
            <a:ext uri="{FF2B5EF4-FFF2-40B4-BE49-F238E27FC236}">
              <a16:creationId xmlns:a16="http://schemas.microsoft.com/office/drawing/2014/main" id="{8AEB8F3D-A945-4022-8598-19EBA7332598}"/>
            </a:ext>
          </a:extLst>
        </xdr:cNvPr>
        <xdr:cNvCxnSpPr/>
      </xdr:nvCxnSpPr>
      <xdr:spPr>
        <a:xfrm>
          <a:off x="9698897" y="893300"/>
          <a:ext cx="0" cy="3984019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19</xdr:col>
      <xdr:colOff>215311</xdr:colOff>
      <xdr:row>3</xdr:row>
      <xdr:rowOff>140837</xdr:rowOff>
    </xdr:from>
    <xdr:to>
      <xdr:col>19</xdr:col>
      <xdr:colOff>215311</xdr:colOff>
      <xdr:row>18</xdr:row>
      <xdr:rowOff>1019706</xdr:rowOff>
    </xdr:to>
    <xdr:cxnSp macro="">
      <xdr:nvCxnSpPr>
        <xdr:cNvPr id="11" name="Gerade Verbindung mit Pfeil 10">
          <a:extLst>
            <a:ext uri="{FF2B5EF4-FFF2-40B4-BE49-F238E27FC236}">
              <a16:creationId xmlns:a16="http://schemas.microsoft.com/office/drawing/2014/main" id="{7D34193A-6CD7-44C1-8132-ADA2A0F1A509}"/>
            </a:ext>
          </a:extLst>
        </xdr:cNvPr>
        <xdr:cNvCxnSpPr/>
      </xdr:nvCxnSpPr>
      <xdr:spPr>
        <a:xfrm>
          <a:off x="9949861" y="893312"/>
          <a:ext cx="0" cy="3984019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oneCellAnchor>
    <xdr:from>
      <xdr:col>20</xdr:col>
      <xdr:colOff>323187</xdr:colOff>
      <xdr:row>3</xdr:row>
      <xdr:rowOff>139565</xdr:rowOff>
    </xdr:from>
    <xdr:ext cx="1048364" cy="330004"/>
    <xdr:sp macro="" textlink="" fLocksText="0">
      <xdr:nvSpPr>
        <xdr:cNvPr id="12" name="Textfeld 11">
          <a:extLst>
            <a:ext uri="{FF2B5EF4-FFF2-40B4-BE49-F238E27FC236}">
              <a16:creationId xmlns:a16="http://schemas.microsoft.com/office/drawing/2014/main" id="{56C0EBFC-3DC0-446C-9A61-2523F4516FB5}"/>
            </a:ext>
          </a:extLst>
        </xdr:cNvPr>
        <xdr:cNvSpPr txBox="1"/>
      </xdr:nvSpPr>
      <xdr:spPr>
        <a:xfrm>
          <a:off x="10324437" y="892040"/>
          <a:ext cx="1048364" cy="330004"/>
        </a:xfrm>
        <a:prstGeom prst="rect">
          <a:avLst/>
        </a:prstGeom>
        <a:solidFill>
          <a:schemeClr val="tx1"/>
        </a:solidFill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tIns="90000" bIns="90000" rtlCol="0" anchor="ctr">
          <a:spAutoFit/>
        </a:bodyPr>
        <a:lstStyle/>
        <a:p>
          <a:pPr algn="ctr"/>
          <a:r>
            <a:rPr lang="en-US" sz="900" b="1">
              <a:solidFill>
                <a:schemeClr val="bg1"/>
              </a:solidFill>
              <a:latin typeface="Meta Offc" pitchFamily="34" charset="0"/>
              <a:cs typeface="Meta Offc" pitchFamily="34" charset="0"/>
            </a:rPr>
            <a:t>Beschritungsfeld</a:t>
          </a:r>
        </a:p>
      </xdr:txBody>
    </xdr:sp>
    <xdr:clientData fLocksWithSheet="0"/>
  </xdr:oneCellAnchor>
  <xdr:twoCellAnchor>
    <xdr:from>
      <xdr:col>16</xdr:col>
      <xdr:colOff>34976</xdr:colOff>
      <xdr:row>11</xdr:row>
      <xdr:rowOff>24840</xdr:rowOff>
    </xdr:from>
    <xdr:to>
      <xdr:col>22</xdr:col>
      <xdr:colOff>1143013</xdr:colOff>
      <xdr:row>11</xdr:row>
      <xdr:rowOff>24840</xdr:rowOff>
    </xdr:to>
    <xdr:cxnSp macro="">
      <xdr:nvCxnSpPr>
        <xdr:cNvPr id="13" name="Gerade Verbindung mit Pfeil 12">
          <a:extLst>
            <a:ext uri="{FF2B5EF4-FFF2-40B4-BE49-F238E27FC236}">
              <a16:creationId xmlns:a16="http://schemas.microsoft.com/office/drawing/2014/main" id="{672271C4-B204-472B-BD45-C32EFF523281}"/>
            </a:ext>
          </a:extLst>
        </xdr:cNvPr>
        <xdr:cNvCxnSpPr/>
      </xdr:nvCxnSpPr>
      <xdr:spPr>
        <a:xfrm>
          <a:off x="7426376" y="2329890"/>
          <a:ext cx="5279987" cy="0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16</xdr:col>
      <xdr:colOff>34962</xdr:colOff>
      <xdr:row>13</xdr:row>
      <xdr:rowOff>28162</xdr:rowOff>
    </xdr:from>
    <xdr:to>
      <xdr:col>22</xdr:col>
      <xdr:colOff>1142999</xdr:colOff>
      <xdr:row>13</xdr:row>
      <xdr:rowOff>28162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185E7705-C259-4BC8-971E-A145B265B254}"/>
            </a:ext>
          </a:extLst>
        </xdr:cNvPr>
        <xdr:cNvCxnSpPr/>
      </xdr:nvCxnSpPr>
      <xdr:spPr>
        <a:xfrm>
          <a:off x="7426362" y="2761837"/>
          <a:ext cx="5279987" cy="0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18</xdr:col>
      <xdr:colOff>745397</xdr:colOff>
      <xdr:row>3</xdr:row>
      <xdr:rowOff>140825</xdr:rowOff>
    </xdr:from>
    <xdr:to>
      <xdr:col>18</xdr:col>
      <xdr:colOff>745397</xdr:colOff>
      <xdr:row>18</xdr:row>
      <xdr:rowOff>1019694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AE3BB351-8F52-4EF0-87CD-057E83E556DD}"/>
            </a:ext>
          </a:extLst>
        </xdr:cNvPr>
        <xdr:cNvCxnSpPr/>
      </xdr:nvCxnSpPr>
      <xdr:spPr>
        <a:xfrm>
          <a:off x="9698897" y="893300"/>
          <a:ext cx="0" cy="3984019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18</xdr:col>
      <xdr:colOff>91072</xdr:colOff>
      <xdr:row>5</xdr:row>
      <xdr:rowOff>49728</xdr:rowOff>
    </xdr:from>
    <xdr:to>
      <xdr:col>18</xdr:col>
      <xdr:colOff>91072</xdr:colOff>
      <xdr:row>20</xdr:row>
      <xdr:rowOff>9228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BF5361B9-B063-4E79-A142-25BA7B1494B7}"/>
            </a:ext>
          </a:extLst>
        </xdr:cNvPr>
        <xdr:cNvCxnSpPr/>
      </xdr:nvCxnSpPr>
      <xdr:spPr>
        <a:xfrm>
          <a:off x="9044572" y="1097478"/>
          <a:ext cx="0" cy="3988575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oneCellAnchor>
    <xdr:from>
      <xdr:col>20</xdr:col>
      <xdr:colOff>305073</xdr:colOff>
      <xdr:row>3</xdr:row>
      <xdr:rowOff>139565</xdr:rowOff>
    </xdr:from>
    <xdr:ext cx="1084592" cy="330004"/>
    <xdr:sp macro="" textlink="" fLocksText="0">
      <xdr:nvSpPr>
        <xdr:cNvPr id="17" name="Textfeld 16">
          <a:extLst>
            <a:ext uri="{FF2B5EF4-FFF2-40B4-BE49-F238E27FC236}">
              <a16:creationId xmlns:a16="http://schemas.microsoft.com/office/drawing/2014/main" id="{51503FCE-76DD-4A15-B463-27D82EB0958A}"/>
            </a:ext>
          </a:extLst>
        </xdr:cNvPr>
        <xdr:cNvSpPr txBox="1"/>
      </xdr:nvSpPr>
      <xdr:spPr>
        <a:xfrm>
          <a:off x="10306323" y="892040"/>
          <a:ext cx="1084592" cy="330004"/>
        </a:xfrm>
        <a:prstGeom prst="rect">
          <a:avLst/>
        </a:prstGeom>
        <a:solidFill>
          <a:srgbClr val="333333"/>
        </a:solidFill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tIns="90000" bIns="90000" rtlCol="0" anchor="ctr">
          <a:spAutoFit/>
        </a:bodyPr>
        <a:lstStyle/>
        <a:p>
          <a:pPr algn="ctr"/>
          <a:r>
            <a:rPr lang="en-US" sz="900" b="1">
              <a:solidFill>
                <a:srgbClr val="FFFFFF"/>
              </a:solidFill>
              <a:latin typeface="Meta Offc" pitchFamily="34" charset="0"/>
              <a:cs typeface="Meta Offc" pitchFamily="34" charset="0"/>
            </a:rPr>
            <a:t>Beschriftungsfeld</a:t>
          </a:r>
        </a:p>
      </xdr:txBody>
    </xdr:sp>
    <xdr:clientData fLocksWithSheet="0"/>
  </xdr:oneCellAnchor>
  <xdr:absoluteAnchor>
    <xdr:pos x="103194" y="5564577"/>
    <xdr:ext cx="4014537" cy="260327"/>
    <xdr:sp macro="" textlink="'Daten Sektor Abfallwirtschaft'!C4">
      <xdr:nvSpPr>
        <xdr:cNvPr id="18" name="Textfeld 17">
          <a:extLst>
            <a:ext uri="{FF2B5EF4-FFF2-40B4-BE49-F238E27FC236}">
              <a16:creationId xmlns:a16="http://schemas.microsoft.com/office/drawing/2014/main" id="{3FF1470C-376C-43D4-99CD-BAEB92A54E8E}"/>
            </a:ext>
          </a:extLst>
        </xdr:cNvPr>
        <xdr:cNvSpPr txBox="1"/>
      </xdr:nvSpPr>
      <xdr:spPr>
        <a:xfrm>
          <a:off x="103194" y="5564577"/>
          <a:ext cx="4014537" cy="2603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l"/>
          <a:fld id="{7342FB81-A0C6-4CA7-9803-F1BA2D090DD1}" type="TxLink">
            <a:rPr lang="en-US" sz="600" b="0" i="0" u="none" strike="noStrike">
              <a:solidFill>
                <a:srgbClr val="080808"/>
              </a:solidFill>
              <a:latin typeface="+mn-lt"/>
              <a:ea typeface="Cambria"/>
              <a:cs typeface="Meta Offc"/>
            </a:rPr>
            <a:pPr algn="l"/>
            <a:t>* Die Aufteilung der Emissionen weicht von der UN-Berichterstattung ab, die Gesamtemissionen sind identisch
** entsprechend der Novelle des Bundes-KSG vom 12.05.2021, Jahre 2022-2030 angepasst an Über- &amp; Unterschreitungen</a:t>
          </a:fld>
          <a:endParaRPr lang="de-DE" sz="100" b="0" i="1" u="none" strike="noStrike">
            <a:solidFill>
              <a:srgbClr val="080808"/>
            </a:solidFill>
            <a:latin typeface="+mn-lt"/>
            <a:cs typeface="Meta Serif Offc" pitchFamily="2" charset="0"/>
          </a:endParaRPr>
        </a:p>
      </xdr:txBody>
    </xdr:sp>
    <xdr:clientData/>
  </xdr:absoluteAnchor>
  <xdr:absoluteAnchor>
    <xdr:pos x="28574" y="762000"/>
    <xdr:ext cx="6029325" cy="4676775"/>
    <xdr:graphicFrame macro="">
      <xdr:nvGraphicFramePr>
        <xdr:cNvPr id="19" name="Diagramm 18">
          <a:extLst>
            <a:ext uri="{FF2B5EF4-FFF2-40B4-BE49-F238E27FC236}">
              <a16:creationId xmlns:a16="http://schemas.microsoft.com/office/drawing/2014/main" id="{963E04DE-ED7A-4339-B5D0-9068AFB352D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0</xdr:col>
      <xdr:colOff>126176</xdr:colOff>
      <xdr:row>18</xdr:row>
      <xdr:rowOff>535913</xdr:rowOff>
    </xdr:from>
    <xdr:to>
      <xdr:col>12</xdr:col>
      <xdr:colOff>42329</xdr:colOff>
      <xdr:row>18</xdr:row>
      <xdr:rowOff>535913</xdr:rowOff>
    </xdr:to>
    <xdr:cxnSp macro="">
      <xdr:nvCxnSpPr>
        <xdr:cNvPr id="20" name="Gerade Verbindung 9">
          <a:extLst>
            <a:ext uri="{FF2B5EF4-FFF2-40B4-BE49-F238E27FC236}">
              <a16:creationId xmlns:a16="http://schemas.microsoft.com/office/drawing/2014/main" id="{2BC556CD-65B7-454C-AB85-8BD264C15555}"/>
            </a:ext>
          </a:extLst>
        </xdr:cNvPr>
        <xdr:cNvCxnSpPr/>
      </xdr:nvCxnSpPr>
      <xdr:spPr>
        <a:xfrm>
          <a:off x="126176" y="4393538"/>
          <a:ext cx="5821653" cy="0"/>
        </a:xfrm>
        <a:prstGeom prst="line">
          <a:avLst/>
        </a:prstGeom>
        <a:ln w="635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46</xdr:row>
      <xdr:rowOff>0</xdr:rowOff>
    </xdr:from>
    <xdr:to>
      <xdr:col>36</xdr:col>
      <xdr:colOff>0</xdr:colOff>
      <xdr:row>46</xdr:row>
      <xdr:rowOff>2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flipV="1">
          <a:off x="369298" y="12110357"/>
          <a:ext cx="29090166" cy="2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</xdr:row>
      <xdr:rowOff>161925</xdr:rowOff>
    </xdr:from>
    <xdr:to>
      <xdr:col>36</xdr:col>
      <xdr:colOff>0</xdr:colOff>
      <xdr:row>1</xdr:row>
      <xdr:rowOff>161925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367393" y="352425"/>
          <a:ext cx="29092071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18</xdr:row>
      <xdr:rowOff>2</xdr:rowOff>
    </xdr:from>
    <xdr:to>
      <xdr:col>39</xdr:col>
      <xdr:colOff>13608</xdr:colOff>
      <xdr:row>18</xdr:row>
      <xdr:rowOff>2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B80DFE64-DD10-4E0F-8675-1649A2F12CE7}"/>
            </a:ext>
          </a:extLst>
        </xdr:cNvPr>
        <xdr:cNvCxnSpPr/>
      </xdr:nvCxnSpPr>
      <xdr:spPr>
        <a:xfrm>
          <a:off x="369298" y="3973288"/>
          <a:ext cx="29403131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</xdr:row>
      <xdr:rowOff>161925</xdr:rowOff>
    </xdr:from>
    <xdr:to>
      <xdr:col>38</xdr:col>
      <xdr:colOff>698500</xdr:colOff>
      <xdr:row>1</xdr:row>
      <xdr:rowOff>161925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B51A6854-877B-4B8B-91EC-DAA2A1BED453}"/>
            </a:ext>
          </a:extLst>
        </xdr:cNvPr>
        <xdr:cNvCxnSpPr/>
      </xdr:nvCxnSpPr>
      <xdr:spPr>
        <a:xfrm>
          <a:off x="359833" y="352425"/>
          <a:ext cx="7969250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1905</xdr:colOff>
      <xdr:row>42</xdr:row>
      <xdr:rowOff>2</xdr:rowOff>
    </xdr:from>
    <xdr:to>
      <xdr:col>36</xdr:col>
      <xdr:colOff>13608</xdr:colOff>
      <xdr:row>42</xdr:row>
      <xdr:rowOff>2</xdr:rowOff>
    </xdr:to>
    <xdr:cxnSp macro="">
      <xdr:nvCxnSpPr>
        <xdr:cNvPr id="4" name="Gerade Verbindung 1">
          <a:extLst>
            <a:ext uri="{FF2B5EF4-FFF2-40B4-BE49-F238E27FC236}">
              <a16:creationId xmlns:a16="http://schemas.microsoft.com/office/drawing/2014/main" id="{E7149209-7368-4721-B4F8-99353A006E08}"/>
            </a:ext>
          </a:extLst>
        </xdr:cNvPr>
        <xdr:cNvCxnSpPr/>
      </xdr:nvCxnSpPr>
      <xdr:spPr>
        <a:xfrm>
          <a:off x="363855" y="3657602"/>
          <a:ext cx="9727203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19</xdr:row>
      <xdr:rowOff>161925</xdr:rowOff>
    </xdr:from>
    <xdr:to>
      <xdr:col>36</xdr:col>
      <xdr:colOff>0</xdr:colOff>
      <xdr:row>19</xdr:row>
      <xdr:rowOff>161925</xdr:rowOff>
    </xdr:to>
    <xdr:cxnSp macro="">
      <xdr:nvCxnSpPr>
        <xdr:cNvPr id="5" name="Gerade Verbindung 8">
          <a:extLst>
            <a:ext uri="{FF2B5EF4-FFF2-40B4-BE49-F238E27FC236}">
              <a16:creationId xmlns:a16="http://schemas.microsoft.com/office/drawing/2014/main" id="{F52A1D52-871D-4511-B3D4-B85D47AD7D5C}"/>
            </a:ext>
          </a:extLst>
        </xdr:cNvPr>
        <xdr:cNvCxnSpPr/>
      </xdr:nvCxnSpPr>
      <xdr:spPr>
        <a:xfrm>
          <a:off x="361950" y="352425"/>
          <a:ext cx="9715500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54</xdr:row>
      <xdr:rowOff>0</xdr:rowOff>
    </xdr:from>
    <xdr:to>
      <xdr:col>36</xdr:col>
      <xdr:colOff>0</xdr:colOff>
      <xdr:row>54</xdr:row>
      <xdr:rowOff>2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flipV="1">
          <a:off x="369298" y="12110357"/>
          <a:ext cx="27947166" cy="2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</xdr:row>
      <xdr:rowOff>161925</xdr:rowOff>
    </xdr:from>
    <xdr:to>
      <xdr:col>36</xdr:col>
      <xdr:colOff>0</xdr:colOff>
      <xdr:row>1</xdr:row>
      <xdr:rowOff>161925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367393" y="352425"/>
          <a:ext cx="27949071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54</xdr:row>
      <xdr:rowOff>0</xdr:rowOff>
    </xdr:from>
    <xdr:to>
      <xdr:col>36</xdr:col>
      <xdr:colOff>0</xdr:colOff>
      <xdr:row>54</xdr:row>
      <xdr:rowOff>2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CxnSpPr/>
      </xdr:nvCxnSpPr>
      <xdr:spPr>
        <a:xfrm flipV="1">
          <a:off x="363855" y="12249150"/>
          <a:ext cx="27753945" cy="2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</xdr:row>
      <xdr:rowOff>161925</xdr:rowOff>
    </xdr:from>
    <xdr:to>
      <xdr:col>36</xdr:col>
      <xdr:colOff>0</xdr:colOff>
      <xdr:row>2</xdr:row>
      <xdr:rowOff>0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>
          <a:off x="367393" y="352425"/>
          <a:ext cx="27949071" cy="14968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54</xdr:row>
      <xdr:rowOff>2</xdr:rowOff>
    </xdr:from>
    <xdr:to>
      <xdr:col>36</xdr:col>
      <xdr:colOff>0</xdr:colOff>
      <xdr:row>54</xdr:row>
      <xdr:rowOff>2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>
          <a:off x="369298" y="12110359"/>
          <a:ext cx="27947166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</xdr:row>
      <xdr:rowOff>161925</xdr:rowOff>
    </xdr:from>
    <xdr:to>
      <xdr:col>36</xdr:col>
      <xdr:colOff>0</xdr:colOff>
      <xdr:row>2</xdr:row>
      <xdr:rowOff>0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>
          <a:off x="367393" y="352425"/>
          <a:ext cx="27949071" cy="14968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54</xdr:row>
      <xdr:rowOff>0</xdr:rowOff>
    </xdr:from>
    <xdr:to>
      <xdr:col>36</xdr:col>
      <xdr:colOff>0</xdr:colOff>
      <xdr:row>54</xdr:row>
      <xdr:rowOff>2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flipV="1">
          <a:off x="369298" y="12110357"/>
          <a:ext cx="27947166" cy="2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</xdr:row>
      <xdr:rowOff>161925</xdr:rowOff>
    </xdr:from>
    <xdr:to>
      <xdr:col>36</xdr:col>
      <xdr:colOff>0</xdr:colOff>
      <xdr:row>2</xdr:row>
      <xdr:rowOff>0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>
          <a:off x="367393" y="352425"/>
          <a:ext cx="27949071" cy="14968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54</xdr:row>
      <xdr:rowOff>0</xdr:rowOff>
    </xdr:from>
    <xdr:to>
      <xdr:col>36</xdr:col>
      <xdr:colOff>0</xdr:colOff>
      <xdr:row>54</xdr:row>
      <xdr:rowOff>2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551E2E4B-09DB-405D-B48A-E68515784C0B}"/>
            </a:ext>
          </a:extLst>
        </xdr:cNvPr>
        <xdr:cNvCxnSpPr/>
      </xdr:nvCxnSpPr>
      <xdr:spPr>
        <a:xfrm flipV="1">
          <a:off x="363855" y="12753975"/>
          <a:ext cx="29182695" cy="2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</xdr:row>
      <xdr:rowOff>161925</xdr:rowOff>
    </xdr:from>
    <xdr:to>
      <xdr:col>36</xdr:col>
      <xdr:colOff>0</xdr:colOff>
      <xdr:row>2</xdr:row>
      <xdr:rowOff>0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4B775DD4-299B-4206-A604-CF167BA25172}"/>
            </a:ext>
          </a:extLst>
        </xdr:cNvPr>
        <xdr:cNvCxnSpPr/>
      </xdr:nvCxnSpPr>
      <xdr:spPr>
        <a:xfrm>
          <a:off x="361950" y="352425"/>
          <a:ext cx="29184600" cy="1905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theme/theme1.xml><?xml version="1.0" encoding="utf-8"?>
<a:theme xmlns:a="http://schemas.openxmlformats.org/drawingml/2006/main" name="UBA_DzU_2017">
  <a:themeElements>
    <a:clrScheme name="UBA">
      <a:dk1>
        <a:sysClr val="windowText" lastClr="000000"/>
      </a:dk1>
      <a:lt1>
        <a:sysClr val="window" lastClr="FFFFFF"/>
      </a:lt1>
      <a:dk2>
        <a:srgbClr val="622F63"/>
      </a:dk2>
      <a:lt2>
        <a:srgbClr val="9D579A"/>
      </a:lt2>
      <a:accent1>
        <a:srgbClr val="D78400"/>
      </a:accent1>
      <a:accent2>
        <a:srgbClr val="CE1F5E"/>
      </a:accent2>
      <a:accent3>
        <a:srgbClr val="83053C"/>
      </a:accent3>
      <a:accent4>
        <a:srgbClr val="FABB00"/>
      </a:accent4>
      <a:accent5>
        <a:srgbClr val="007626"/>
      </a:accent5>
      <a:accent6>
        <a:srgbClr val="009BD5"/>
      </a:accent6>
      <a:hlink>
        <a:srgbClr val="005F85"/>
      </a:hlink>
      <a:folHlink>
        <a:srgbClr val="5EAD35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BB4E9-FE1E-41D2-9AB4-DF1726CDA122}">
  <sheetPr>
    <tabColor indexed="22"/>
    <pageSetUpPr fitToPage="1"/>
  </sheetPr>
  <dimension ref="A1:C28"/>
  <sheetViews>
    <sheetView tabSelected="1" zoomScaleNormal="100" workbookViewId="0"/>
  </sheetViews>
  <sheetFormatPr baseColWidth="10" defaultRowHeight="12.75"/>
  <cols>
    <col min="1" max="1" width="2.42578125" style="225" customWidth="1"/>
    <col min="2" max="2" width="82" style="247" customWidth="1"/>
    <col min="3" max="3" width="2.42578125" style="225" customWidth="1"/>
    <col min="4" max="16384" width="11.42578125" style="225"/>
  </cols>
  <sheetData>
    <row r="1" spans="1:3">
      <c r="A1" s="222"/>
      <c r="B1" s="223"/>
      <c r="C1" s="224"/>
    </row>
    <row r="2" spans="1:3" ht="99.75" customHeight="1">
      <c r="A2" s="226"/>
      <c r="B2" s="227"/>
      <c r="C2" s="228"/>
    </row>
    <row r="3" spans="1:3">
      <c r="A3" s="226"/>
      <c r="B3" s="229"/>
      <c r="C3" s="228"/>
    </row>
    <row r="4" spans="1:3" ht="36">
      <c r="A4" s="226"/>
      <c r="B4" s="230" t="s">
        <v>268</v>
      </c>
      <c r="C4" s="228"/>
    </row>
    <row r="5" spans="1:3" ht="18">
      <c r="A5" s="226"/>
      <c r="B5" s="231" t="s">
        <v>269</v>
      </c>
      <c r="C5" s="228"/>
    </row>
    <row r="6" spans="1:3" ht="18">
      <c r="A6" s="226"/>
      <c r="B6" s="248">
        <v>45000</v>
      </c>
      <c r="C6" s="228"/>
    </row>
    <row r="7" spans="1:3" ht="36">
      <c r="A7" s="226"/>
      <c r="B7" s="230" t="s">
        <v>270</v>
      </c>
      <c r="C7" s="228"/>
    </row>
    <row r="8" spans="1:3" ht="18">
      <c r="A8" s="226"/>
      <c r="B8" s="231" t="s">
        <v>269</v>
      </c>
      <c r="C8" s="228"/>
    </row>
    <row r="9" spans="1:3" ht="18">
      <c r="A9" s="226"/>
      <c r="B9" s="249">
        <v>45000</v>
      </c>
      <c r="C9" s="228"/>
    </row>
    <row r="10" spans="1:3" ht="6.75" customHeight="1" thickBot="1">
      <c r="A10" s="226"/>
      <c r="B10" s="230"/>
      <c r="C10" s="228"/>
    </row>
    <row r="11" spans="1:3">
      <c r="A11" s="226"/>
      <c r="B11" s="232" t="s">
        <v>259</v>
      </c>
      <c r="C11" s="228"/>
    </row>
    <row r="12" spans="1:3" ht="6" customHeight="1">
      <c r="A12" s="233"/>
      <c r="B12" s="234"/>
      <c r="C12" s="235"/>
    </row>
    <row r="13" spans="1:3">
      <c r="A13" s="236"/>
      <c r="B13" s="237"/>
      <c r="C13" s="236"/>
    </row>
    <row r="14" spans="1:3" ht="6" customHeight="1">
      <c r="A14" s="222"/>
      <c r="B14" s="238"/>
      <c r="C14" s="224"/>
    </row>
    <row r="15" spans="1:3">
      <c r="A15" s="226"/>
      <c r="B15" s="229" t="s">
        <v>260</v>
      </c>
      <c r="C15" s="228"/>
    </row>
    <row r="16" spans="1:3">
      <c r="A16" s="226"/>
      <c r="B16" s="227"/>
      <c r="C16" s="228"/>
    </row>
    <row r="17" spans="1:3">
      <c r="A17" s="226"/>
      <c r="B17" s="239" t="s">
        <v>261</v>
      </c>
      <c r="C17" s="228"/>
    </row>
    <row r="18" spans="1:3">
      <c r="A18" s="226"/>
      <c r="B18" s="240" t="s">
        <v>262</v>
      </c>
      <c r="C18" s="228"/>
    </row>
    <row r="19" spans="1:3">
      <c r="A19" s="226"/>
      <c r="B19" s="240" t="s">
        <v>263</v>
      </c>
      <c r="C19" s="228"/>
    </row>
    <row r="20" spans="1:3">
      <c r="A20" s="226"/>
      <c r="B20" s="240" t="s">
        <v>264</v>
      </c>
      <c r="C20" s="228"/>
    </row>
    <row r="21" spans="1:3">
      <c r="A21" s="226"/>
      <c r="B21" s="240" t="s">
        <v>265</v>
      </c>
      <c r="C21" s="228"/>
    </row>
    <row r="22" spans="1:3">
      <c r="A22" s="226"/>
      <c r="B22" s="240" t="s">
        <v>266</v>
      </c>
      <c r="C22" s="228"/>
    </row>
    <row r="23" spans="1:3">
      <c r="A23" s="226"/>
      <c r="B23" s="241"/>
      <c r="C23" s="228"/>
    </row>
    <row r="24" spans="1:3">
      <c r="A24" s="226"/>
      <c r="B24" s="227" t="s">
        <v>267</v>
      </c>
      <c r="C24" s="228"/>
    </row>
    <row r="25" spans="1:3">
      <c r="A25" s="226"/>
      <c r="B25" s="240" t="s">
        <v>271</v>
      </c>
      <c r="C25" s="228"/>
    </row>
    <row r="26" spans="1:3">
      <c r="A26" s="226"/>
      <c r="B26" s="240"/>
      <c r="C26" s="228"/>
    </row>
    <row r="27" spans="1:3" s="245" customFormat="1">
      <c r="A27" s="242"/>
      <c r="B27" s="243" t="s">
        <v>272</v>
      </c>
      <c r="C27" s="244"/>
    </row>
    <row r="28" spans="1:3" ht="6" customHeight="1">
      <c r="A28" s="233"/>
      <c r="B28" s="246"/>
      <c r="C28" s="235"/>
    </row>
  </sheetData>
  <pageMargins left="0.78740157480314965" right="0.78740157480314965" top="0.59055118110236227" bottom="0.59055118110236227" header="0.51181102362204722" footer="0.51181102362204722"/>
  <pageSetup paperSize="9" scale="98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85F28-BC90-43FB-BD1D-6ED452D6437D}">
  <sheetPr>
    <tabColor theme="6" tint="0.79998168889431442"/>
  </sheetPr>
  <dimension ref="A1:AR18"/>
  <sheetViews>
    <sheetView showGridLines="0" zoomScale="80" zoomScaleNormal="80" zoomScalePageLayoutView="150" workbookViewId="0">
      <pane xSplit="3" ySplit="9" topLeftCell="X10" activePane="bottomRight" state="frozenSplit"/>
      <selection activeCell="B1" sqref="B1"/>
      <selection pane="topRight" activeCell="B1" sqref="B1"/>
      <selection pane="bottomLeft" activeCell="B1" sqref="B1"/>
      <selection pane="bottomRight" activeCell="X10" sqref="X10"/>
    </sheetView>
  </sheetViews>
  <sheetFormatPr baseColWidth="10" defaultColWidth="11.42578125" defaultRowHeight="15" outlineLevelCol="1"/>
  <cols>
    <col min="1" max="1" width="5.42578125" style="40" customWidth="1"/>
    <col min="2" max="2" width="45.28515625" style="40" customWidth="1"/>
    <col min="3" max="3" width="57.5703125" style="40" customWidth="1"/>
    <col min="4" max="18" width="16.7109375" style="40" hidden="1" customWidth="1" outlineLevel="1"/>
    <col min="19" max="19" width="16.7109375" style="40" hidden="1" customWidth="1" outlineLevel="1" collapsed="1"/>
    <col min="20" max="22" width="16.7109375" style="40" hidden="1" customWidth="1" outlineLevel="1"/>
    <col min="23" max="23" width="13" style="40" hidden="1" customWidth="1" outlineLevel="1"/>
    <col min="24" max="24" width="16.7109375" style="40" customWidth="1" collapsed="1"/>
    <col min="25" max="32" width="16.7109375" style="40" customWidth="1"/>
    <col min="33" max="35" width="16.85546875" style="40" customWidth="1"/>
    <col min="36" max="36" width="16.7109375" style="40" customWidth="1" outlineLevel="1"/>
    <col min="37" max="37" width="11" style="40" customWidth="1"/>
    <col min="38" max="39" width="16.7109375" style="40" hidden="1" customWidth="1" outlineLevel="1"/>
    <col min="40" max="40" width="16.7109375" style="40" customWidth="1" collapsed="1"/>
    <col min="41" max="41" width="13.42578125" style="40" customWidth="1"/>
    <col min="42" max="42" width="13.42578125" style="40" hidden="1" customWidth="1" outlineLevel="1"/>
    <col min="43" max="43" width="16.7109375" style="40" hidden="1" customWidth="1" outlineLevel="1"/>
    <col min="44" max="44" width="11.42578125" style="40" collapsed="1"/>
    <col min="45" max="16384" width="11.42578125" style="40"/>
  </cols>
  <sheetData>
    <row r="1" spans="1:43" ht="28.5" customHeight="1">
      <c r="B1" s="115" t="s">
        <v>140</v>
      </c>
      <c r="C1" s="117" t="s">
        <v>139</v>
      </c>
      <c r="D1" s="110"/>
      <c r="E1" s="111"/>
      <c r="F1" s="111"/>
      <c r="G1" s="111"/>
      <c r="H1" s="111"/>
      <c r="I1" s="112"/>
      <c r="J1" s="112"/>
      <c r="K1" s="112"/>
      <c r="AG1" s="68"/>
      <c r="AH1" s="68"/>
      <c r="AI1" s="68"/>
      <c r="AK1" s="39"/>
    </row>
    <row r="2" spans="1:43" ht="28.5" customHeight="1">
      <c r="B2" s="115" t="s">
        <v>138</v>
      </c>
      <c r="C2" s="117" t="s">
        <v>222</v>
      </c>
      <c r="D2" s="110"/>
      <c r="E2" s="111"/>
      <c r="F2" s="111"/>
      <c r="G2" s="111"/>
      <c r="H2" s="111"/>
      <c r="I2" s="112"/>
      <c r="J2" s="112"/>
      <c r="K2" s="112"/>
      <c r="AG2" s="68"/>
      <c r="AH2" s="68"/>
      <c r="AI2" s="68"/>
    </row>
    <row r="3" spans="1:43" ht="28.5" customHeight="1">
      <c r="B3" s="115" t="s">
        <v>137</v>
      </c>
      <c r="C3" s="100">
        <f ca="1">TODAY()</f>
        <v>44998</v>
      </c>
      <c r="D3" s="110"/>
      <c r="E3" s="111"/>
      <c r="F3" s="111"/>
      <c r="G3" s="111"/>
      <c r="H3" s="111"/>
      <c r="I3" s="112"/>
      <c r="J3" s="112"/>
      <c r="K3" s="112"/>
      <c r="AG3" s="69"/>
      <c r="AH3" s="69"/>
      <c r="AI3" s="69"/>
    </row>
    <row r="4" spans="1:43" ht="54" customHeight="1">
      <c r="B4" s="115" t="s">
        <v>136</v>
      </c>
      <c r="C4" s="117" t="s">
        <v>182</v>
      </c>
      <c r="D4" s="110"/>
      <c r="E4" s="111"/>
      <c r="F4" s="111"/>
      <c r="G4" s="111"/>
      <c r="H4" s="111"/>
      <c r="I4" s="112"/>
      <c r="J4" s="112"/>
      <c r="K4" s="112"/>
    </row>
    <row r="5" spans="1:43" ht="28.5" customHeight="1">
      <c r="B5" s="115" t="s">
        <v>135</v>
      </c>
      <c r="C5" s="117" t="s">
        <v>148</v>
      </c>
      <c r="D5" s="110"/>
      <c r="E5" s="111"/>
      <c r="F5" s="111"/>
      <c r="G5" s="111"/>
      <c r="H5" s="111"/>
      <c r="I5" s="112"/>
      <c r="J5" s="112"/>
      <c r="K5" s="112"/>
    </row>
    <row r="6" spans="1:43" ht="28.5" customHeight="1">
      <c r="B6" s="116" t="s">
        <v>134</v>
      </c>
      <c r="C6" s="117" t="s">
        <v>133</v>
      </c>
      <c r="D6" s="113"/>
      <c r="E6" s="114"/>
      <c r="F6" s="114"/>
      <c r="G6" s="114"/>
      <c r="H6" s="114"/>
      <c r="I6" s="112"/>
      <c r="J6" s="112"/>
      <c r="K6" s="112"/>
      <c r="AG6" s="68"/>
      <c r="AH6" s="68"/>
      <c r="AI6" s="68"/>
    </row>
    <row r="7" spans="1:43" ht="22.5" customHeight="1"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G7" s="70"/>
      <c r="AH7" s="70"/>
      <c r="AI7" s="70"/>
      <c r="AK7" s="70"/>
      <c r="AL7" s="70"/>
      <c r="AM7" s="70"/>
      <c r="AN7" s="70"/>
      <c r="AO7" s="70"/>
      <c r="AP7" s="70"/>
      <c r="AQ7" s="70"/>
    </row>
    <row r="8" spans="1:43" ht="22.5" customHeight="1"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G8" s="68"/>
      <c r="AH8" s="68"/>
      <c r="AI8" s="68"/>
      <c r="AK8" s="70"/>
      <c r="AL8" s="70"/>
      <c r="AM8" s="70"/>
      <c r="AN8" s="70"/>
      <c r="AO8" s="70"/>
      <c r="AP8" s="70"/>
      <c r="AQ8" s="70"/>
    </row>
    <row r="9" spans="1:43" ht="33.75" customHeight="1">
      <c r="B9" s="71" t="s">
        <v>162</v>
      </c>
      <c r="C9" s="71"/>
      <c r="D9" s="72">
        <v>1990</v>
      </c>
      <c r="E9" s="71">
        <v>1991</v>
      </c>
      <c r="F9" s="72">
        <v>1992</v>
      </c>
      <c r="G9" s="71">
        <v>1993</v>
      </c>
      <c r="H9" s="72">
        <v>1994</v>
      </c>
      <c r="I9" s="71">
        <v>1995</v>
      </c>
      <c r="J9" s="72">
        <v>1996</v>
      </c>
      <c r="K9" s="71">
        <v>1997</v>
      </c>
      <c r="L9" s="72">
        <v>1998</v>
      </c>
      <c r="M9" s="71">
        <v>1999</v>
      </c>
      <c r="N9" s="72">
        <v>2000</v>
      </c>
      <c r="O9" s="71">
        <v>2001</v>
      </c>
      <c r="P9" s="72">
        <v>2002</v>
      </c>
      <c r="Q9" s="71">
        <v>2003</v>
      </c>
      <c r="R9" s="72">
        <v>2004</v>
      </c>
      <c r="S9" s="71">
        <v>2005</v>
      </c>
      <c r="T9" s="72">
        <v>2006</v>
      </c>
      <c r="U9" s="71">
        <v>2007</v>
      </c>
      <c r="V9" s="72">
        <v>2008</v>
      </c>
      <c r="W9" s="71">
        <v>2009</v>
      </c>
      <c r="X9" s="72">
        <v>2010</v>
      </c>
      <c r="Y9" s="71">
        <v>2011</v>
      </c>
      <c r="Z9" s="72">
        <v>2012</v>
      </c>
      <c r="AA9" s="71">
        <v>2013</v>
      </c>
      <c r="AB9" s="72">
        <v>2014</v>
      </c>
      <c r="AC9" s="71">
        <v>2015</v>
      </c>
      <c r="AD9" s="72">
        <v>2016</v>
      </c>
      <c r="AE9" s="71">
        <v>2017</v>
      </c>
      <c r="AF9" s="72">
        <v>2018</v>
      </c>
      <c r="AG9" s="72">
        <v>2019</v>
      </c>
      <c r="AH9" s="72">
        <v>2020</v>
      </c>
      <c r="AI9" s="72">
        <v>2021</v>
      </c>
      <c r="AJ9" s="72" t="s">
        <v>188</v>
      </c>
      <c r="AK9" s="72"/>
      <c r="AL9" s="72" t="s">
        <v>180</v>
      </c>
      <c r="AM9" s="72" t="s">
        <v>153</v>
      </c>
      <c r="AN9" s="72"/>
      <c r="AO9" s="72" t="s">
        <v>181</v>
      </c>
      <c r="AP9" s="72"/>
      <c r="AQ9" s="72" t="s">
        <v>163</v>
      </c>
    </row>
    <row r="10" spans="1:43" ht="18.75" customHeight="1">
      <c r="A10" s="213"/>
      <c r="B10" s="104" t="s">
        <v>125</v>
      </c>
      <c r="C10" s="73"/>
      <c r="D10" s="74">
        <f ca="1">THG!D9/1000</f>
        <v>474.59891637075685</v>
      </c>
      <c r="E10" s="74">
        <f ca="1">THG!E9/1000</f>
        <v>459.76259480193175</v>
      </c>
      <c r="F10" s="74">
        <f ca="1">THG!F9/1000</f>
        <v>435.48307089766217</v>
      </c>
      <c r="G10" s="74">
        <f ca="1">THG!G9/1000</f>
        <v>425.71554935534476</v>
      </c>
      <c r="H10" s="74">
        <f ca="1">THG!H9/1000</f>
        <v>419.8008492496412</v>
      </c>
      <c r="I10" s="74">
        <f ca="1">THG!I9/1000</f>
        <v>406.70278974157117</v>
      </c>
      <c r="J10" s="74">
        <f ca="1">THG!J9/1000</f>
        <v>412.63643387238699</v>
      </c>
      <c r="K10" s="74">
        <f ca="1">THG!K9/1000</f>
        <v>390.79548491071091</v>
      </c>
      <c r="L10" s="74">
        <f ca="1">THG!L9/1000</f>
        <v>390.72630317053438</v>
      </c>
      <c r="M10" s="74">
        <f ca="1">THG!M9/1000</f>
        <v>379.75064738744271</v>
      </c>
      <c r="N10" s="74">
        <f ca="1">THG!N9/1000</f>
        <v>390.61538654278036</v>
      </c>
      <c r="O10" s="74">
        <f ca="1">THG!O9/1000</f>
        <v>400.6005135352388</v>
      </c>
      <c r="P10" s="74">
        <f ca="1">THG!P9/1000</f>
        <v>400.71476561563856</v>
      </c>
      <c r="Q10" s="74">
        <f ca="1">THG!Q9/1000</f>
        <v>412.65421800677444</v>
      </c>
      <c r="R10" s="74">
        <f ca="1">THG!R9/1000</f>
        <v>407.34718157448708</v>
      </c>
      <c r="S10" s="74">
        <f ca="1">THG!S9/1000</f>
        <v>400.39299606628401</v>
      </c>
      <c r="T10" s="74">
        <f ca="1">THG!T9/1000</f>
        <v>400.81525186082939</v>
      </c>
      <c r="U10" s="74">
        <f ca="1">THG!U9/1000</f>
        <v>405.63526305888695</v>
      </c>
      <c r="V10" s="74">
        <f ca="1">THG!V9/1000</f>
        <v>384.45756017948207</v>
      </c>
      <c r="W10" s="74">
        <f ca="1">THG!W9/1000</f>
        <v>357.42646495022814</v>
      </c>
      <c r="X10" s="74">
        <f ca="1">THG!X9/1000</f>
        <v>368.81572115415679</v>
      </c>
      <c r="Y10" s="74">
        <f ca="1">THG!Y9/1000</f>
        <v>366.03994796049335</v>
      </c>
      <c r="Z10" s="74">
        <f ca="1">THG!Z9/1000</f>
        <v>376.90184035820698</v>
      </c>
      <c r="AA10" s="74">
        <f ca="1">THG!AA9/1000</f>
        <v>382.74484379347439</v>
      </c>
      <c r="AB10" s="74">
        <f ca="1">THG!AB9/1000</f>
        <v>361.48598441855199</v>
      </c>
      <c r="AC10" s="74">
        <f ca="1">THG!AC9/1000</f>
        <v>349.38666194232059</v>
      </c>
      <c r="AD10" s="74">
        <f ca="1">THG!AD9/1000</f>
        <v>344.37322591763393</v>
      </c>
      <c r="AE10" s="74">
        <f ca="1">THG!AE9/1000</f>
        <v>322.74501615189502</v>
      </c>
      <c r="AF10" s="74">
        <f ca="1">THG!AF9/1000</f>
        <v>309.31572043715715</v>
      </c>
      <c r="AG10" s="74">
        <f ca="1">THG!AG9/1000</f>
        <v>257.60377001090791</v>
      </c>
      <c r="AH10" s="74">
        <f ca="1">THG!AH9/1000</f>
        <v>217.92811300104103</v>
      </c>
      <c r="AI10" s="74">
        <f ca="1">THG!AI9/1000</f>
        <v>245.13314924000537</v>
      </c>
      <c r="AJ10" s="74">
        <f ca="1">THG!AJ9/1000</f>
        <v>255.86138692516235</v>
      </c>
      <c r="AK10" s="74"/>
      <c r="AL10" s="74">
        <v>280</v>
      </c>
      <c r="AM10" s="74"/>
      <c r="AN10" s="74"/>
      <c r="AO10" s="133">
        <v>108.1423266343547</v>
      </c>
      <c r="AP10" s="74"/>
      <c r="AQ10" s="74"/>
    </row>
    <row r="11" spans="1:43" ht="18.75" customHeight="1">
      <c r="A11" s="213"/>
      <c r="B11" s="105" t="s">
        <v>126</v>
      </c>
      <c r="C11" s="75"/>
      <c r="D11" s="76">
        <f ca="1">THG!D14/1000</f>
        <v>278.90002819007134</v>
      </c>
      <c r="E11" s="76">
        <f ca="1">THG!E14/1000</f>
        <v>253.70736924198587</v>
      </c>
      <c r="F11" s="76">
        <f ca="1">THG!F14/1000</f>
        <v>243.06849657648638</v>
      </c>
      <c r="G11" s="76">
        <f ca="1">THG!G14/1000</f>
        <v>233.36923049160586</v>
      </c>
      <c r="H11" s="76">
        <f ca="1">THG!H14/1000</f>
        <v>237.14780467865657</v>
      </c>
      <c r="I11" s="76">
        <f ca="1">THG!I14/1000</f>
        <v>238.9057705067182</v>
      </c>
      <c r="J11" s="76">
        <f ca="1">THG!J14/1000</f>
        <v>227.76099168678451</v>
      </c>
      <c r="K11" s="76">
        <f ca="1">THG!K14/1000</f>
        <v>232.35532592407756</v>
      </c>
      <c r="L11" s="76">
        <f ca="1">THG!L14/1000</f>
        <v>215.34777090512495</v>
      </c>
      <c r="M11" s="76">
        <f ca="1">THG!M14/1000</f>
        <v>205.29578712190187</v>
      </c>
      <c r="N11" s="76">
        <f ca="1">THG!N14/1000</f>
        <v>204.88558275810604</v>
      </c>
      <c r="O11" s="76">
        <f ca="1">THG!O14/1000</f>
        <v>194.20111019981195</v>
      </c>
      <c r="P11" s="76">
        <f ca="1">THG!P14/1000</f>
        <v>191.92439346875187</v>
      </c>
      <c r="Q11" s="76">
        <f ca="1">THG!Q14/1000</f>
        <v>192.70253954996465</v>
      </c>
      <c r="R11" s="76">
        <f ca="1">THG!R14/1000</f>
        <v>193.52996718808663</v>
      </c>
      <c r="S11" s="76">
        <f ca="1">THG!S14/1000</f>
        <v>187.50245150180331</v>
      </c>
      <c r="T11" s="76">
        <f ca="1">THG!T14/1000</f>
        <v>192.5467430533146</v>
      </c>
      <c r="U11" s="76">
        <f ca="1">THG!U14/1000</f>
        <v>201.25332242127374</v>
      </c>
      <c r="V11" s="76">
        <f ca="1">THG!V14/1000</f>
        <v>197.78688835952201</v>
      </c>
      <c r="W11" s="76">
        <f ca="1">THG!W14/1000</f>
        <v>172.73749992430504</v>
      </c>
      <c r="X11" s="76">
        <f ca="1">THG!X14/1000</f>
        <v>186.20826988718972</v>
      </c>
      <c r="Y11" s="76">
        <f ca="1">THG!Y14/1000</f>
        <v>183.26200111142069</v>
      </c>
      <c r="Z11" s="76">
        <f ca="1">THG!Z14/1000</f>
        <v>177.81646672069328</v>
      </c>
      <c r="AA11" s="76">
        <f ca="1">THG!AA14/1000</f>
        <v>178.33490060220856</v>
      </c>
      <c r="AB11" s="76">
        <f ca="1">THG!AB14/1000</f>
        <v>178.50794057649426</v>
      </c>
      <c r="AC11" s="76">
        <f ca="1">THG!AC14/1000</f>
        <v>185.92071151124213</v>
      </c>
      <c r="AD11" s="76">
        <f ca="1">THG!AD14/1000</f>
        <v>189.94336573909121</v>
      </c>
      <c r="AE11" s="76">
        <f ca="1">THG!AE14/1000</f>
        <v>195.49338132934162</v>
      </c>
      <c r="AF11" s="76">
        <f ca="1">THG!AF14/1000</f>
        <v>187.60840858237376</v>
      </c>
      <c r="AG11" s="76">
        <f ca="1">THG!AG14/1000</f>
        <v>181.98931974471125</v>
      </c>
      <c r="AH11" s="76">
        <f ca="1">THG!AH14/1000</f>
        <v>175.69809820122762</v>
      </c>
      <c r="AI11" s="76">
        <f ca="1">THG!AI14/1000</f>
        <v>183.25220063319435</v>
      </c>
      <c r="AJ11" s="76">
        <f ca="1">THG!AJ14/1000</f>
        <v>164.1553809707485</v>
      </c>
      <c r="AK11" s="76"/>
      <c r="AL11" s="76">
        <v>186</v>
      </c>
      <c r="AM11" s="76"/>
      <c r="AN11" s="76"/>
      <c r="AO11" s="134">
        <v>119.44905229950714</v>
      </c>
      <c r="AP11" s="76"/>
      <c r="AQ11" s="76"/>
    </row>
    <row r="12" spans="1:43" ht="18.75" customHeight="1">
      <c r="A12" s="213"/>
      <c r="B12" s="104" t="s">
        <v>132</v>
      </c>
      <c r="C12" s="73"/>
      <c r="D12" s="74">
        <f ca="1">THG!D21/1000</f>
        <v>210.11303367251091</v>
      </c>
      <c r="E12" s="74">
        <f ca="1">THG!E21/1000</f>
        <v>208.52811698885117</v>
      </c>
      <c r="F12" s="74">
        <f ca="1">THG!F21/1000</f>
        <v>190.48163537358749</v>
      </c>
      <c r="G12" s="74">
        <f ca="1">THG!G21/1000</f>
        <v>197.20191069165276</v>
      </c>
      <c r="H12" s="74">
        <f ca="1">THG!H21/1000</f>
        <v>186.43733610524896</v>
      </c>
      <c r="I12" s="74">
        <f ca="1">THG!I21/1000</f>
        <v>187.90866965501118</v>
      </c>
      <c r="J12" s="74">
        <f ca="1">THG!J21/1000</f>
        <v>211.13349116762552</v>
      </c>
      <c r="K12" s="74">
        <f ca="1">THG!K21/1000</f>
        <v>197.89827018991247</v>
      </c>
      <c r="L12" s="74">
        <f ca="1">THG!L21/1000</f>
        <v>189.75802520596346</v>
      </c>
      <c r="M12" s="74">
        <f ca="1">THG!M21/1000</f>
        <v>173.05323529313418</v>
      </c>
      <c r="N12" s="74">
        <f ca="1">THG!N21/1000</f>
        <v>167.02553961036043</v>
      </c>
      <c r="O12" s="74">
        <f ca="1">THG!O21/1000</f>
        <v>187.31356009992172</v>
      </c>
      <c r="P12" s="74">
        <f ca="1">THG!P21/1000</f>
        <v>174.3146492844202</v>
      </c>
      <c r="Q12" s="74">
        <f ca="1">THG!Q21/1000</f>
        <v>166.96915448493499</v>
      </c>
      <c r="R12" s="74">
        <f ca="1">THG!R21/1000</f>
        <v>156.36686509463212</v>
      </c>
      <c r="S12" s="74">
        <f ca="1">THG!S21/1000</f>
        <v>153.95020785638684</v>
      </c>
      <c r="T12" s="74">
        <f ca="1">THG!T21/1000</f>
        <v>162.29520759682646</v>
      </c>
      <c r="U12" s="74">
        <f ca="1">THG!U21/1000</f>
        <v>126.08719800448016</v>
      </c>
      <c r="V12" s="74">
        <f ca="1">THG!V21/1000</f>
        <v>151.76519569893432</v>
      </c>
      <c r="W12" s="74">
        <f ca="1">THG!W21/1000</f>
        <v>139.06974770149503</v>
      </c>
      <c r="X12" s="74">
        <f ca="1">THG!X21/1000</f>
        <v>148.32721466929067</v>
      </c>
      <c r="Y12" s="74">
        <f ca="1">THG!Y21/1000</f>
        <v>127.2967599215781</v>
      </c>
      <c r="Z12" s="74">
        <f ca="1">THG!Z21/1000</f>
        <v>130.18692799876806</v>
      </c>
      <c r="AA12" s="74">
        <f ca="1">THG!AA21/1000</f>
        <v>139.75780367027804</v>
      </c>
      <c r="AB12" s="74">
        <f ca="1">THG!AB21/1000</f>
        <v>118.31502740561895</v>
      </c>
      <c r="AC12" s="74">
        <f ca="1">THG!AC21/1000</f>
        <v>124.08494962245918</v>
      </c>
      <c r="AD12" s="74">
        <f ca="1">THG!AD21/1000</f>
        <v>124.59911241933355</v>
      </c>
      <c r="AE12" s="74">
        <f ca="1">THG!AE21/1000</f>
        <v>122.39798548354192</v>
      </c>
      <c r="AF12" s="74">
        <f ca="1">THG!AF21/1000</f>
        <v>116.1399034241698</v>
      </c>
      <c r="AG12" s="74">
        <f ca="1">THG!AG21/1000</f>
        <v>121.41548483839503</v>
      </c>
      <c r="AH12" s="74">
        <f ca="1">THG!AH21/1000</f>
        <v>123.19140549256508</v>
      </c>
      <c r="AI12" s="74">
        <f ca="1">THG!AI21/1000</f>
        <v>118.02605283171785</v>
      </c>
      <c r="AJ12" s="74">
        <f ca="1">THG!AJ21/1000</f>
        <v>111.72767430100234</v>
      </c>
      <c r="AK12" s="74"/>
      <c r="AL12" s="74">
        <v>118</v>
      </c>
      <c r="AM12" s="74"/>
      <c r="AN12" s="74"/>
      <c r="AO12" s="133">
        <v>65.905784108409975</v>
      </c>
      <c r="AP12" s="74"/>
      <c r="AQ12" s="74"/>
    </row>
    <row r="13" spans="1:43" ht="18.75" customHeight="1">
      <c r="A13" s="213"/>
      <c r="B13" s="105" t="s">
        <v>127</v>
      </c>
      <c r="C13" s="75"/>
      <c r="D13" s="76">
        <f ca="1">THG!D26/1000</f>
        <v>163.27537105767203</v>
      </c>
      <c r="E13" s="76">
        <f ca="1">THG!E26/1000</f>
        <v>166.23069342576395</v>
      </c>
      <c r="F13" s="76">
        <f ca="1">THG!F26/1000</f>
        <v>172.10367611823924</v>
      </c>
      <c r="G13" s="76">
        <f ca="1">THG!G26/1000</f>
        <v>176.43246914495944</v>
      </c>
      <c r="H13" s="76">
        <f ca="1">THG!H26/1000</f>
        <v>172.40391048475252</v>
      </c>
      <c r="I13" s="76">
        <f ca="1">THG!I26/1000</f>
        <v>176.0713430046759</v>
      </c>
      <c r="J13" s="76">
        <f ca="1">THG!J26/1000</f>
        <v>175.6573548096751</v>
      </c>
      <c r="K13" s="76">
        <f ca="1">THG!K26/1000</f>
        <v>176.07157822386944</v>
      </c>
      <c r="L13" s="76">
        <f ca="1">THG!L26/1000</f>
        <v>179.34443929816101</v>
      </c>
      <c r="M13" s="76">
        <f ca="1">THG!M26/1000</f>
        <v>184.4564986451561</v>
      </c>
      <c r="N13" s="76">
        <f ca="1">THG!N26/1000</f>
        <v>180.50438348458914</v>
      </c>
      <c r="O13" s="76">
        <f ca="1">THG!O26/1000</f>
        <v>176.63705213567189</v>
      </c>
      <c r="P13" s="76">
        <f ca="1">THG!P26/1000</f>
        <v>174.13079381336794</v>
      </c>
      <c r="Q13" s="76">
        <f ca="1">THG!Q26/1000</f>
        <v>167.79836298663716</v>
      </c>
      <c r="R13" s="76">
        <f ca="1">THG!R26/1000</f>
        <v>167.38557294033365</v>
      </c>
      <c r="S13" s="76">
        <f ca="1">THG!S26/1000</f>
        <v>159.38132149048749</v>
      </c>
      <c r="T13" s="76">
        <f ca="1">THG!T26/1000</f>
        <v>155.41774795605502</v>
      </c>
      <c r="U13" s="76">
        <f ca="1">THG!U26/1000</f>
        <v>152.55579158249569</v>
      </c>
      <c r="V13" s="76">
        <f ca="1">THG!V26/1000</f>
        <v>152.18999093925149</v>
      </c>
      <c r="W13" s="76">
        <f ca="1">THG!W26/1000</f>
        <v>151.57847551300986</v>
      </c>
      <c r="X13" s="76">
        <f ca="1">THG!X26/1000</f>
        <v>152.67653050796065</v>
      </c>
      <c r="Y13" s="76">
        <f ca="1">THG!Y26/1000</f>
        <v>154.76582129588579</v>
      </c>
      <c r="Z13" s="76">
        <f ca="1">THG!Z26/1000</f>
        <v>153.28645366786489</v>
      </c>
      <c r="AA13" s="76">
        <f ca="1">THG!AA26/1000</f>
        <v>157.42462889713511</v>
      </c>
      <c r="AB13" s="76">
        <f ca="1">THG!AB26/1000</f>
        <v>158.59888504324658</v>
      </c>
      <c r="AC13" s="76">
        <f ca="1">THG!AC26/1000</f>
        <v>161.52025311984474</v>
      </c>
      <c r="AD13" s="76">
        <f ca="1">THG!AD26/1000</f>
        <v>164.62336438821808</v>
      </c>
      <c r="AE13" s="76">
        <f ca="1">THG!AE26/1000</f>
        <v>167.43095613425612</v>
      </c>
      <c r="AF13" s="76">
        <f ca="1">THG!AF26/1000</f>
        <v>161.83359063845595</v>
      </c>
      <c r="AG13" s="76">
        <f ca="1">THG!AG26/1000</f>
        <v>163.65845893867052</v>
      </c>
      <c r="AH13" s="76">
        <f ca="1">THG!AH26/1000</f>
        <v>145.39967270301273</v>
      </c>
      <c r="AI13" s="76">
        <f ca="1">THG!AI26/1000</f>
        <v>146.78620593339423</v>
      </c>
      <c r="AJ13" s="76">
        <f ca="1">THG!AJ26/1000</f>
        <v>147.85740572370926</v>
      </c>
      <c r="AK13" s="76"/>
      <c r="AL13" s="76">
        <v>150</v>
      </c>
      <c r="AM13" s="76"/>
      <c r="AN13" s="76"/>
      <c r="AO13" s="134">
        <v>83.66954854286206</v>
      </c>
      <c r="AP13" s="76"/>
      <c r="AQ13" s="76"/>
    </row>
    <row r="14" spans="1:43" ht="18.75" customHeight="1">
      <c r="A14" s="213"/>
      <c r="B14" s="104" t="s">
        <v>128</v>
      </c>
      <c r="C14" s="73"/>
      <c r="D14" s="74">
        <f ca="1">THG!D32/1000</f>
        <v>83.128541007888032</v>
      </c>
      <c r="E14" s="74">
        <f ca="1">THG!E32/1000</f>
        <v>74.227591774367511</v>
      </c>
      <c r="F14" s="74">
        <f ca="1">THG!F32/1000</f>
        <v>71.416753258012065</v>
      </c>
      <c r="G14" s="74">
        <f ca="1">THG!G32/1000</f>
        <v>70.937410086243517</v>
      </c>
      <c r="H14" s="74">
        <f ca="1">THG!H32/1000</f>
        <v>70.510834878803635</v>
      </c>
      <c r="I14" s="74">
        <f ca="1">THG!I32/1000</f>
        <v>70.936257393595056</v>
      </c>
      <c r="J14" s="74">
        <f ca="1">THG!J32/1000</f>
        <v>72.41868433558048</v>
      </c>
      <c r="K14" s="74">
        <f ca="1">THG!K32/1000</f>
        <v>70.234349322358341</v>
      </c>
      <c r="L14" s="74">
        <f ca="1">THG!L32/1000</f>
        <v>70.197333403533179</v>
      </c>
      <c r="M14" s="74">
        <f ca="1">THG!M32/1000</f>
        <v>70.446684636617078</v>
      </c>
      <c r="N14" s="74">
        <f ca="1">THG!N32/1000</f>
        <v>68.911374425458277</v>
      </c>
      <c r="O14" s="74">
        <f ca="1">THG!O32/1000</f>
        <v>69.908862427216121</v>
      </c>
      <c r="P14" s="74">
        <f ca="1">THG!P32/1000</f>
        <v>67.462648391073046</v>
      </c>
      <c r="Q14" s="74">
        <f ca="1">THG!Q32/1000</f>
        <v>66.566598711758928</v>
      </c>
      <c r="R14" s="74">
        <f ca="1">THG!R32/1000</f>
        <v>65.543534893474302</v>
      </c>
      <c r="S14" s="74">
        <f ca="1">THG!S32/1000</f>
        <v>65.30632208367625</v>
      </c>
      <c r="T14" s="74">
        <f ca="1">THG!T32/1000</f>
        <v>64.438996969358371</v>
      </c>
      <c r="U14" s="74">
        <f ca="1">THG!U32/1000</f>
        <v>64.46529174439452</v>
      </c>
      <c r="V14" s="74">
        <f ca="1">THG!V32/1000</f>
        <v>65.296632064288858</v>
      </c>
      <c r="W14" s="74">
        <f ca="1">THG!W32/1000</f>
        <v>65.425106271257576</v>
      </c>
      <c r="X14" s="74">
        <f ca="1">THG!X32/1000</f>
        <v>65.49800291353462</v>
      </c>
      <c r="Y14" s="74">
        <f ca="1">THG!Y32/1000</f>
        <v>66.150463674028444</v>
      </c>
      <c r="Z14" s="74">
        <f ca="1">THG!Z32/1000</f>
        <v>65.988684012094168</v>
      </c>
      <c r="AA14" s="74">
        <f ca="1">THG!AA32/1000</f>
        <v>66.86255989527389</v>
      </c>
      <c r="AB14" s="74">
        <f ca="1">THG!AB32/1000</f>
        <v>68.706687486278469</v>
      </c>
      <c r="AC14" s="74">
        <f ca="1">THG!AC32/1000</f>
        <v>68.570156288426503</v>
      </c>
      <c r="AD14" s="74">
        <f ca="1">THG!AD32/1000</f>
        <v>68.365583652665762</v>
      </c>
      <c r="AE14" s="74">
        <f ca="1">THG!AE32/1000</f>
        <v>67.234114746896424</v>
      </c>
      <c r="AF14" s="74">
        <f ca="1">THG!AF32/1000</f>
        <v>65.376299303134914</v>
      </c>
      <c r="AG14" s="74">
        <f ca="1">THG!AG32/1000</f>
        <v>64.590042684673563</v>
      </c>
      <c r="AH14" s="74">
        <f ca="1">THG!AH32/1000</f>
        <v>63.804371707306807</v>
      </c>
      <c r="AI14" s="74">
        <f ca="1">THG!AI32/1000</f>
        <v>62.666352329472836</v>
      </c>
      <c r="AJ14" s="74">
        <f ca="1">THG!AJ32/1000</f>
        <v>61.72121081998084</v>
      </c>
      <c r="AK14" s="74"/>
      <c r="AL14" s="74">
        <v>70</v>
      </c>
      <c r="AM14" s="74"/>
      <c r="AN14" s="74"/>
      <c r="AO14" s="133">
        <v>57.32655460631829</v>
      </c>
      <c r="AP14" s="74"/>
      <c r="AQ14" s="74"/>
    </row>
    <row r="15" spans="1:43" ht="18.75" customHeight="1">
      <c r="A15" s="213"/>
      <c r="B15" s="105" t="s">
        <v>131</v>
      </c>
      <c r="C15" s="75"/>
      <c r="D15" s="76">
        <f ca="1">THG!D42/1000</f>
        <v>41.20889137482699</v>
      </c>
      <c r="E15" s="76">
        <f ca="1">THG!E42/1000</f>
        <v>42.608213558871</v>
      </c>
      <c r="F15" s="76">
        <f ca="1">THG!F42/1000</f>
        <v>43.072002693926883</v>
      </c>
      <c r="G15" s="76">
        <f ca="1">THG!G42/1000</f>
        <v>42.650102233899929</v>
      </c>
      <c r="H15" s="76">
        <f ca="1">THG!H42/1000</f>
        <v>41.491835456927163</v>
      </c>
      <c r="I15" s="76">
        <f ca="1">THG!I42/1000</f>
        <v>40.135977340023878</v>
      </c>
      <c r="J15" s="76">
        <f ca="1">THG!J42/1000</f>
        <v>38.261993832476115</v>
      </c>
      <c r="K15" s="76">
        <f ca="1">THG!K42/1000</f>
        <v>34.832352216245319</v>
      </c>
      <c r="L15" s="76">
        <f ca="1">THG!L42/1000</f>
        <v>32.230180063358929</v>
      </c>
      <c r="M15" s="76">
        <f ca="1">THG!M42/1000</f>
        <v>30.177978352510159</v>
      </c>
      <c r="N15" s="76">
        <f ca="1">THG!N42/1000</f>
        <v>28.249563894666316</v>
      </c>
      <c r="O15" s="76">
        <f ca="1">THG!O42/1000</f>
        <v>26.207974692807323</v>
      </c>
      <c r="P15" s="76">
        <f ca="1">THG!P42/1000</f>
        <v>24.490612994145966</v>
      </c>
      <c r="Q15" s="76">
        <f ca="1">THG!Q42/1000</f>
        <v>22.699140236249402</v>
      </c>
      <c r="R15" s="76">
        <f ca="1">THG!R42/1000</f>
        <v>20.118018914445486</v>
      </c>
      <c r="S15" s="76">
        <f ca="1">THG!S42/1000</f>
        <v>18.453671508897539</v>
      </c>
      <c r="T15" s="76">
        <f ca="1">THG!T42/1000</f>
        <v>16.383414104228866</v>
      </c>
      <c r="U15" s="76">
        <f ca="1">THG!U42/1000</f>
        <v>14.868193774533303</v>
      </c>
      <c r="V15" s="76">
        <f ca="1">THG!V42/1000</f>
        <v>13.478051136572473</v>
      </c>
      <c r="W15" s="76">
        <f ca="1">THG!W42/1000</f>
        <v>12.098710307760811</v>
      </c>
      <c r="X15" s="76">
        <f ca="1">THG!X42/1000</f>
        <v>10.853394829594503</v>
      </c>
      <c r="Y15" s="76">
        <f ca="1">THG!Y42/1000</f>
        <v>9.9871648443495999</v>
      </c>
      <c r="Z15" s="76">
        <f ca="1">THG!Z42/1000</f>
        <v>9.167353811725139</v>
      </c>
      <c r="AA15" s="76">
        <f ca="1">THG!AA42/1000</f>
        <v>8.380636358738478</v>
      </c>
      <c r="AB15" s="76">
        <f ca="1">THG!AB42/1000</f>
        <v>7.7798940213545134</v>
      </c>
      <c r="AC15" s="76">
        <f ca="1">THG!AC42/1000</f>
        <v>7.175139475160452</v>
      </c>
      <c r="AD15" s="76">
        <f ca="1">THG!AD42/1000</f>
        <v>6.6551615378582767</v>
      </c>
      <c r="AE15" s="76">
        <f ca="1">THG!AE42/1000</f>
        <v>6.2813255692099554</v>
      </c>
      <c r="AF15" s="76">
        <f ca="1">THG!AF42/1000</f>
        <v>5.8972677548549006</v>
      </c>
      <c r="AG15" s="76">
        <f ca="1">THG!AG42/1000</f>
        <v>5.3765933808824444</v>
      </c>
      <c r="AH15" s="76">
        <f ca="1">THG!AH42/1000</f>
        <v>4.9010282317241742</v>
      </c>
      <c r="AI15" s="76">
        <f ca="1">THG!AI42/1000</f>
        <v>4.4940475440563752</v>
      </c>
      <c r="AJ15" s="76">
        <f ca="1">THG!AJ42/1000</f>
        <v>4.29134615219784</v>
      </c>
      <c r="AK15" s="76"/>
      <c r="AL15" s="76">
        <v>9</v>
      </c>
      <c r="AM15" s="76"/>
      <c r="AN15" s="76"/>
      <c r="AO15" s="134">
        <v>5.0268257879682237</v>
      </c>
      <c r="AP15" s="76"/>
      <c r="AQ15" s="76"/>
    </row>
    <row r="16" spans="1:43" s="37" customFormat="1" ht="18.75" customHeight="1">
      <c r="A16" s="213"/>
      <c r="B16" s="107" t="s">
        <v>130</v>
      </c>
      <c r="C16" s="108"/>
      <c r="D16" s="109">
        <f t="shared" ref="D16:W16" ca="1" si="0">SUM(D10:D15)</f>
        <v>1251.2247816737263</v>
      </c>
      <c r="E16" s="109">
        <f t="shared" ca="1" si="0"/>
        <v>1205.0645797917712</v>
      </c>
      <c r="F16" s="109">
        <f t="shared" ca="1" si="0"/>
        <v>1155.6256349179141</v>
      </c>
      <c r="G16" s="109">
        <f t="shared" ca="1" si="0"/>
        <v>1146.3066720037064</v>
      </c>
      <c r="H16" s="109">
        <f t="shared" ca="1" si="0"/>
        <v>1127.7925708540301</v>
      </c>
      <c r="I16" s="109">
        <f t="shared" ca="1" si="0"/>
        <v>1120.6608076415953</v>
      </c>
      <c r="J16" s="109">
        <f t="shared" ca="1" si="0"/>
        <v>1137.8689497045289</v>
      </c>
      <c r="K16" s="109">
        <f t="shared" ca="1" si="0"/>
        <v>1102.1873607871739</v>
      </c>
      <c r="L16" s="109">
        <f t="shared" ca="1" si="0"/>
        <v>1077.6040520466759</v>
      </c>
      <c r="M16" s="109">
        <f t="shared" ca="1" si="0"/>
        <v>1043.1808314367622</v>
      </c>
      <c r="N16" s="109">
        <f t="shared" ca="1" si="0"/>
        <v>1040.1918307159606</v>
      </c>
      <c r="O16" s="109">
        <f t="shared" ca="1" si="0"/>
        <v>1054.8690730906676</v>
      </c>
      <c r="P16" s="109">
        <f t="shared" ca="1" si="0"/>
        <v>1033.0378635673976</v>
      </c>
      <c r="Q16" s="109">
        <f t="shared" ca="1" si="0"/>
        <v>1029.3900139763196</v>
      </c>
      <c r="R16" s="109">
        <f t="shared" ca="1" si="0"/>
        <v>1010.2911406054593</v>
      </c>
      <c r="S16" s="109">
        <f t="shared" ca="1" si="0"/>
        <v>984.98697050753549</v>
      </c>
      <c r="T16" s="109">
        <f t="shared" ca="1" si="0"/>
        <v>991.89736154061279</v>
      </c>
      <c r="U16" s="109">
        <f t="shared" ca="1" si="0"/>
        <v>964.86506058606437</v>
      </c>
      <c r="V16" s="109">
        <f t="shared" ca="1" si="0"/>
        <v>964.97431837805129</v>
      </c>
      <c r="W16" s="109">
        <f t="shared" ca="1" si="0"/>
        <v>898.33600466805649</v>
      </c>
      <c r="X16" s="109">
        <f t="shared" ref="X16:AF16" ca="1" si="1">SUM(X10:X15)</f>
        <v>932.37913396172712</v>
      </c>
      <c r="Y16" s="109">
        <f t="shared" ca="1" si="1"/>
        <v>907.5021588077559</v>
      </c>
      <c r="Z16" s="109">
        <f t="shared" ca="1" si="1"/>
        <v>913.3477265693524</v>
      </c>
      <c r="AA16" s="109">
        <f t="shared" ca="1" si="1"/>
        <v>933.5053732171084</v>
      </c>
      <c r="AB16" s="109">
        <f t="shared" ca="1" si="1"/>
        <v>893.39441895154471</v>
      </c>
      <c r="AC16" s="109">
        <f t="shared" ca="1" si="1"/>
        <v>896.65787195945347</v>
      </c>
      <c r="AD16" s="109">
        <f t="shared" ca="1" si="1"/>
        <v>898.55981365480079</v>
      </c>
      <c r="AE16" s="109">
        <f t="shared" ca="1" si="1"/>
        <v>881.58277941514109</v>
      </c>
      <c r="AF16" s="109">
        <f t="shared" ca="1" si="1"/>
        <v>846.17119014014645</v>
      </c>
      <c r="AG16" s="109">
        <f t="shared" ref="AG16:AL16" ca="1" si="2">SUM(AG10:AG15)</f>
        <v>794.63366959824077</v>
      </c>
      <c r="AH16" s="109">
        <f t="shared" ref="AH16:AJ16" ca="1" si="3">SUM(AH10:AH15)</f>
        <v>730.9226893368774</v>
      </c>
      <c r="AI16" s="109">
        <f t="shared" ca="1" si="3"/>
        <v>760.35800851184092</v>
      </c>
      <c r="AJ16" s="109">
        <f t="shared" ca="1" si="3"/>
        <v>745.61440489280108</v>
      </c>
      <c r="AK16" s="109"/>
      <c r="AL16" s="109">
        <f t="shared" si="2"/>
        <v>813</v>
      </c>
      <c r="AM16" s="109"/>
      <c r="AN16" s="109"/>
      <c r="AO16" s="109">
        <f t="shared" ref="AO16" si="4">SUM(AO10:AO15)</f>
        <v>439.52009197942039</v>
      </c>
      <c r="AP16" s="109"/>
      <c r="AQ16" s="109"/>
    </row>
    <row r="17" spans="2:43" s="37" customFormat="1" ht="18.75" customHeight="1">
      <c r="B17" s="106" t="s">
        <v>129</v>
      </c>
      <c r="C17" s="77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>
        <f ca="1">$D$16*0.6</f>
        <v>750.73486900423575</v>
      </c>
      <c r="AN17" s="78"/>
      <c r="AO17" s="78"/>
      <c r="AP17" s="78"/>
      <c r="AQ17" s="78">
        <f ca="1">$D$16*0.05</f>
        <v>62.561239083686317</v>
      </c>
    </row>
    <row r="18" spans="2:43" ht="18.75" customHeight="1"/>
  </sheetData>
  <mergeCells count="1">
    <mergeCell ref="A10:A16"/>
  </mergeCells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5A7AB-6BCF-40E1-AF1D-00C3A0F306FD}">
  <sheetPr>
    <tabColor theme="6" tint="0.79998168889431442"/>
    <pageSetUpPr fitToPage="1"/>
  </sheetPr>
  <dimension ref="A1:X35"/>
  <sheetViews>
    <sheetView showGridLines="0" zoomScale="130" zoomScaleNormal="130" zoomScaleSheetLayoutView="110" workbookViewId="0"/>
  </sheetViews>
  <sheetFormatPr baseColWidth="10" defaultColWidth="11.42578125" defaultRowHeight="12.75"/>
  <cols>
    <col min="1" max="1" width="5.7109375" style="41" customWidth="1"/>
    <col min="2" max="2" width="4.28515625" style="41" customWidth="1"/>
    <col min="3" max="3" width="1.7109375" style="41" customWidth="1"/>
    <col min="4" max="4" width="14" style="41" customWidth="1"/>
    <col min="5" max="5" width="1.7109375" style="41" customWidth="1"/>
    <col min="6" max="6" width="14" style="41" customWidth="1"/>
    <col min="7" max="7" width="1.7109375" style="41" customWidth="1"/>
    <col min="8" max="8" width="14" style="41" customWidth="1"/>
    <col min="9" max="9" width="1.7109375" style="41" customWidth="1"/>
    <col min="10" max="10" width="14" style="41" customWidth="1"/>
    <col min="11" max="11" width="1.7109375" style="41" customWidth="1"/>
    <col min="12" max="12" width="14" style="41" customWidth="1"/>
    <col min="13" max="13" width="3.140625" style="41" customWidth="1"/>
    <col min="14" max="14" width="1.42578125" style="41" customWidth="1"/>
    <col min="15" max="15" width="15.140625" style="41" customWidth="1"/>
    <col min="16" max="16" width="2.5703125" style="42" customWidth="1"/>
    <col min="17" max="19" width="11.7109375" style="42" customWidth="1"/>
    <col min="20" max="20" width="4" style="42" customWidth="1"/>
    <col min="21" max="22" width="11.7109375" style="42" customWidth="1"/>
    <col min="23" max="23" width="19.140625" style="42" customWidth="1"/>
    <col min="24" max="24" width="2.5703125" style="42" customWidth="1"/>
    <col min="25" max="16384" width="11.42578125" style="42"/>
  </cols>
  <sheetData>
    <row r="1" spans="1:24" ht="20.25" customHeight="1">
      <c r="A1" s="40"/>
    </row>
    <row r="2" spans="1:24" ht="20.25" customHeigh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P2" s="215" t="s">
        <v>144</v>
      </c>
      <c r="Q2" s="216"/>
      <c r="R2" s="216"/>
      <c r="S2" s="216"/>
      <c r="T2" s="216"/>
      <c r="U2" s="216"/>
      <c r="V2" s="216"/>
      <c r="W2" s="216"/>
      <c r="X2" s="217"/>
    </row>
    <row r="3" spans="1:24" ht="18.75" customHeight="1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P3" s="45"/>
      <c r="Q3" s="46"/>
      <c r="R3" s="47"/>
      <c r="S3" s="46"/>
      <c r="T3" s="46"/>
      <c r="U3" s="47"/>
      <c r="V3" s="46"/>
      <c r="W3" s="46"/>
      <c r="X3" s="48"/>
    </row>
    <row r="4" spans="1:24" ht="15.95" customHeight="1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P4" s="45"/>
      <c r="Q4" s="46"/>
      <c r="R4" s="46"/>
      <c r="S4" s="46"/>
      <c r="T4" s="46"/>
      <c r="U4" s="46"/>
      <c r="V4" s="46"/>
      <c r="W4" s="46"/>
      <c r="X4" s="48"/>
    </row>
    <row r="5" spans="1:24" ht="7.5" customHeight="1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P5" s="50"/>
      <c r="Q5" s="51"/>
      <c r="R5" s="51"/>
      <c r="S5" s="51"/>
      <c r="T5" s="51"/>
      <c r="U5" s="51"/>
      <c r="V5" s="51"/>
      <c r="W5" s="51"/>
      <c r="X5" s="52"/>
    </row>
    <row r="6" spans="1:24" ht="16.5" customHeight="1">
      <c r="B6" s="53"/>
      <c r="P6" s="50"/>
      <c r="Q6" s="51"/>
      <c r="R6" s="51"/>
      <c r="S6" s="51"/>
      <c r="T6" s="51"/>
      <c r="U6" s="51"/>
      <c r="V6" s="51"/>
      <c r="W6" s="51"/>
      <c r="X6" s="52"/>
    </row>
    <row r="7" spans="1:24" ht="16.5" customHeight="1">
      <c r="B7" s="53"/>
      <c r="P7" s="50"/>
      <c r="Q7" s="51"/>
      <c r="R7" s="51"/>
      <c r="S7" s="51"/>
      <c r="T7" s="51"/>
      <c r="U7" s="51"/>
      <c r="V7" s="51"/>
      <c r="W7" s="51"/>
      <c r="X7" s="52"/>
    </row>
    <row r="8" spans="1:24" ht="16.5" customHeight="1">
      <c r="B8" s="53"/>
      <c r="P8" s="50"/>
      <c r="Q8" s="51"/>
      <c r="R8" s="51"/>
      <c r="S8" s="51"/>
      <c r="T8" s="51"/>
      <c r="U8" s="51"/>
      <c r="V8" s="51"/>
      <c r="W8" s="51"/>
      <c r="X8" s="52"/>
    </row>
    <row r="9" spans="1:24" ht="16.5" customHeight="1">
      <c r="B9" s="53"/>
      <c r="P9" s="50"/>
      <c r="Q9" s="51"/>
      <c r="R9" s="51"/>
      <c r="S9" s="51"/>
      <c r="T9" s="51"/>
      <c r="U9" s="51"/>
      <c r="V9" s="51"/>
      <c r="W9" s="51"/>
      <c r="X9" s="52"/>
    </row>
    <row r="10" spans="1:24" ht="16.5" customHeight="1">
      <c r="B10" s="53"/>
      <c r="P10" s="50"/>
      <c r="Q10" s="51"/>
      <c r="R10" s="51"/>
      <c r="S10" s="51"/>
      <c r="T10" s="51"/>
      <c r="U10" s="51"/>
      <c r="V10" s="51"/>
      <c r="W10" s="51"/>
      <c r="X10" s="52"/>
    </row>
    <row r="11" spans="1:24" ht="16.5" customHeight="1">
      <c r="B11" s="53"/>
      <c r="P11" s="50"/>
      <c r="Q11" s="54" t="s">
        <v>143</v>
      </c>
      <c r="R11" s="51"/>
      <c r="S11" s="51"/>
      <c r="T11" s="51"/>
      <c r="U11" s="51"/>
      <c r="V11" s="51"/>
      <c r="W11" s="51"/>
      <c r="X11" s="52"/>
    </row>
    <row r="12" spans="1:24" ht="16.5" customHeight="1">
      <c r="B12" s="53"/>
      <c r="P12" s="50"/>
      <c r="Q12" s="51"/>
      <c r="R12" s="51"/>
      <c r="S12" s="51"/>
      <c r="T12" s="51"/>
      <c r="U12" s="51"/>
      <c r="V12" s="51"/>
      <c r="W12" s="51"/>
      <c r="X12" s="52"/>
    </row>
    <row r="13" spans="1:24" ht="17.25" customHeight="1">
      <c r="B13" s="53"/>
      <c r="P13" s="50"/>
      <c r="Q13" s="54" t="s">
        <v>142</v>
      </c>
      <c r="R13" s="51"/>
      <c r="S13" s="51"/>
      <c r="T13" s="51"/>
      <c r="U13" s="51"/>
      <c r="V13" s="51"/>
      <c r="W13" s="51"/>
      <c r="X13" s="52"/>
    </row>
    <row r="14" spans="1:24" ht="16.5" customHeight="1">
      <c r="B14" s="53"/>
      <c r="P14" s="50"/>
      <c r="Q14" s="51"/>
      <c r="R14" s="51"/>
      <c r="S14" s="51"/>
      <c r="T14" s="51"/>
      <c r="U14" s="51"/>
      <c r="V14" s="51"/>
      <c r="W14" s="51"/>
      <c r="X14" s="52"/>
    </row>
    <row r="15" spans="1:24" ht="16.5" customHeight="1">
      <c r="A15" s="55"/>
      <c r="B15" s="56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0"/>
      <c r="Q15" s="51"/>
      <c r="R15" s="54" t="s">
        <v>141</v>
      </c>
      <c r="S15" s="51"/>
      <c r="T15" s="51"/>
      <c r="U15" s="54" t="s">
        <v>141</v>
      </c>
      <c r="V15" s="51"/>
      <c r="W15" s="51"/>
      <c r="X15" s="52"/>
    </row>
    <row r="16" spans="1:24" ht="16.5" customHeight="1">
      <c r="A16" s="55"/>
      <c r="B16" s="56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0"/>
      <c r="Q16" s="51"/>
      <c r="R16" s="51"/>
      <c r="S16" s="51"/>
      <c r="T16" s="51"/>
      <c r="U16" s="51"/>
      <c r="V16" s="51"/>
      <c r="W16" s="51"/>
      <c r="X16" s="52"/>
    </row>
    <row r="17" spans="1:24" ht="16.5" customHeight="1">
      <c r="A17" s="55"/>
      <c r="B17" s="56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0"/>
      <c r="Q17" s="51"/>
      <c r="R17" s="51"/>
      <c r="S17" s="51"/>
      <c r="T17" s="51"/>
      <c r="U17" s="51"/>
      <c r="V17" s="51"/>
      <c r="W17" s="51"/>
      <c r="X17" s="52"/>
    </row>
    <row r="18" spans="1:24" ht="22.5" customHeight="1">
      <c r="A18" s="55"/>
      <c r="B18" s="56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0"/>
      <c r="Q18" s="51"/>
      <c r="R18" s="51"/>
      <c r="S18" s="51"/>
      <c r="T18" s="51"/>
      <c r="U18" s="51"/>
      <c r="V18" s="51"/>
      <c r="W18" s="51"/>
      <c r="X18" s="52"/>
    </row>
    <row r="19" spans="1:24" ht="87" customHeight="1">
      <c r="A19" s="57"/>
      <c r="B19" s="58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5"/>
      <c r="O19" s="55"/>
      <c r="P19" s="59"/>
      <c r="Q19" s="60"/>
      <c r="R19" s="60"/>
      <c r="S19" s="60"/>
      <c r="T19" s="60"/>
      <c r="U19" s="60"/>
      <c r="V19" s="60"/>
      <c r="W19" s="60"/>
      <c r="X19" s="61"/>
    </row>
    <row r="20" spans="1:24" ht="9" customHeight="1">
      <c r="A20" s="57"/>
      <c r="B20" s="58"/>
      <c r="C20" s="57"/>
      <c r="D20" s="214"/>
      <c r="E20" s="57"/>
      <c r="F20" s="214"/>
      <c r="G20" s="57"/>
      <c r="H20" s="214"/>
      <c r="I20" s="57"/>
      <c r="J20" s="214"/>
      <c r="K20" s="57"/>
      <c r="L20" s="214"/>
      <c r="M20" s="57"/>
      <c r="N20" s="55"/>
      <c r="O20" s="55"/>
    </row>
    <row r="21" spans="1:24" ht="11.25" customHeight="1">
      <c r="A21" s="57"/>
      <c r="B21" s="58"/>
      <c r="C21" s="57"/>
      <c r="D21" s="214"/>
      <c r="E21" s="57"/>
      <c r="F21" s="214"/>
      <c r="G21" s="57"/>
      <c r="H21" s="214"/>
      <c r="I21" s="57"/>
      <c r="J21" s="214"/>
      <c r="K21" s="57"/>
      <c r="L21" s="214"/>
      <c r="M21" s="57"/>
      <c r="N21" s="55"/>
      <c r="O21" s="55"/>
    </row>
    <row r="22" spans="1:24" ht="3.75" customHeight="1">
      <c r="A22" s="57"/>
      <c r="B22" s="58"/>
      <c r="C22" s="57"/>
      <c r="D22" s="62"/>
      <c r="E22" s="57"/>
      <c r="F22" s="62"/>
      <c r="G22" s="57"/>
      <c r="H22" s="62"/>
      <c r="I22" s="57"/>
      <c r="J22" s="62"/>
      <c r="K22" s="57"/>
      <c r="L22" s="62"/>
      <c r="M22" s="57"/>
      <c r="N22" s="55"/>
      <c r="O22" s="55"/>
    </row>
    <row r="23" spans="1:24" ht="9" customHeight="1">
      <c r="A23" s="57"/>
      <c r="B23" s="58"/>
      <c r="C23" s="57"/>
      <c r="D23" s="214"/>
      <c r="E23" s="57"/>
      <c r="F23" s="214"/>
      <c r="G23" s="57"/>
      <c r="H23" s="214"/>
      <c r="I23" s="57"/>
      <c r="J23" s="214"/>
      <c r="K23" s="57"/>
      <c r="L23" s="214"/>
      <c r="M23" s="57"/>
      <c r="N23" s="55"/>
      <c r="O23" s="55"/>
    </row>
    <row r="24" spans="1:24" ht="9" customHeight="1">
      <c r="A24" s="57"/>
      <c r="B24" s="58"/>
      <c r="C24" s="57"/>
      <c r="D24" s="214"/>
      <c r="E24" s="57"/>
      <c r="F24" s="214"/>
      <c r="G24" s="57"/>
      <c r="H24" s="214"/>
      <c r="I24" s="57"/>
      <c r="J24" s="214"/>
      <c r="K24" s="57"/>
      <c r="L24" s="214"/>
      <c r="M24" s="57"/>
      <c r="N24" s="55"/>
      <c r="O24" s="55"/>
    </row>
    <row r="25" spans="1:24" ht="16.5" customHeight="1">
      <c r="A25" s="55"/>
      <c r="B25" s="56"/>
      <c r="C25" s="63"/>
      <c r="D25" s="63"/>
      <c r="E25" s="63"/>
      <c r="F25" s="63"/>
      <c r="G25" s="63"/>
      <c r="H25" s="63"/>
      <c r="I25" s="63"/>
      <c r="J25" s="63"/>
      <c r="K25" s="63"/>
      <c r="L25" s="55"/>
      <c r="M25" s="55"/>
      <c r="N25" s="55"/>
      <c r="O25" s="55"/>
    </row>
    <row r="26" spans="1:24" ht="21.75" customHeight="1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</row>
    <row r="27" spans="1:24" ht="6.75" customHeight="1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</row>
    <row r="28" spans="1:24" ht="6" customHeight="1">
      <c r="A28" s="64"/>
      <c r="B28" s="64"/>
      <c r="C28" s="64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</row>
    <row r="29" spans="1:24" ht="4.5" customHeight="1">
      <c r="A29" s="64"/>
      <c r="B29" s="64"/>
      <c r="C29" s="64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</row>
    <row r="30" spans="1:24" ht="6" customHeight="1">
      <c r="A30" s="64"/>
      <c r="B30" s="64"/>
      <c r="C30" s="64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</row>
    <row r="31" spans="1:24" ht="6.75" customHeight="1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</row>
    <row r="32" spans="1:24" ht="4.5" customHeight="1">
      <c r="A32" s="55"/>
      <c r="B32" s="55"/>
      <c r="C32" s="55"/>
      <c r="D32" s="55"/>
      <c r="E32" s="55"/>
      <c r="F32" s="55"/>
      <c r="G32" s="66"/>
      <c r="H32" s="66"/>
      <c r="I32" s="66"/>
      <c r="J32" s="66"/>
      <c r="K32" s="66"/>
      <c r="L32" s="55"/>
      <c r="M32" s="55"/>
      <c r="N32" s="55"/>
      <c r="O32" s="55"/>
    </row>
    <row r="33" spans="1:15" ht="18" customHeight="1">
      <c r="A33" s="67"/>
      <c r="B33" s="67"/>
      <c r="C33" s="67"/>
      <c r="D33" s="67"/>
      <c r="E33" s="67"/>
      <c r="F33" s="66"/>
      <c r="G33" s="66"/>
      <c r="H33" s="66"/>
      <c r="I33" s="66"/>
      <c r="J33" s="66"/>
      <c r="K33" s="66"/>
      <c r="L33" s="55"/>
      <c r="M33" s="55"/>
      <c r="N33" s="55"/>
      <c r="O33" s="55"/>
    </row>
    <row r="34" spans="1:15">
      <c r="A34" s="67"/>
      <c r="B34" s="67"/>
      <c r="C34" s="67"/>
      <c r="D34" s="67"/>
      <c r="E34" s="67"/>
      <c r="F34" s="66"/>
      <c r="G34" s="66"/>
      <c r="H34" s="66"/>
      <c r="I34" s="66"/>
      <c r="J34" s="66"/>
      <c r="K34" s="66"/>
      <c r="L34" s="55"/>
      <c r="M34" s="55"/>
      <c r="N34" s="55"/>
      <c r="O34" s="55"/>
    </row>
    <row r="35" spans="1:15">
      <c r="A35" s="67"/>
      <c r="B35" s="67"/>
      <c r="C35" s="67"/>
      <c r="D35" s="67"/>
      <c r="E35" s="67"/>
      <c r="F35" s="66"/>
      <c r="G35" s="66"/>
      <c r="H35" s="66"/>
      <c r="I35" s="66"/>
      <c r="J35" s="66"/>
      <c r="K35" s="66"/>
      <c r="L35" s="55"/>
      <c r="M35" s="55"/>
      <c r="N35" s="55"/>
      <c r="O35" s="55"/>
    </row>
  </sheetData>
  <sheetProtection selectLockedCells="1"/>
  <mergeCells count="11">
    <mergeCell ref="P2:X2"/>
    <mergeCell ref="D20:D21"/>
    <mergeCell ref="F20:F21"/>
    <mergeCell ref="H20:H21"/>
    <mergeCell ref="J20:J21"/>
    <mergeCell ref="L20:L21"/>
    <mergeCell ref="D23:D24"/>
    <mergeCell ref="F23:F24"/>
    <mergeCell ref="H23:H24"/>
    <mergeCell ref="J23:J24"/>
    <mergeCell ref="L23:L24"/>
  </mergeCells>
  <printOptions horizontalCentered="1"/>
  <pageMargins left="0" right="0" top="0.78740157480314965" bottom="0.78740157480314965" header="0.31496062992125984" footer="0.31496062992125984"/>
  <pageSetup paperSize="9" scale="51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21FF4-2BBC-4180-8D40-B2150CCB33C0}">
  <sheetPr>
    <tabColor theme="7" tint="0.59999389629810485"/>
  </sheetPr>
  <dimension ref="B1:AR72"/>
  <sheetViews>
    <sheetView showGridLines="0" zoomScale="85" zoomScaleNormal="85" zoomScalePageLayoutView="150" workbookViewId="0">
      <pane xSplit="3" ySplit="10" topLeftCell="X11" activePane="bottomRight" state="frozen"/>
      <selection activeCell="A24" sqref="A24:XFD24"/>
      <selection pane="topRight" activeCell="A24" sqref="A24:XFD24"/>
      <selection pane="bottomLeft" activeCell="A24" sqref="A24:XFD24"/>
      <selection pane="bottomRight" activeCell="X11" sqref="X11"/>
    </sheetView>
  </sheetViews>
  <sheetFormatPr baseColWidth="10" defaultColWidth="11.42578125" defaultRowHeight="15" outlineLevelCol="1"/>
  <cols>
    <col min="1" max="1" width="5.42578125" style="2" customWidth="1"/>
    <col min="2" max="2" width="39.7109375" style="2" customWidth="1"/>
    <col min="3" max="3" width="42.140625" style="17" customWidth="1"/>
    <col min="4" max="23" width="9.42578125" style="2" hidden="1" customWidth="1" outlineLevel="1"/>
    <col min="24" max="24" width="9.42578125" style="2" customWidth="1" collapsed="1"/>
    <col min="25" max="35" width="9.42578125" style="2" customWidth="1"/>
    <col min="36" max="36" width="10.7109375" style="2" customWidth="1"/>
    <col min="37" max="44" width="9.42578125" style="2" customWidth="1"/>
    <col min="45" max="16384" width="11.42578125" style="2"/>
  </cols>
  <sheetData>
    <row r="1" spans="2:44" s="83" customFormat="1" ht="23.25" customHeight="1">
      <c r="B1" s="79" t="s">
        <v>140</v>
      </c>
      <c r="C1" s="96" t="s">
        <v>149</v>
      </c>
      <c r="D1" s="97"/>
      <c r="E1" s="97"/>
      <c r="F1" s="97"/>
      <c r="G1" s="97"/>
      <c r="H1" s="97"/>
      <c r="I1" s="97"/>
      <c r="J1" s="97"/>
      <c r="K1" s="98"/>
      <c r="AK1" s="38"/>
      <c r="AL1" s="84"/>
    </row>
    <row r="2" spans="2:44" s="83" customFormat="1" ht="23.25" customHeight="1">
      <c r="B2" s="79" t="s">
        <v>138</v>
      </c>
      <c r="C2" s="96" t="s">
        <v>164</v>
      </c>
      <c r="D2" s="97"/>
      <c r="E2" s="97"/>
      <c r="F2" s="97"/>
      <c r="G2" s="97"/>
      <c r="H2" s="97"/>
      <c r="I2" s="97"/>
      <c r="J2" s="97"/>
      <c r="K2" s="98"/>
      <c r="AK2" s="38"/>
    </row>
    <row r="3" spans="2:44" s="83" customFormat="1" ht="23.25" customHeight="1">
      <c r="B3" s="79" t="s">
        <v>137</v>
      </c>
      <c r="C3" s="99">
        <f ca="1">TODAY()</f>
        <v>44998</v>
      </c>
      <c r="D3" s="100"/>
      <c r="E3" s="100"/>
      <c r="F3" s="100"/>
      <c r="G3" s="100"/>
      <c r="H3" s="100"/>
      <c r="I3" s="100"/>
      <c r="J3" s="100"/>
      <c r="K3" s="100"/>
      <c r="AK3" s="38"/>
    </row>
    <row r="4" spans="2:44" s="83" customFormat="1" ht="23.25" customHeight="1">
      <c r="B4" s="79" t="s">
        <v>136</v>
      </c>
      <c r="C4" s="96" t="s">
        <v>182</v>
      </c>
      <c r="D4" s="97"/>
      <c r="E4" s="97"/>
      <c r="F4" s="97"/>
      <c r="G4" s="97"/>
      <c r="H4" s="97"/>
      <c r="I4" s="97"/>
      <c r="J4" s="97"/>
      <c r="K4" s="98"/>
    </row>
    <row r="5" spans="2:44" s="83" customFormat="1" ht="23.25" customHeight="1">
      <c r="B5" s="79" t="s">
        <v>135</v>
      </c>
      <c r="C5" s="96" t="s">
        <v>147</v>
      </c>
      <c r="D5" s="97"/>
      <c r="E5" s="97"/>
      <c r="F5" s="97"/>
      <c r="G5" s="97"/>
      <c r="H5" s="97"/>
      <c r="I5" s="97"/>
      <c r="J5" s="97"/>
      <c r="K5" s="98"/>
    </row>
    <row r="6" spans="2:44" s="83" customFormat="1" ht="23.25" customHeight="1">
      <c r="B6" s="79" t="s">
        <v>134</v>
      </c>
      <c r="C6" s="96"/>
      <c r="D6" s="97"/>
      <c r="E6" s="97"/>
      <c r="F6" s="97"/>
      <c r="G6" s="97"/>
      <c r="H6" s="97"/>
      <c r="I6" s="97"/>
      <c r="J6" s="97"/>
      <c r="K6" s="98"/>
      <c r="AK6" s="38"/>
    </row>
    <row r="7" spans="2:44">
      <c r="B7" s="80"/>
      <c r="C7" s="81"/>
      <c r="D7" s="80"/>
      <c r="E7" s="80"/>
      <c r="F7" s="80"/>
      <c r="G7" s="80"/>
      <c r="H7" s="80"/>
      <c r="I7" s="80"/>
      <c r="J7" s="80"/>
      <c r="K7" s="80"/>
    </row>
    <row r="8" spans="2:44" ht="14.25" customHeight="1">
      <c r="B8" s="1"/>
      <c r="C8" s="11"/>
    </row>
    <row r="9" spans="2:44" ht="22.5" customHeight="1">
      <c r="B9" s="3"/>
      <c r="C9" s="12"/>
      <c r="D9" s="24"/>
      <c r="E9" s="24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</row>
    <row r="10" spans="2:44">
      <c r="B10" s="4" t="s">
        <v>154</v>
      </c>
      <c r="C10" s="13"/>
      <c r="D10" s="8">
        <v>32874</v>
      </c>
      <c r="E10" s="8">
        <v>33239</v>
      </c>
      <c r="F10" s="8">
        <v>33604</v>
      </c>
      <c r="G10" s="8">
        <v>33970</v>
      </c>
      <c r="H10" s="8">
        <v>34335</v>
      </c>
      <c r="I10" s="8">
        <v>34700</v>
      </c>
      <c r="J10" s="8">
        <v>35065</v>
      </c>
      <c r="K10" s="8">
        <v>35431</v>
      </c>
      <c r="L10" s="8">
        <v>35796</v>
      </c>
      <c r="M10" s="8">
        <v>36161</v>
      </c>
      <c r="N10" s="8">
        <v>36526</v>
      </c>
      <c r="O10" s="8">
        <v>36892</v>
      </c>
      <c r="P10" s="8">
        <v>37257</v>
      </c>
      <c r="Q10" s="8">
        <v>37622</v>
      </c>
      <c r="R10" s="8">
        <v>37987</v>
      </c>
      <c r="S10" s="8">
        <v>38353</v>
      </c>
      <c r="T10" s="8">
        <v>38718</v>
      </c>
      <c r="U10" s="8">
        <v>39083</v>
      </c>
      <c r="V10" s="8">
        <v>39448</v>
      </c>
      <c r="W10" s="8">
        <v>39814</v>
      </c>
      <c r="X10" s="8">
        <v>40179</v>
      </c>
      <c r="Y10" s="8">
        <v>40544</v>
      </c>
      <c r="Z10" s="8">
        <v>40909</v>
      </c>
      <c r="AA10" s="8">
        <v>41275</v>
      </c>
      <c r="AB10" s="8">
        <v>41640</v>
      </c>
      <c r="AC10" s="8">
        <v>42005</v>
      </c>
      <c r="AD10" s="8">
        <v>42370</v>
      </c>
      <c r="AE10" s="8">
        <v>42736</v>
      </c>
      <c r="AF10" s="8">
        <v>43101</v>
      </c>
      <c r="AG10" s="8">
        <v>43466</v>
      </c>
      <c r="AH10" s="8">
        <v>43831</v>
      </c>
      <c r="AI10" s="8">
        <v>44197</v>
      </c>
      <c r="AJ10" s="8">
        <v>44562</v>
      </c>
      <c r="AK10" s="8">
        <v>44927</v>
      </c>
      <c r="AL10" s="8">
        <v>45292</v>
      </c>
      <c r="AM10" s="8">
        <v>45658</v>
      </c>
      <c r="AN10" s="8">
        <v>46023</v>
      </c>
      <c r="AO10" s="8">
        <v>46388</v>
      </c>
      <c r="AP10" s="8">
        <v>46753</v>
      </c>
      <c r="AQ10" s="8">
        <v>47119</v>
      </c>
      <c r="AR10" s="8">
        <v>47484</v>
      </c>
    </row>
    <row r="11" spans="2:44" s="10" customFormat="1" ht="18.75" customHeight="1">
      <c r="B11" s="5" t="s">
        <v>15</v>
      </c>
      <c r="C11" s="20" t="s">
        <v>145</v>
      </c>
      <c r="D11" s="21">
        <f ca="1">(THG!D9)/1000</f>
        <v>474.59891637075685</v>
      </c>
      <c r="E11" s="21">
        <f ca="1">(THG!E9)/1000</f>
        <v>459.76259480193175</v>
      </c>
      <c r="F11" s="21">
        <f ca="1">(THG!F9)/1000</f>
        <v>435.48307089766217</v>
      </c>
      <c r="G11" s="21">
        <f ca="1">(THG!G9)/1000</f>
        <v>425.71554935534476</v>
      </c>
      <c r="H11" s="21">
        <f ca="1">(THG!H9)/1000</f>
        <v>419.8008492496412</v>
      </c>
      <c r="I11" s="21">
        <f ca="1">(THG!I9)/1000</f>
        <v>406.70278974157117</v>
      </c>
      <c r="J11" s="21">
        <f ca="1">(THG!J9)/1000</f>
        <v>412.63643387238699</v>
      </c>
      <c r="K11" s="21">
        <f ca="1">(THG!K9)/1000</f>
        <v>390.79548491071091</v>
      </c>
      <c r="L11" s="21">
        <f ca="1">(THG!L9)/1000</f>
        <v>390.72630317053438</v>
      </c>
      <c r="M11" s="21">
        <f ca="1">(THG!M9)/1000</f>
        <v>379.75064738744271</v>
      </c>
      <c r="N11" s="21">
        <f ca="1">(THG!N9)/1000</f>
        <v>390.61538654278036</v>
      </c>
      <c r="O11" s="21">
        <f ca="1">(THG!O9)/1000</f>
        <v>400.6005135352388</v>
      </c>
      <c r="P11" s="21">
        <f ca="1">(THG!P9)/1000</f>
        <v>400.71476561563856</v>
      </c>
      <c r="Q11" s="21">
        <f ca="1">(THG!Q9)/1000</f>
        <v>412.65421800677444</v>
      </c>
      <c r="R11" s="21">
        <f ca="1">(THG!R9)/1000</f>
        <v>407.34718157448708</v>
      </c>
      <c r="S11" s="21">
        <f ca="1">(THG!S9)/1000</f>
        <v>400.39299606628401</v>
      </c>
      <c r="T11" s="21">
        <f ca="1">(THG!T9)/1000</f>
        <v>400.81525186082939</v>
      </c>
      <c r="U11" s="21">
        <f ca="1">(THG!U9)/1000</f>
        <v>405.63526305888695</v>
      </c>
      <c r="V11" s="21">
        <f ca="1">(THG!V9)/1000</f>
        <v>384.45756017948207</v>
      </c>
      <c r="W11" s="21">
        <f ca="1">(THG!W9)/1000</f>
        <v>357.42646495022814</v>
      </c>
      <c r="X11" s="21">
        <f ca="1">(THG!X9)/1000</f>
        <v>368.81572115415679</v>
      </c>
      <c r="Y11" s="21">
        <f ca="1">(THG!Y9)/1000</f>
        <v>366.03994796049335</v>
      </c>
      <c r="Z11" s="21">
        <f ca="1">(THG!Z9)/1000</f>
        <v>376.90184035820698</v>
      </c>
      <c r="AA11" s="21">
        <f ca="1">(THG!AA9)/1000</f>
        <v>382.74484379347439</v>
      </c>
      <c r="AB11" s="21">
        <f ca="1">(THG!AB9)/1000</f>
        <v>361.48598441855199</v>
      </c>
      <c r="AC11" s="21">
        <f ca="1">(THG!AC9)/1000</f>
        <v>349.38666194232059</v>
      </c>
      <c r="AD11" s="21">
        <f ca="1">(THG!AD9)/1000</f>
        <v>344.37322591763393</v>
      </c>
      <c r="AE11" s="21">
        <f ca="1">(THG!AE9)/1000</f>
        <v>322.74501615189502</v>
      </c>
      <c r="AF11" s="21">
        <f ca="1">(THG!AF9)/1000</f>
        <v>309.31572043715715</v>
      </c>
      <c r="AG11" s="21">
        <f ca="1">(THG!AG9)/1000</f>
        <v>257.60377001090791</v>
      </c>
      <c r="AH11" s="159">
        <f ca="1">(THG!AH9)/1000</f>
        <v>217.92811300104103</v>
      </c>
      <c r="AI11" s="159">
        <f ca="1">(THG!AI9)/1000</f>
        <v>245.13314924000537</v>
      </c>
      <c r="AJ11" s="159">
        <f ca="1">(THG!AJ9)/1000</f>
        <v>255.86138692516235</v>
      </c>
      <c r="AK11" s="27"/>
      <c r="AL11" s="27"/>
      <c r="AM11" s="27"/>
      <c r="AN11" s="27"/>
      <c r="AO11" s="27"/>
      <c r="AP11" s="27"/>
      <c r="AQ11" s="27"/>
      <c r="AR11" s="27"/>
    </row>
    <row r="12" spans="2:44" ht="18.75" customHeight="1">
      <c r="B12" s="6" t="s">
        <v>16</v>
      </c>
      <c r="C12" s="22" t="s">
        <v>145</v>
      </c>
      <c r="D12" s="82">
        <f ca="1">(THG!D14)/1000</f>
        <v>278.90002819007134</v>
      </c>
      <c r="E12" s="82">
        <f ca="1">(THG!E14)/1000</f>
        <v>253.70736924198587</v>
      </c>
      <c r="F12" s="82">
        <f ca="1">(THG!F14)/1000</f>
        <v>243.06849657648638</v>
      </c>
      <c r="G12" s="82">
        <f ca="1">(THG!G14)/1000</f>
        <v>233.36923049160586</v>
      </c>
      <c r="H12" s="82">
        <f ca="1">(THG!H14)/1000</f>
        <v>237.14780467865657</v>
      </c>
      <c r="I12" s="82">
        <f ca="1">(THG!I14)/1000</f>
        <v>238.9057705067182</v>
      </c>
      <c r="J12" s="82">
        <f ca="1">(THG!J14)/1000</f>
        <v>227.76099168678451</v>
      </c>
      <c r="K12" s="82">
        <f ca="1">(THG!K14)/1000</f>
        <v>232.35532592407756</v>
      </c>
      <c r="L12" s="82">
        <f ca="1">(THG!L14)/1000</f>
        <v>215.34777090512495</v>
      </c>
      <c r="M12" s="82">
        <f ca="1">(THG!M14)/1000</f>
        <v>205.29578712190187</v>
      </c>
      <c r="N12" s="82">
        <f ca="1">(THG!N14)/1000</f>
        <v>204.88558275810604</v>
      </c>
      <c r="O12" s="82">
        <f ca="1">(THG!O14)/1000</f>
        <v>194.20111019981195</v>
      </c>
      <c r="P12" s="82">
        <f ca="1">(THG!P14)/1000</f>
        <v>191.92439346875187</v>
      </c>
      <c r="Q12" s="82">
        <f ca="1">(THG!Q14)/1000</f>
        <v>192.70253954996465</v>
      </c>
      <c r="R12" s="82">
        <f ca="1">(THG!R14)/1000</f>
        <v>193.52996718808663</v>
      </c>
      <c r="S12" s="82">
        <f ca="1">(THG!S14)/1000</f>
        <v>187.50245150180331</v>
      </c>
      <c r="T12" s="82">
        <f ca="1">(THG!T14)/1000</f>
        <v>192.5467430533146</v>
      </c>
      <c r="U12" s="82">
        <f ca="1">(THG!U14)/1000</f>
        <v>201.25332242127374</v>
      </c>
      <c r="V12" s="82">
        <f ca="1">(THG!V14)/1000</f>
        <v>197.78688835952201</v>
      </c>
      <c r="W12" s="82">
        <f ca="1">(THG!W14)/1000</f>
        <v>172.73749992430504</v>
      </c>
      <c r="X12" s="82">
        <f ca="1">(THG!X14)/1000</f>
        <v>186.20826988718972</v>
      </c>
      <c r="Y12" s="82">
        <f ca="1">(THG!Y14)/1000</f>
        <v>183.26200111142069</v>
      </c>
      <c r="Z12" s="82">
        <f ca="1">(THG!Z14)/1000</f>
        <v>177.81646672069328</v>
      </c>
      <c r="AA12" s="82">
        <f ca="1">(THG!AA14)/1000</f>
        <v>178.33490060220856</v>
      </c>
      <c r="AB12" s="82">
        <f ca="1">(THG!AB14)/1000</f>
        <v>178.50794057649426</v>
      </c>
      <c r="AC12" s="82">
        <f ca="1">(THG!AC14)/1000</f>
        <v>185.92071151124213</v>
      </c>
      <c r="AD12" s="82">
        <f ca="1">(THG!AD14)/1000</f>
        <v>189.94336573909121</v>
      </c>
      <c r="AE12" s="82">
        <f ca="1">(THG!AE14)/1000</f>
        <v>195.49338132934162</v>
      </c>
      <c r="AF12" s="82">
        <f ca="1">(THG!AF14)/1000</f>
        <v>187.60840858237376</v>
      </c>
      <c r="AG12" s="82">
        <f ca="1">(THG!AG14)/1000</f>
        <v>181.98931974471125</v>
      </c>
      <c r="AH12" s="165">
        <f ca="1">(THG!AH14)/1000</f>
        <v>175.69809820122762</v>
      </c>
      <c r="AI12" s="165">
        <f ca="1">(THG!AI14)/1000</f>
        <v>183.25220063319435</v>
      </c>
      <c r="AJ12" s="165">
        <f ca="1">(THG!AJ14)/1000</f>
        <v>164.1553809707485</v>
      </c>
      <c r="AK12" s="26"/>
      <c r="AL12" s="26"/>
      <c r="AM12" s="26"/>
      <c r="AN12" s="26"/>
      <c r="AO12" s="26"/>
      <c r="AP12" s="26"/>
      <c r="AQ12" s="26"/>
      <c r="AR12" s="26"/>
    </row>
    <row r="13" spans="2:44" ht="18.75" customHeight="1">
      <c r="B13" s="35" t="s">
        <v>17</v>
      </c>
      <c r="C13" s="36" t="s">
        <v>145</v>
      </c>
      <c r="D13" s="21">
        <f ca="1">(THG!D21)/1000</f>
        <v>210.11303367251091</v>
      </c>
      <c r="E13" s="21">
        <f ca="1">(THG!E21)/1000</f>
        <v>208.52811698885117</v>
      </c>
      <c r="F13" s="21">
        <f ca="1">(THG!F21)/1000</f>
        <v>190.48163537358749</v>
      </c>
      <c r="G13" s="21">
        <f ca="1">(THG!G21)/1000</f>
        <v>197.20191069165276</v>
      </c>
      <c r="H13" s="21">
        <f ca="1">(THG!H21)/1000</f>
        <v>186.43733610524896</v>
      </c>
      <c r="I13" s="21">
        <f ca="1">(THG!I21)/1000</f>
        <v>187.90866965501118</v>
      </c>
      <c r="J13" s="21">
        <f ca="1">(THG!J21)/1000</f>
        <v>211.13349116762552</v>
      </c>
      <c r="K13" s="21">
        <f ca="1">(THG!K21)/1000</f>
        <v>197.89827018991247</v>
      </c>
      <c r="L13" s="21">
        <f ca="1">(THG!L21)/1000</f>
        <v>189.75802520596346</v>
      </c>
      <c r="M13" s="21">
        <f ca="1">(THG!M21)/1000</f>
        <v>173.05323529313418</v>
      </c>
      <c r="N13" s="21">
        <f ca="1">(THG!N21)/1000</f>
        <v>167.02553961036043</v>
      </c>
      <c r="O13" s="21">
        <f ca="1">(THG!O21)/1000</f>
        <v>187.31356009992172</v>
      </c>
      <c r="P13" s="21">
        <f ca="1">(THG!P21)/1000</f>
        <v>174.3146492844202</v>
      </c>
      <c r="Q13" s="21">
        <f ca="1">(THG!Q21)/1000</f>
        <v>166.96915448493499</v>
      </c>
      <c r="R13" s="21">
        <f ca="1">(THG!R21)/1000</f>
        <v>156.36686509463212</v>
      </c>
      <c r="S13" s="21">
        <f ca="1">(THG!S21)/1000</f>
        <v>153.95020785638684</v>
      </c>
      <c r="T13" s="21">
        <f ca="1">(THG!T21)/1000</f>
        <v>162.29520759682646</v>
      </c>
      <c r="U13" s="21">
        <f ca="1">(THG!U21)/1000</f>
        <v>126.08719800448016</v>
      </c>
      <c r="V13" s="21">
        <f ca="1">(THG!V21)/1000</f>
        <v>151.76519569893432</v>
      </c>
      <c r="W13" s="21">
        <f ca="1">(THG!W21)/1000</f>
        <v>139.06974770149503</v>
      </c>
      <c r="X13" s="21">
        <f ca="1">(THG!X21)/1000</f>
        <v>148.32721466929067</v>
      </c>
      <c r="Y13" s="21">
        <f ca="1">(THG!Y21)/1000</f>
        <v>127.2967599215781</v>
      </c>
      <c r="Z13" s="21">
        <f ca="1">(THG!Z21)/1000</f>
        <v>130.18692799876806</v>
      </c>
      <c r="AA13" s="21">
        <f ca="1">(THG!AA21)/1000</f>
        <v>139.75780367027804</v>
      </c>
      <c r="AB13" s="21">
        <f ca="1">(THG!AB21)/1000</f>
        <v>118.31502740561895</v>
      </c>
      <c r="AC13" s="21">
        <f ca="1">(THG!AC21)/1000</f>
        <v>124.08494962245918</v>
      </c>
      <c r="AD13" s="21">
        <f ca="1">(THG!AD21)/1000</f>
        <v>124.59911241933355</v>
      </c>
      <c r="AE13" s="21">
        <f ca="1">(THG!AE21)/1000</f>
        <v>122.39798548354192</v>
      </c>
      <c r="AF13" s="21">
        <f ca="1">(THG!AF21)/1000</f>
        <v>116.1399034241698</v>
      </c>
      <c r="AG13" s="21">
        <f ca="1">(THG!AG21)/1000</f>
        <v>121.41548483839503</v>
      </c>
      <c r="AH13" s="159">
        <f ca="1">(THG!AH21)/1000</f>
        <v>123.19140549256508</v>
      </c>
      <c r="AI13" s="159">
        <f ca="1">(THG!AI21)/1000</f>
        <v>118.02605283171785</v>
      </c>
      <c r="AJ13" s="159">
        <f ca="1">(THG!AJ21)/1000</f>
        <v>111.72767430100234</v>
      </c>
      <c r="AK13" s="27"/>
      <c r="AL13" s="27"/>
      <c r="AM13" s="27"/>
      <c r="AN13" s="27"/>
      <c r="AO13" s="27"/>
      <c r="AP13" s="27"/>
      <c r="AQ13" s="27"/>
      <c r="AR13" s="27"/>
    </row>
    <row r="14" spans="2:44" ht="18.75" customHeight="1">
      <c r="B14" s="6" t="s">
        <v>25</v>
      </c>
      <c r="C14" s="22" t="s">
        <v>145</v>
      </c>
      <c r="D14" s="82">
        <f ca="1">(THG!D26)/1000</f>
        <v>163.27537105767203</v>
      </c>
      <c r="E14" s="82">
        <f ca="1">(THG!E26)/1000</f>
        <v>166.23069342576395</v>
      </c>
      <c r="F14" s="82">
        <f ca="1">(THG!F26)/1000</f>
        <v>172.10367611823924</v>
      </c>
      <c r="G14" s="82">
        <f ca="1">(THG!G26)/1000</f>
        <v>176.43246914495944</v>
      </c>
      <c r="H14" s="82">
        <f ca="1">(THG!H26)/1000</f>
        <v>172.40391048475252</v>
      </c>
      <c r="I14" s="82">
        <f ca="1">(THG!I26)/1000</f>
        <v>176.0713430046759</v>
      </c>
      <c r="J14" s="82">
        <f ca="1">(THG!J26)/1000</f>
        <v>175.6573548096751</v>
      </c>
      <c r="K14" s="82">
        <f ca="1">(THG!K26)/1000</f>
        <v>176.07157822386944</v>
      </c>
      <c r="L14" s="82">
        <f ca="1">(THG!L26)/1000</f>
        <v>179.34443929816101</v>
      </c>
      <c r="M14" s="82">
        <f ca="1">(THG!M26)/1000</f>
        <v>184.4564986451561</v>
      </c>
      <c r="N14" s="82">
        <f ca="1">(THG!N26)/1000</f>
        <v>180.50438348458914</v>
      </c>
      <c r="O14" s="82">
        <f ca="1">(THG!O26)/1000</f>
        <v>176.63705213567189</v>
      </c>
      <c r="P14" s="82">
        <f ca="1">(THG!P26)/1000</f>
        <v>174.13079381336794</v>
      </c>
      <c r="Q14" s="82">
        <f ca="1">(THG!Q26)/1000</f>
        <v>167.79836298663716</v>
      </c>
      <c r="R14" s="82">
        <f ca="1">(THG!R26)/1000</f>
        <v>167.38557294033365</v>
      </c>
      <c r="S14" s="82">
        <f ca="1">(THG!S26)/1000</f>
        <v>159.38132149048749</v>
      </c>
      <c r="T14" s="82">
        <f ca="1">(THG!T26)/1000</f>
        <v>155.41774795605502</v>
      </c>
      <c r="U14" s="82">
        <f ca="1">(THG!U26)/1000</f>
        <v>152.55579158249569</v>
      </c>
      <c r="V14" s="82">
        <f ca="1">(THG!V26)/1000</f>
        <v>152.18999093925149</v>
      </c>
      <c r="W14" s="82">
        <f ca="1">(THG!W26)/1000</f>
        <v>151.57847551300986</v>
      </c>
      <c r="X14" s="82">
        <f ca="1">(THG!X26)/1000</f>
        <v>152.67653050796065</v>
      </c>
      <c r="Y14" s="82">
        <f ca="1">(THG!Y26)/1000</f>
        <v>154.76582129588579</v>
      </c>
      <c r="Z14" s="82">
        <f ca="1">(THG!Z26)/1000</f>
        <v>153.28645366786489</v>
      </c>
      <c r="AA14" s="82">
        <f ca="1">(THG!AA26)/1000</f>
        <v>157.42462889713511</v>
      </c>
      <c r="AB14" s="82">
        <f ca="1">(THG!AB26)/1000</f>
        <v>158.59888504324658</v>
      </c>
      <c r="AC14" s="82">
        <f ca="1">(THG!AC26)/1000</f>
        <v>161.52025311984474</v>
      </c>
      <c r="AD14" s="82">
        <f ca="1">(THG!AD26)/1000</f>
        <v>164.62336438821808</v>
      </c>
      <c r="AE14" s="82">
        <f ca="1">(THG!AE26)/1000</f>
        <v>167.43095613425612</v>
      </c>
      <c r="AF14" s="82">
        <f ca="1">(THG!AF26)/1000</f>
        <v>161.83359063845595</v>
      </c>
      <c r="AG14" s="82">
        <f ca="1">(THG!AG26)/1000</f>
        <v>163.65845893867052</v>
      </c>
      <c r="AH14" s="165">
        <f ca="1">(THG!AH26)/1000</f>
        <v>145.39967270301273</v>
      </c>
      <c r="AI14" s="165">
        <f ca="1">(THG!AI26)/1000</f>
        <v>146.78620593339423</v>
      </c>
      <c r="AJ14" s="165">
        <f ca="1">(THG!AJ26)/1000</f>
        <v>147.85740572370926</v>
      </c>
      <c r="AK14" s="26"/>
      <c r="AL14" s="26"/>
      <c r="AM14" s="26"/>
      <c r="AN14" s="26"/>
      <c r="AO14" s="26"/>
      <c r="AP14" s="26"/>
      <c r="AQ14" s="26"/>
      <c r="AR14" s="26"/>
    </row>
    <row r="15" spans="2:44" s="10" customFormat="1" ht="18.75" customHeight="1">
      <c r="B15" s="5" t="s">
        <v>26</v>
      </c>
      <c r="C15" s="20" t="s">
        <v>145</v>
      </c>
      <c r="D15" s="21">
        <f ca="1">(THG!D32)/1000</f>
        <v>83.128541007888032</v>
      </c>
      <c r="E15" s="21">
        <f ca="1">(THG!E32)/1000</f>
        <v>74.227591774367511</v>
      </c>
      <c r="F15" s="21">
        <f ca="1">(THG!F32)/1000</f>
        <v>71.416753258012065</v>
      </c>
      <c r="G15" s="21">
        <f ca="1">(THG!G32)/1000</f>
        <v>70.937410086243517</v>
      </c>
      <c r="H15" s="21">
        <f ca="1">(THG!H32)/1000</f>
        <v>70.510834878803635</v>
      </c>
      <c r="I15" s="21">
        <f ca="1">(THG!I32)/1000</f>
        <v>70.936257393595056</v>
      </c>
      <c r="J15" s="21">
        <f ca="1">(THG!J32)/1000</f>
        <v>72.41868433558048</v>
      </c>
      <c r="K15" s="21">
        <f ca="1">(THG!K32)/1000</f>
        <v>70.234349322358341</v>
      </c>
      <c r="L15" s="21">
        <f ca="1">(THG!L32)/1000</f>
        <v>70.197333403533179</v>
      </c>
      <c r="M15" s="21">
        <f ca="1">(THG!M32)/1000</f>
        <v>70.446684636617078</v>
      </c>
      <c r="N15" s="21">
        <f ca="1">(THG!N32)/1000</f>
        <v>68.911374425458277</v>
      </c>
      <c r="O15" s="21">
        <f ca="1">(THG!O32)/1000</f>
        <v>69.908862427216121</v>
      </c>
      <c r="P15" s="21">
        <f ca="1">(THG!P32)/1000</f>
        <v>67.462648391073046</v>
      </c>
      <c r="Q15" s="21">
        <f ca="1">(THG!Q32)/1000</f>
        <v>66.566598711758928</v>
      </c>
      <c r="R15" s="21">
        <f ca="1">(THG!R32)/1000</f>
        <v>65.543534893474302</v>
      </c>
      <c r="S15" s="21">
        <f ca="1">(THG!S32)/1000</f>
        <v>65.30632208367625</v>
      </c>
      <c r="T15" s="21">
        <f ca="1">(THG!T32)/1000</f>
        <v>64.438996969358371</v>
      </c>
      <c r="U15" s="21">
        <f ca="1">(THG!U32)/1000</f>
        <v>64.46529174439452</v>
      </c>
      <c r="V15" s="21">
        <f ca="1">(THG!V32)/1000</f>
        <v>65.296632064288858</v>
      </c>
      <c r="W15" s="21">
        <f ca="1">(THG!W32)/1000</f>
        <v>65.425106271257576</v>
      </c>
      <c r="X15" s="21">
        <f ca="1">(THG!X32)/1000</f>
        <v>65.49800291353462</v>
      </c>
      <c r="Y15" s="21">
        <f ca="1">(THG!Y32)/1000</f>
        <v>66.150463674028444</v>
      </c>
      <c r="Z15" s="21">
        <f ca="1">(THG!Z32)/1000</f>
        <v>65.988684012094168</v>
      </c>
      <c r="AA15" s="21">
        <f ca="1">(THG!AA32)/1000</f>
        <v>66.86255989527389</v>
      </c>
      <c r="AB15" s="21">
        <f ca="1">(THG!AB32)/1000</f>
        <v>68.706687486278469</v>
      </c>
      <c r="AC15" s="21">
        <f ca="1">(THG!AC32)/1000</f>
        <v>68.570156288426503</v>
      </c>
      <c r="AD15" s="21">
        <f ca="1">(THG!AD32)/1000</f>
        <v>68.365583652665762</v>
      </c>
      <c r="AE15" s="21">
        <f ca="1">(THG!AE32)/1000</f>
        <v>67.234114746896424</v>
      </c>
      <c r="AF15" s="21">
        <f ca="1">(THG!AF32)/1000</f>
        <v>65.376299303134914</v>
      </c>
      <c r="AG15" s="21">
        <f ca="1">(THG!AG32)/1000</f>
        <v>64.590042684673563</v>
      </c>
      <c r="AH15" s="159">
        <f ca="1">(THG!AH32)/1000</f>
        <v>63.804371707306807</v>
      </c>
      <c r="AI15" s="159">
        <f ca="1">(THG!AI32)/1000</f>
        <v>62.666352329472836</v>
      </c>
      <c r="AJ15" s="159">
        <f ca="1">(THG!AJ32)/1000</f>
        <v>61.72121081998084</v>
      </c>
      <c r="AK15" s="27"/>
      <c r="AL15" s="27"/>
      <c r="AM15" s="27"/>
      <c r="AN15" s="27"/>
      <c r="AO15" s="27"/>
      <c r="AP15" s="27"/>
      <c r="AQ15" s="27"/>
      <c r="AR15" s="27"/>
    </row>
    <row r="16" spans="2:44" s="10" customFormat="1" ht="18.75" customHeight="1">
      <c r="B16" s="6" t="s">
        <v>27</v>
      </c>
      <c r="C16" s="22" t="s">
        <v>145</v>
      </c>
      <c r="D16" s="82">
        <f ca="1">(THG!D42)/1000</f>
        <v>41.20889137482699</v>
      </c>
      <c r="E16" s="82">
        <f ca="1">(THG!E42)/1000</f>
        <v>42.608213558871</v>
      </c>
      <c r="F16" s="82">
        <f ca="1">(THG!F42)/1000</f>
        <v>43.072002693926883</v>
      </c>
      <c r="G16" s="82">
        <f ca="1">(THG!G42)/1000</f>
        <v>42.650102233899929</v>
      </c>
      <c r="H16" s="82">
        <f ca="1">(THG!H42)/1000</f>
        <v>41.491835456927163</v>
      </c>
      <c r="I16" s="82">
        <f ca="1">(THG!I42)/1000</f>
        <v>40.135977340023878</v>
      </c>
      <c r="J16" s="82">
        <f ca="1">(THG!J42)/1000</f>
        <v>38.261993832476115</v>
      </c>
      <c r="K16" s="82">
        <f ca="1">(THG!K42)/1000</f>
        <v>34.832352216245319</v>
      </c>
      <c r="L16" s="82">
        <f ca="1">(THG!L42)/1000</f>
        <v>32.230180063358929</v>
      </c>
      <c r="M16" s="82">
        <f ca="1">(THG!M42)/1000</f>
        <v>30.177978352510159</v>
      </c>
      <c r="N16" s="82">
        <f ca="1">(THG!N42)/1000</f>
        <v>28.249563894666316</v>
      </c>
      <c r="O16" s="82">
        <f ca="1">(THG!O42)/1000</f>
        <v>26.207974692807323</v>
      </c>
      <c r="P16" s="82">
        <f ca="1">(THG!P42)/1000</f>
        <v>24.490612994145966</v>
      </c>
      <c r="Q16" s="82">
        <f ca="1">(THG!Q42)/1000</f>
        <v>22.699140236249402</v>
      </c>
      <c r="R16" s="82">
        <f ca="1">(THG!R42)/1000</f>
        <v>20.118018914445486</v>
      </c>
      <c r="S16" s="82">
        <f ca="1">(THG!S42)/1000</f>
        <v>18.453671508897539</v>
      </c>
      <c r="T16" s="82">
        <f ca="1">(THG!T42)/1000</f>
        <v>16.383414104228866</v>
      </c>
      <c r="U16" s="82">
        <f ca="1">(THG!U42)/1000</f>
        <v>14.868193774533303</v>
      </c>
      <c r="V16" s="82">
        <f ca="1">(THG!V42)/1000</f>
        <v>13.478051136572473</v>
      </c>
      <c r="W16" s="82">
        <f ca="1">(THG!W42)/1000</f>
        <v>12.098710307760811</v>
      </c>
      <c r="X16" s="82">
        <f ca="1">(THG!X42)/1000</f>
        <v>10.853394829594503</v>
      </c>
      <c r="Y16" s="82">
        <f ca="1">(THG!Y42)/1000</f>
        <v>9.9871648443495999</v>
      </c>
      <c r="Z16" s="82">
        <f ca="1">(THG!Z42)/1000</f>
        <v>9.167353811725139</v>
      </c>
      <c r="AA16" s="82">
        <f ca="1">(THG!AA42)/1000</f>
        <v>8.380636358738478</v>
      </c>
      <c r="AB16" s="82">
        <f ca="1">(THG!AB42)/1000</f>
        <v>7.7798940213545134</v>
      </c>
      <c r="AC16" s="82">
        <f ca="1">(THG!AC42)/1000</f>
        <v>7.175139475160452</v>
      </c>
      <c r="AD16" s="82">
        <f ca="1">(THG!AD42)/1000</f>
        <v>6.6551615378582767</v>
      </c>
      <c r="AE16" s="82">
        <f ca="1">(THG!AE42)/1000</f>
        <v>6.2813255692099554</v>
      </c>
      <c r="AF16" s="82">
        <f ca="1">(THG!AF42)/1000</f>
        <v>5.8972677548549006</v>
      </c>
      <c r="AG16" s="82">
        <f ca="1">(THG!AG42)/1000</f>
        <v>5.3765933808824444</v>
      </c>
      <c r="AH16" s="165">
        <f ca="1">(THG!AH42)/1000</f>
        <v>4.9010282317241742</v>
      </c>
      <c r="AI16" s="165">
        <f ca="1">(THG!AI42)/1000</f>
        <v>4.4940475440563752</v>
      </c>
      <c r="AJ16" s="165">
        <f ca="1">(THG!AJ42)/1000</f>
        <v>4.29134615219784</v>
      </c>
      <c r="AK16" s="26"/>
      <c r="AL16" s="26"/>
      <c r="AM16" s="26"/>
      <c r="AN16" s="26"/>
      <c r="AO16" s="26"/>
      <c r="AP16" s="26"/>
      <c r="AQ16" s="26"/>
      <c r="AR16" s="26"/>
    </row>
    <row r="17" spans="2:44" ht="18.75" customHeight="1">
      <c r="B17" s="5" t="s">
        <v>161</v>
      </c>
      <c r="C17" s="20" t="s">
        <v>145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</row>
    <row r="18" spans="2:44" s="145" customFormat="1" ht="22.5" customHeight="1">
      <c r="B18" s="3"/>
      <c r="C18" s="12"/>
      <c r="D18" s="24"/>
      <c r="E18" s="24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</row>
    <row r="19" spans="2:44" s="145" customFormat="1">
      <c r="B19" s="169" t="s">
        <v>254</v>
      </c>
      <c r="C19" s="158"/>
      <c r="D19" s="161"/>
      <c r="E19" s="161"/>
      <c r="F19" s="161"/>
      <c r="G19" s="161"/>
      <c r="H19" s="161"/>
      <c r="I19" s="161"/>
      <c r="J19" s="161"/>
      <c r="K19" s="161"/>
      <c r="L19" s="161"/>
      <c r="M19" s="161"/>
      <c r="N19" s="161"/>
      <c r="O19" s="161"/>
      <c r="P19" s="161"/>
      <c r="Q19" s="161"/>
      <c r="R19" s="161"/>
      <c r="S19" s="161"/>
      <c r="T19" s="161"/>
      <c r="U19" s="161"/>
      <c r="V19" s="161"/>
      <c r="W19" s="161"/>
      <c r="X19" s="161"/>
      <c r="Y19" s="161"/>
      <c r="Z19" s="161"/>
      <c r="AA19" s="161"/>
      <c r="AB19" s="161"/>
      <c r="AC19" s="161"/>
      <c r="AD19" s="161"/>
      <c r="AE19" s="161"/>
      <c r="AF19" s="161"/>
      <c r="AG19" s="161"/>
      <c r="AH19" s="191"/>
      <c r="AJ19" s="195"/>
      <c r="AK19" s="161"/>
      <c r="AL19" s="161"/>
      <c r="AM19" s="161"/>
      <c r="AN19" s="161"/>
      <c r="AO19" s="161"/>
      <c r="AP19" s="161"/>
      <c r="AQ19" s="161"/>
      <c r="AR19" s="161"/>
    </row>
    <row r="20" spans="2:44" s="145" customFormat="1">
      <c r="B20" s="146" t="s">
        <v>154</v>
      </c>
      <c r="C20" s="153"/>
      <c r="D20" s="150">
        <v>32874</v>
      </c>
      <c r="E20" s="150">
        <v>33239</v>
      </c>
      <c r="F20" s="150">
        <v>33604</v>
      </c>
      <c r="G20" s="150">
        <v>33970</v>
      </c>
      <c r="H20" s="150">
        <v>34335</v>
      </c>
      <c r="I20" s="150">
        <v>34700</v>
      </c>
      <c r="J20" s="150">
        <v>35065</v>
      </c>
      <c r="K20" s="150">
        <v>35431</v>
      </c>
      <c r="L20" s="150">
        <v>35796</v>
      </c>
      <c r="M20" s="150">
        <v>36161</v>
      </c>
      <c r="N20" s="150">
        <v>36526</v>
      </c>
      <c r="O20" s="150">
        <v>36892</v>
      </c>
      <c r="P20" s="150">
        <v>37257</v>
      </c>
      <c r="Q20" s="150">
        <v>37622</v>
      </c>
      <c r="R20" s="150">
        <v>37987</v>
      </c>
      <c r="S20" s="150">
        <v>38353</v>
      </c>
      <c r="T20" s="150">
        <v>38718</v>
      </c>
      <c r="U20" s="150">
        <v>39083</v>
      </c>
      <c r="V20" s="150">
        <v>39448</v>
      </c>
      <c r="W20" s="150">
        <v>39814</v>
      </c>
      <c r="X20" s="150">
        <v>40179</v>
      </c>
      <c r="Y20" s="150">
        <v>40544</v>
      </c>
      <c r="Z20" s="150">
        <v>40909</v>
      </c>
      <c r="AA20" s="150">
        <v>41275</v>
      </c>
      <c r="AB20" s="150">
        <v>41640</v>
      </c>
      <c r="AC20" s="150">
        <v>42005</v>
      </c>
      <c r="AD20" s="150">
        <v>42370</v>
      </c>
      <c r="AE20" s="150">
        <v>42736</v>
      </c>
      <c r="AF20" s="150">
        <v>43101</v>
      </c>
      <c r="AG20" s="150">
        <v>43466</v>
      </c>
      <c r="AH20" s="189">
        <v>43831</v>
      </c>
      <c r="AI20" s="150">
        <v>44197</v>
      </c>
      <c r="AJ20" s="189">
        <v>44562</v>
      </c>
      <c r="AK20" s="150">
        <v>44927</v>
      </c>
      <c r="AL20" s="150">
        <v>45292</v>
      </c>
      <c r="AM20" s="150">
        <v>45658</v>
      </c>
      <c r="AN20" s="150">
        <v>46023</v>
      </c>
      <c r="AO20" s="150">
        <v>46388</v>
      </c>
      <c r="AP20" s="150">
        <v>46753</v>
      </c>
      <c r="AQ20" s="150">
        <v>47119</v>
      </c>
      <c r="AR20" s="150">
        <v>47484</v>
      </c>
    </row>
    <row r="21" spans="2:44" ht="18.75" customHeight="1">
      <c r="B21" s="147" t="s">
        <v>15</v>
      </c>
      <c r="C21" s="158" t="s">
        <v>258</v>
      </c>
      <c r="D21" s="163"/>
      <c r="E21" s="163"/>
      <c r="F21" s="163"/>
      <c r="G21" s="163"/>
      <c r="H21" s="163"/>
      <c r="I21" s="163"/>
      <c r="J21" s="163"/>
      <c r="K21" s="163"/>
      <c r="L21" s="163"/>
      <c r="M21" s="163"/>
      <c r="N21" s="163"/>
      <c r="O21" s="163"/>
      <c r="P21" s="163"/>
      <c r="Q21" s="163"/>
      <c r="R21" s="163"/>
      <c r="S21" s="163"/>
      <c r="T21" s="163"/>
      <c r="U21" s="163"/>
      <c r="V21" s="163"/>
      <c r="W21" s="163"/>
      <c r="X21" s="163"/>
      <c r="Y21" s="163"/>
      <c r="Z21" s="163"/>
      <c r="AA21" s="163"/>
      <c r="AB21" s="163"/>
      <c r="AC21" s="163"/>
      <c r="AD21" s="163"/>
      <c r="AE21" s="163"/>
      <c r="AF21" s="163"/>
      <c r="AG21" s="163"/>
      <c r="AH21" s="159">
        <f>AH65</f>
        <v>280</v>
      </c>
      <c r="AI21" s="159" t="e">
        <f t="shared" ref="AI21:AI26" si="0">AI65</f>
        <v>#N/A</v>
      </c>
      <c r="AJ21" s="159">
        <f>AJ43</f>
        <v>257</v>
      </c>
      <c r="AK21" s="159" t="e">
        <v>#N/A</v>
      </c>
      <c r="AL21" s="159" t="e">
        <v>#N/A</v>
      </c>
      <c r="AM21" s="159" t="e">
        <v>#N/A</v>
      </c>
      <c r="AN21" s="159" t="e">
        <v>#N/A</v>
      </c>
      <c r="AO21" s="159" t="e">
        <v>#N/A</v>
      </c>
      <c r="AP21" s="159" t="e">
        <v>#N/A</v>
      </c>
      <c r="AQ21" s="159" t="e">
        <v>#N/A</v>
      </c>
      <c r="AR21" s="159">
        <f ca="1">AR43+AR32/1000</f>
        <v>108.1423266343547</v>
      </c>
    </row>
    <row r="22" spans="2:44" ht="18.75" customHeight="1">
      <c r="B22" s="148" t="s">
        <v>16</v>
      </c>
      <c r="C22" s="155" t="s">
        <v>258</v>
      </c>
      <c r="D22" s="162"/>
      <c r="E22" s="162"/>
      <c r="F22" s="162"/>
      <c r="G22" s="162"/>
      <c r="H22" s="162"/>
      <c r="I22" s="162"/>
      <c r="J22" s="162"/>
      <c r="K22" s="162"/>
      <c r="L22" s="162"/>
      <c r="M22" s="162"/>
      <c r="N22" s="162"/>
      <c r="O22" s="162"/>
      <c r="P22" s="162"/>
      <c r="Q22" s="162"/>
      <c r="R22" s="162"/>
      <c r="S22" s="162"/>
      <c r="T22" s="162"/>
      <c r="U22" s="162"/>
      <c r="V22" s="162"/>
      <c r="W22" s="162"/>
      <c r="X22" s="162"/>
      <c r="Y22" s="162"/>
      <c r="Z22" s="162"/>
      <c r="AA22" s="162"/>
      <c r="AB22" s="162"/>
      <c r="AC22" s="162"/>
      <c r="AD22" s="162"/>
      <c r="AE22" s="162"/>
      <c r="AF22" s="162"/>
      <c r="AG22" s="162"/>
      <c r="AH22" s="165">
        <f t="shared" ref="AH22:AH26" si="1">AH66</f>
        <v>186</v>
      </c>
      <c r="AI22" s="165">
        <f t="shared" si="0"/>
        <v>182</v>
      </c>
      <c r="AJ22" s="165">
        <f t="shared" ref="AJ22:AJ26" ca="1" si="2">AJ44</f>
        <v>176.86086659631175</v>
      </c>
      <c r="AK22" s="165">
        <f t="shared" ref="AK22:AR22" ca="1" si="3">AK44+AK33/1000</f>
        <v>173.44905229950714</v>
      </c>
      <c r="AL22" s="165">
        <f t="shared" ca="1" si="3"/>
        <v>166.44905229950714</v>
      </c>
      <c r="AM22" s="165">
        <f t="shared" ca="1" si="3"/>
        <v>158.44905229950714</v>
      </c>
      <c r="AN22" s="165">
        <f t="shared" ca="1" si="3"/>
        <v>150.44905229950714</v>
      </c>
      <c r="AO22" s="165">
        <f t="shared" ca="1" si="3"/>
        <v>141.44905229950714</v>
      </c>
      <c r="AP22" s="165">
        <f t="shared" ca="1" si="3"/>
        <v>133.44905229950714</v>
      </c>
      <c r="AQ22" s="165">
        <f t="shared" ca="1" si="3"/>
        <v>126.44905229950714</v>
      </c>
      <c r="AR22" s="165">
        <f t="shared" ca="1" si="3"/>
        <v>119.44905229950714</v>
      </c>
    </row>
    <row r="23" spans="2:44" ht="18.75" customHeight="1">
      <c r="B23" s="164" t="s">
        <v>17</v>
      </c>
      <c r="C23" s="158" t="s">
        <v>258</v>
      </c>
      <c r="D23" s="163"/>
      <c r="E23" s="163"/>
      <c r="F23" s="163"/>
      <c r="G23" s="163"/>
      <c r="H23" s="163"/>
      <c r="I23" s="163"/>
      <c r="J23" s="163"/>
      <c r="K23" s="163"/>
      <c r="L23" s="163"/>
      <c r="M23" s="163"/>
      <c r="N23" s="163"/>
      <c r="O23" s="163"/>
      <c r="P23" s="163"/>
      <c r="Q23" s="163"/>
      <c r="R23" s="163"/>
      <c r="S23" s="163"/>
      <c r="T23" s="163"/>
      <c r="U23" s="163"/>
      <c r="V23" s="163"/>
      <c r="W23" s="163"/>
      <c r="X23" s="163"/>
      <c r="Y23" s="163"/>
      <c r="Z23" s="163"/>
      <c r="AA23" s="163"/>
      <c r="AB23" s="163"/>
      <c r="AC23" s="163"/>
      <c r="AD23" s="163"/>
      <c r="AE23" s="163"/>
      <c r="AF23" s="163"/>
      <c r="AG23" s="163"/>
      <c r="AH23" s="159">
        <f t="shared" si="1"/>
        <v>118</v>
      </c>
      <c r="AI23" s="159">
        <f t="shared" si="0"/>
        <v>113</v>
      </c>
      <c r="AJ23" s="159">
        <f t="shared" ca="1" si="2"/>
        <v>107.44154968536468</v>
      </c>
      <c r="AK23" s="159">
        <f t="shared" ref="AK23:AR23" ca="1" si="4">AK45+AK34/1000</f>
        <v>100.90578410840997</v>
      </c>
      <c r="AL23" s="159">
        <f t="shared" ca="1" si="4"/>
        <v>95.905784108409975</v>
      </c>
      <c r="AM23" s="159">
        <f t="shared" ca="1" si="4"/>
        <v>90.905784108409975</v>
      </c>
      <c r="AN23" s="159">
        <f t="shared" ca="1" si="4"/>
        <v>85.905784108409975</v>
      </c>
      <c r="AO23" s="159">
        <f t="shared" ca="1" si="4"/>
        <v>80.905784108409975</v>
      </c>
      <c r="AP23" s="159">
        <f t="shared" ca="1" si="4"/>
        <v>75.905784108409975</v>
      </c>
      <c r="AQ23" s="159">
        <f t="shared" ca="1" si="4"/>
        <v>70.905784108409975</v>
      </c>
      <c r="AR23" s="159">
        <f t="shared" ca="1" si="4"/>
        <v>65.905784108409975</v>
      </c>
    </row>
    <row r="24" spans="2:44" s="30" customFormat="1" ht="18.75" customHeight="1">
      <c r="B24" s="148" t="s">
        <v>25</v>
      </c>
      <c r="C24" s="155" t="s">
        <v>258</v>
      </c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168"/>
      <c r="O24" s="168"/>
      <c r="P24" s="168"/>
      <c r="Q24" s="168"/>
      <c r="R24" s="168"/>
      <c r="S24" s="168"/>
      <c r="T24" s="168"/>
      <c r="U24" s="168"/>
      <c r="V24" s="168"/>
      <c r="W24" s="168"/>
      <c r="X24" s="168"/>
      <c r="Y24" s="168"/>
      <c r="Z24" s="168"/>
      <c r="AA24" s="168"/>
      <c r="AB24" s="168"/>
      <c r="AC24" s="168"/>
      <c r="AD24" s="168"/>
      <c r="AE24" s="168"/>
      <c r="AF24" s="168"/>
      <c r="AG24" s="168"/>
      <c r="AH24" s="165">
        <f t="shared" si="1"/>
        <v>150</v>
      </c>
      <c r="AI24" s="165">
        <f t="shared" si="0"/>
        <v>145</v>
      </c>
      <c r="AJ24" s="165">
        <f t="shared" ca="1" si="2"/>
        <v>138.80153267406732</v>
      </c>
      <c r="AK24" s="165">
        <f t="shared" ref="AK24:AR24" ca="1" si="5">AK46+AK35/1000</f>
        <v>132.66954854286209</v>
      </c>
      <c r="AL24" s="165">
        <f t="shared" ca="1" si="5"/>
        <v>126.66954854286206</v>
      </c>
      <c r="AM24" s="165">
        <f t="shared" ca="1" si="5"/>
        <v>121.66954854286206</v>
      </c>
      <c r="AN24" s="165">
        <f t="shared" ca="1" si="5"/>
        <v>115.66954854286206</v>
      </c>
      <c r="AO24" s="165">
        <f t="shared" ca="1" si="5"/>
        <v>110.66954854286206</v>
      </c>
      <c r="AP24" s="165">
        <f t="shared" ca="1" si="5"/>
        <v>103.66954854286206</v>
      </c>
      <c r="AQ24" s="165">
        <f t="shared" ca="1" si="5"/>
        <v>94.66954854286206</v>
      </c>
      <c r="AR24" s="165">
        <f t="shared" ca="1" si="5"/>
        <v>83.66954854286206</v>
      </c>
    </row>
    <row r="25" spans="2:44" s="10" customFormat="1" ht="18.75" customHeight="1">
      <c r="B25" s="147" t="s">
        <v>26</v>
      </c>
      <c r="C25" s="158" t="s">
        <v>258</v>
      </c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59">
        <f t="shared" si="1"/>
        <v>70</v>
      </c>
      <c r="AI25" s="159">
        <f t="shared" si="0"/>
        <v>68</v>
      </c>
      <c r="AJ25" s="159">
        <f t="shared" ca="1" si="2"/>
        <v>67.592627518947467</v>
      </c>
      <c r="AK25" s="159">
        <f t="shared" ref="AK25:AR25" ca="1" si="6">AK47+AK36/1000</f>
        <v>67.326554606318297</v>
      </c>
      <c r="AL25" s="159">
        <f t="shared" ca="1" si="6"/>
        <v>66.326554606318297</v>
      </c>
      <c r="AM25" s="159">
        <f t="shared" ca="1" si="6"/>
        <v>64.326554606318282</v>
      </c>
      <c r="AN25" s="159">
        <f t="shared" ca="1" si="6"/>
        <v>63.32655460631829</v>
      </c>
      <c r="AO25" s="159">
        <f t="shared" ca="1" si="6"/>
        <v>62.32655460631829</v>
      </c>
      <c r="AP25" s="159">
        <f t="shared" ca="1" si="6"/>
        <v>60.32655460631829</v>
      </c>
      <c r="AQ25" s="159">
        <f t="shared" ca="1" si="6"/>
        <v>58.32655460631829</v>
      </c>
      <c r="AR25" s="159">
        <f t="shared" ca="1" si="6"/>
        <v>57.32655460631829</v>
      </c>
    </row>
    <row r="26" spans="2:44" s="10" customFormat="1" ht="18.75" customHeight="1">
      <c r="B26" s="148" t="s">
        <v>27</v>
      </c>
      <c r="C26" s="155" t="s">
        <v>258</v>
      </c>
      <c r="D26" s="160"/>
      <c r="E26" s="160"/>
      <c r="F26" s="160"/>
      <c r="G26" s="160"/>
      <c r="H26" s="160"/>
      <c r="I26" s="160"/>
      <c r="J26" s="160"/>
      <c r="K26" s="160"/>
      <c r="L26" s="160"/>
      <c r="M26" s="160"/>
      <c r="N26" s="160"/>
      <c r="O26" s="160"/>
      <c r="P26" s="160"/>
      <c r="Q26" s="160"/>
      <c r="R26" s="160"/>
      <c r="S26" s="160"/>
      <c r="T26" s="160"/>
      <c r="U26" s="160"/>
      <c r="V26" s="160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5">
        <f t="shared" si="1"/>
        <v>9</v>
      </c>
      <c r="AI26" s="165">
        <f t="shared" si="0"/>
        <v>9</v>
      </c>
      <c r="AJ26" s="165">
        <f t="shared" ca="1" si="2"/>
        <v>8.5006613839937355</v>
      </c>
      <c r="AK26" s="165">
        <f t="shared" ref="AK26:AR26" ca="1" si="7">AK48+AK37/1000</f>
        <v>9.0268257879682228</v>
      </c>
      <c r="AL26" s="165">
        <f t="shared" ca="1" si="7"/>
        <v>8.0268257879682228</v>
      </c>
      <c r="AM26" s="165">
        <f t="shared" ca="1" si="7"/>
        <v>8.0268257879682228</v>
      </c>
      <c r="AN26" s="165">
        <f t="shared" ca="1" si="7"/>
        <v>7.0268257879682237</v>
      </c>
      <c r="AO26" s="165">
        <f t="shared" ca="1" si="7"/>
        <v>7.0268257879682237</v>
      </c>
      <c r="AP26" s="165">
        <f t="shared" ca="1" si="7"/>
        <v>6.0268257879682237</v>
      </c>
      <c r="AQ26" s="165">
        <f t="shared" ca="1" si="7"/>
        <v>6.0268257879682237</v>
      </c>
      <c r="AR26" s="165">
        <f t="shared" ca="1" si="7"/>
        <v>5.0268257879682237</v>
      </c>
    </row>
    <row r="27" spans="2:44" ht="18.75" customHeight="1">
      <c r="B27" s="147" t="s">
        <v>161</v>
      </c>
      <c r="C27" s="158" t="s">
        <v>146</v>
      </c>
      <c r="D27" s="163"/>
      <c r="E27" s="163"/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63"/>
      <c r="Z27" s="163"/>
      <c r="AA27" s="163"/>
      <c r="AB27" s="163"/>
      <c r="AC27" s="163"/>
      <c r="AD27" s="163"/>
      <c r="AE27" s="163"/>
      <c r="AF27" s="163"/>
      <c r="AG27" s="163"/>
      <c r="AH27" s="163"/>
      <c r="AI27" s="163"/>
      <c r="AJ27" s="163"/>
      <c r="AK27" s="163"/>
      <c r="AL27" s="163"/>
      <c r="AM27" s="163"/>
      <c r="AN27" s="163"/>
      <c r="AO27" s="163"/>
      <c r="AP27" s="163"/>
      <c r="AQ27" s="163"/>
      <c r="AR27" s="163"/>
    </row>
    <row r="28" spans="2:44" ht="18.75" customHeight="1">
      <c r="B28" s="151"/>
      <c r="C28" s="155"/>
      <c r="D28" s="162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62"/>
      <c r="P28" s="162"/>
      <c r="Q28" s="162"/>
      <c r="R28" s="162"/>
      <c r="S28" s="162"/>
      <c r="T28" s="162"/>
      <c r="U28" s="162"/>
      <c r="V28" s="162"/>
      <c r="W28" s="162"/>
      <c r="X28" s="162"/>
      <c r="Y28" s="162"/>
      <c r="Z28" s="162"/>
      <c r="AA28" s="162"/>
      <c r="AB28" s="162"/>
      <c r="AC28" s="162"/>
      <c r="AD28" s="162"/>
      <c r="AE28" s="162"/>
      <c r="AF28" s="162"/>
      <c r="AG28" s="162"/>
      <c r="AH28" s="162"/>
      <c r="AI28" s="162"/>
      <c r="AJ28" s="162"/>
      <c r="AK28" s="162"/>
      <c r="AL28" s="162"/>
      <c r="AM28" s="162"/>
      <c r="AN28" s="162"/>
      <c r="AO28" s="162"/>
      <c r="AP28" s="162"/>
      <c r="AQ28" s="162"/>
      <c r="AR28" s="162"/>
    </row>
    <row r="29" spans="2:44" ht="29.25" customHeight="1" thickBot="1">
      <c r="B29" s="149"/>
      <c r="C29" s="156"/>
      <c r="D29" s="144"/>
      <c r="E29" s="144"/>
      <c r="F29" s="144"/>
      <c r="G29" s="144"/>
      <c r="H29" s="144"/>
      <c r="I29" s="144"/>
      <c r="J29" s="144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  <c r="W29" s="144"/>
      <c r="X29" s="144"/>
      <c r="Y29" s="144"/>
      <c r="Z29" s="144"/>
      <c r="AA29" s="144"/>
      <c r="AB29" s="144"/>
      <c r="AC29" s="144"/>
      <c r="AD29" s="144"/>
      <c r="AE29" s="144"/>
      <c r="AF29" s="144"/>
      <c r="AG29" s="144"/>
      <c r="AH29" s="218" t="s">
        <v>251</v>
      </c>
      <c r="AI29" s="219"/>
      <c r="AJ29" s="209" t="s">
        <v>252</v>
      </c>
      <c r="AK29" s="210" t="s">
        <v>253</v>
      </c>
      <c r="AL29" s="209" t="s">
        <v>183</v>
      </c>
      <c r="AM29" s="209" t="s">
        <v>183</v>
      </c>
      <c r="AN29" s="209" t="s">
        <v>183</v>
      </c>
      <c r="AO29" s="209" t="s">
        <v>183</v>
      </c>
      <c r="AP29" s="209" t="s">
        <v>183</v>
      </c>
      <c r="AQ29" s="209" t="s">
        <v>183</v>
      </c>
      <c r="AR29" s="209" t="s">
        <v>183</v>
      </c>
    </row>
    <row r="30" spans="2:44" s="145" customFormat="1">
      <c r="B30" s="169" t="s">
        <v>249</v>
      </c>
      <c r="C30" s="158"/>
      <c r="D30" s="161"/>
      <c r="E30" s="161"/>
      <c r="F30" s="161"/>
      <c r="G30" s="161"/>
      <c r="H30" s="161"/>
      <c r="I30" s="161"/>
      <c r="J30" s="161"/>
      <c r="K30" s="161"/>
      <c r="L30" s="161"/>
      <c r="M30" s="161"/>
      <c r="N30" s="161"/>
      <c r="O30" s="161"/>
      <c r="P30" s="161"/>
      <c r="Q30" s="161"/>
      <c r="R30" s="161"/>
      <c r="S30" s="161"/>
      <c r="T30" s="161"/>
      <c r="U30" s="161"/>
      <c r="V30" s="161"/>
      <c r="W30" s="161"/>
      <c r="X30" s="161"/>
      <c r="Y30" s="161"/>
      <c r="Z30" s="161"/>
      <c r="AA30" s="161"/>
      <c r="AB30" s="161"/>
      <c r="AC30" s="161"/>
      <c r="AD30" s="161"/>
      <c r="AE30" s="161"/>
      <c r="AF30" s="161"/>
      <c r="AG30" s="161"/>
      <c r="AH30" s="161"/>
      <c r="AJ30" s="197" t="s">
        <v>122</v>
      </c>
      <c r="AK30" s="195" t="s">
        <v>185</v>
      </c>
      <c r="AL30" s="161"/>
      <c r="AM30" s="161"/>
      <c r="AN30" s="161"/>
      <c r="AO30" s="161"/>
      <c r="AP30" s="161"/>
      <c r="AQ30" s="161"/>
      <c r="AR30" s="161"/>
    </row>
    <row r="31" spans="2:44" s="145" customFormat="1">
      <c r="B31" s="146" t="s">
        <v>154</v>
      </c>
      <c r="C31" s="153"/>
      <c r="D31" s="150">
        <v>32874</v>
      </c>
      <c r="E31" s="150">
        <v>33239</v>
      </c>
      <c r="F31" s="150">
        <v>33604</v>
      </c>
      <c r="G31" s="150">
        <v>33970</v>
      </c>
      <c r="H31" s="150">
        <v>34335</v>
      </c>
      <c r="I31" s="150">
        <v>34700</v>
      </c>
      <c r="J31" s="150">
        <v>35065</v>
      </c>
      <c r="K31" s="150">
        <v>35431</v>
      </c>
      <c r="L31" s="150">
        <v>35796</v>
      </c>
      <c r="M31" s="150">
        <v>36161</v>
      </c>
      <c r="N31" s="150">
        <v>36526</v>
      </c>
      <c r="O31" s="150">
        <v>36892</v>
      </c>
      <c r="P31" s="150">
        <v>37257</v>
      </c>
      <c r="Q31" s="150">
        <v>37622</v>
      </c>
      <c r="R31" s="150">
        <v>37987</v>
      </c>
      <c r="S31" s="150">
        <v>38353</v>
      </c>
      <c r="T31" s="150">
        <v>38718</v>
      </c>
      <c r="U31" s="150">
        <v>39083</v>
      </c>
      <c r="V31" s="150">
        <v>39448</v>
      </c>
      <c r="W31" s="150">
        <v>39814</v>
      </c>
      <c r="X31" s="150">
        <v>40179</v>
      </c>
      <c r="Y31" s="150">
        <v>40544</v>
      </c>
      <c r="Z31" s="150">
        <v>40909</v>
      </c>
      <c r="AA31" s="150">
        <v>41275</v>
      </c>
      <c r="AB31" s="150">
        <v>41640</v>
      </c>
      <c r="AC31" s="150">
        <v>42005</v>
      </c>
      <c r="AD31" s="150">
        <v>42370</v>
      </c>
      <c r="AE31" s="150">
        <v>42736</v>
      </c>
      <c r="AF31" s="150">
        <v>43101</v>
      </c>
      <c r="AG31" s="150">
        <v>43466</v>
      </c>
      <c r="AH31" s="150">
        <v>43831</v>
      </c>
      <c r="AI31" s="189">
        <v>44197</v>
      </c>
      <c r="AJ31" s="170">
        <v>44562</v>
      </c>
      <c r="AK31" s="190">
        <v>44927</v>
      </c>
      <c r="AL31" s="150">
        <v>45292</v>
      </c>
      <c r="AM31" s="150">
        <v>45658</v>
      </c>
      <c r="AN31" s="150">
        <v>46023</v>
      </c>
      <c r="AO31" s="150">
        <v>46388</v>
      </c>
      <c r="AP31" s="150">
        <v>46753</v>
      </c>
      <c r="AQ31" s="150">
        <v>47119</v>
      </c>
      <c r="AR31" s="150">
        <v>47484</v>
      </c>
    </row>
    <row r="32" spans="2:44" s="145" customFormat="1">
      <c r="B32" s="152" t="s">
        <v>15</v>
      </c>
      <c r="C32" s="178" t="s">
        <v>256</v>
      </c>
      <c r="D32" s="163"/>
      <c r="E32" s="163"/>
      <c r="F32" s="163"/>
      <c r="G32" s="163"/>
      <c r="H32" s="163"/>
      <c r="I32" s="163"/>
      <c r="J32" s="163"/>
      <c r="K32" s="163"/>
      <c r="L32" s="163"/>
      <c r="M32" s="163"/>
      <c r="N32" s="163"/>
      <c r="O32" s="163"/>
      <c r="P32" s="163"/>
      <c r="Q32" s="163"/>
      <c r="R32" s="163"/>
      <c r="S32" s="163"/>
      <c r="T32" s="163"/>
      <c r="U32" s="163"/>
      <c r="V32" s="163"/>
      <c r="W32" s="163"/>
      <c r="X32" s="163"/>
      <c r="Y32" s="163"/>
      <c r="Z32" s="163"/>
      <c r="AA32" s="163"/>
      <c r="AB32" s="163"/>
      <c r="AC32" s="163"/>
      <c r="AD32" s="163"/>
      <c r="AE32" s="163"/>
      <c r="AF32" s="163"/>
      <c r="AG32" s="163"/>
      <c r="AH32" s="179"/>
      <c r="AI32" s="192"/>
      <c r="AJ32" s="205">
        <f t="shared" ref="AJ32:AJ37" ca="1" si="8">(AJ11-AJ43)*1000</f>
        <v>-1138.6130748376502</v>
      </c>
      <c r="AK32" s="206" t="e">
        <v>#N/A</v>
      </c>
      <c r="AL32" s="207" t="e">
        <v>#N/A</v>
      </c>
      <c r="AM32" s="207" t="e">
        <v>#N/A</v>
      </c>
      <c r="AN32" s="207" t="e">
        <v>#N/A</v>
      </c>
      <c r="AO32" s="207" t="e">
        <v>#N/A</v>
      </c>
      <c r="AP32" s="207" t="e">
        <v>#N/A</v>
      </c>
      <c r="AQ32" s="207" t="e">
        <v>#N/A</v>
      </c>
      <c r="AR32" s="207">
        <f t="shared" ref="AL32:AR37" ca="1" si="9">-$AJ32/8</f>
        <v>142.32663435470627</v>
      </c>
    </row>
    <row r="33" spans="2:44" s="145" customFormat="1">
      <c r="B33" s="151" t="s">
        <v>16</v>
      </c>
      <c r="C33" s="180" t="s">
        <v>256</v>
      </c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81"/>
      <c r="AI33" s="193"/>
      <c r="AJ33" s="203">
        <f t="shared" ca="1" si="8"/>
        <v>-12705.485625563255</v>
      </c>
      <c r="AK33" s="201">
        <f ca="1">-$AJ33/8</f>
        <v>1588.1857031954069</v>
      </c>
      <c r="AL33" s="167">
        <f t="shared" ca="1" si="9"/>
        <v>1588.1857031954069</v>
      </c>
      <c r="AM33" s="167">
        <f t="shared" ca="1" si="9"/>
        <v>1588.1857031954069</v>
      </c>
      <c r="AN33" s="167">
        <f t="shared" ca="1" si="9"/>
        <v>1588.1857031954069</v>
      </c>
      <c r="AO33" s="167">
        <f t="shared" ca="1" si="9"/>
        <v>1588.1857031954069</v>
      </c>
      <c r="AP33" s="167">
        <f t="shared" ca="1" si="9"/>
        <v>1588.1857031954069</v>
      </c>
      <c r="AQ33" s="167">
        <f t="shared" ca="1" si="9"/>
        <v>1588.1857031954069</v>
      </c>
      <c r="AR33" s="167">
        <f t="shared" ca="1" si="9"/>
        <v>1588.1857031954069</v>
      </c>
    </row>
    <row r="34" spans="2:44" s="145" customFormat="1">
      <c r="B34" s="175" t="s">
        <v>17</v>
      </c>
      <c r="C34" s="178" t="s">
        <v>256</v>
      </c>
      <c r="D34" s="163"/>
      <c r="E34" s="163"/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3"/>
      <c r="Q34" s="163"/>
      <c r="R34" s="163"/>
      <c r="S34" s="163"/>
      <c r="T34" s="163"/>
      <c r="U34" s="163"/>
      <c r="V34" s="163"/>
      <c r="W34" s="163"/>
      <c r="X34" s="163"/>
      <c r="Y34" s="163"/>
      <c r="Z34" s="163"/>
      <c r="AA34" s="163"/>
      <c r="AB34" s="163"/>
      <c r="AC34" s="163"/>
      <c r="AD34" s="163"/>
      <c r="AE34" s="163"/>
      <c r="AF34" s="163"/>
      <c r="AG34" s="163"/>
      <c r="AH34" s="179"/>
      <c r="AI34" s="192"/>
      <c r="AJ34" s="202">
        <f t="shared" ca="1" si="8"/>
        <v>4286.124615637661</v>
      </c>
      <c r="AK34" s="196">
        <f t="shared" ref="AK34:AK37" ca="1" si="10">-$AJ34/8</f>
        <v>-535.76557695470763</v>
      </c>
      <c r="AL34" s="166">
        <f t="shared" ca="1" si="9"/>
        <v>-535.76557695470763</v>
      </c>
      <c r="AM34" s="166">
        <f t="shared" ca="1" si="9"/>
        <v>-535.76557695470763</v>
      </c>
      <c r="AN34" s="166">
        <f t="shared" ca="1" si="9"/>
        <v>-535.76557695470763</v>
      </c>
      <c r="AO34" s="166">
        <f t="shared" ca="1" si="9"/>
        <v>-535.76557695470763</v>
      </c>
      <c r="AP34" s="166">
        <f t="shared" ca="1" si="9"/>
        <v>-535.76557695470763</v>
      </c>
      <c r="AQ34" s="166">
        <f t="shared" ca="1" si="9"/>
        <v>-535.76557695470763</v>
      </c>
      <c r="AR34" s="166">
        <f t="shared" ca="1" si="9"/>
        <v>-535.76557695470763</v>
      </c>
    </row>
    <row r="35" spans="2:44" s="145" customFormat="1">
      <c r="B35" s="151" t="s">
        <v>25</v>
      </c>
      <c r="C35" s="180" t="s">
        <v>256</v>
      </c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8"/>
      <c r="Q35" s="168"/>
      <c r="R35" s="168"/>
      <c r="S35" s="168"/>
      <c r="T35" s="168"/>
      <c r="U35" s="168"/>
      <c r="V35" s="168"/>
      <c r="W35" s="168"/>
      <c r="X35" s="168"/>
      <c r="Y35" s="168"/>
      <c r="Z35" s="168"/>
      <c r="AA35" s="168"/>
      <c r="AB35" s="168"/>
      <c r="AC35" s="168"/>
      <c r="AD35" s="168"/>
      <c r="AE35" s="168"/>
      <c r="AF35" s="168"/>
      <c r="AG35" s="168"/>
      <c r="AH35" s="181"/>
      <c r="AI35" s="193"/>
      <c r="AJ35" s="203">
        <f t="shared" ca="1" si="8"/>
        <v>9055.8730496419448</v>
      </c>
      <c r="AK35" s="201">
        <f t="shared" ca="1" si="10"/>
        <v>-1131.9841312052431</v>
      </c>
      <c r="AL35" s="167">
        <f t="shared" ca="1" si="9"/>
        <v>-1131.9841312052431</v>
      </c>
      <c r="AM35" s="167">
        <f t="shared" ca="1" si="9"/>
        <v>-1131.9841312052431</v>
      </c>
      <c r="AN35" s="167">
        <f t="shared" ca="1" si="9"/>
        <v>-1131.9841312052431</v>
      </c>
      <c r="AO35" s="167">
        <f t="shared" ca="1" si="9"/>
        <v>-1131.9841312052431</v>
      </c>
      <c r="AP35" s="167">
        <f t="shared" ca="1" si="9"/>
        <v>-1131.9841312052431</v>
      </c>
      <c r="AQ35" s="167">
        <f t="shared" ca="1" si="9"/>
        <v>-1131.9841312052431</v>
      </c>
      <c r="AR35" s="167">
        <f t="shared" ca="1" si="9"/>
        <v>-1131.9841312052431</v>
      </c>
    </row>
    <row r="36" spans="2:44" s="145" customFormat="1">
      <c r="B36" s="152" t="s">
        <v>26</v>
      </c>
      <c r="C36" s="178" t="s">
        <v>256</v>
      </c>
      <c r="D36" s="163"/>
      <c r="E36" s="163"/>
      <c r="F36" s="163"/>
      <c r="G36" s="163"/>
      <c r="H36" s="163"/>
      <c r="I36" s="163"/>
      <c r="J36" s="163"/>
      <c r="K36" s="163"/>
      <c r="L36" s="163"/>
      <c r="M36" s="163"/>
      <c r="N36" s="163"/>
      <c r="O36" s="163"/>
      <c r="P36" s="163"/>
      <c r="Q36" s="163"/>
      <c r="R36" s="163"/>
      <c r="S36" s="163"/>
      <c r="T36" s="163"/>
      <c r="U36" s="163"/>
      <c r="V36" s="163"/>
      <c r="W36" s="163"/>
      <c r="X36" s="163"/>
      <c r="Y36" s="163"/>
      <c r="Z36" s="163"/>
      <c r="AA36" s="163"/>
      <c r="AB36" s="163"/>
      <c r="AC36" s="163"/>
      <c r="AD36" s="163"/>
      <c r="AE36" s="163"/>
      <c r="AF36" s="163"/>
      <c r="AG36" s="163"/>
      <c r="AH36" s="179"/>
      <c r="AI36" s="192"/>
      <c r="AJ36" s="202">
        <f t="shared" ca="1" si="8"/>
        <v>-5871.4166989666264</v>
      </c>
      <c r="AK36" s="196">
        <f t="shared" ca="1" si="10"/>
        <v>733.9270873708283</v>
      </c>
      <c r="AL36" s="166">
        <f t="shared" ca="1" si="9"/>
        <v>733.9270873708283</v>
      </c>
      <c r="AM36" s="166">
        <f t="shared" ca="1" si="9"/>
        <v>733.9270873708283</v>
      </c>
      <c r="AN36" s="166">
        <f t="shared" ca="1" si="9"/>
        <v>733.9270873708283</v>
      </c>
      <c r="AO36" s="166">
        <f t="shared" ca="1" si="9"/>
        <v>733.9270873708283</v>
      </c>
      <c r="AP36" s="166">
        <f t="shared" ca="1" si="9"/>
        <v>733.9270873708283</v>
      </c>
      <c r="AQ36" s="166">
        <f t="shared" ca="1" si="9"/>
        <v>733.9270873708283</v>
      </c>
      <c r="AR36" s="166">
        <f t="shared" ca="1" si="9"/>
        <v>733.9270873708283</v>
      </c>
    </row>
    <row r="37" spans="2:44" s="145" customFormat="1">
      <c r="B37" s="151" t="s">
        <v>27</v>
      </c>
      <c r="C37" s="180" t="s">
        <v>256</v>
      </c>
      <c r="D37" s="162"/>
      <c r="E37" s="162"/>
      <c r="F37" s="162"/>
      <c r="G37" s="162"/>
      <c r="H37" s="162"/>
      <c r="I37" s="162"/>
      <c r="J37" s="162"/>
      <c r="K37" s="162"/>
      <c r="L37" s="162"/>
      <c r="M37" s="162"/>
      <c r="N37" s="162"/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  <c r="AA37" s="162"/>
      <c r="AB37" s="162"/>
      <c r="AC37" s="162"/>
      <c r="AD37" s="162"/>
      <c r="AE37" s="162"/>
      <c r="AF37" s="162"/>
      <c r="AG37" s="162"/>
      <c r="AH37" s="181"/>
      <c r="AI37" s="193"/>
      <c r="AJ37" s="203">
        <f t="shared" ca="1" si="8"/>
        <v>-4209.3152317958957</v>
      </c>
      <c r="AK37" s="201">
        <f t="shared" ca="1" si="10"/>
        <v>526.16440397448696</v>
      </c>
      <c r="AL37" s="167">
        <f t="shared" ca="1" si="9"/>
        <v>526.16440397448696</v>
      </c>
      <c r="AM37" s="167">
        <f t="shared" ca="1" si="9"/>
        <v>526.16440397448696</v>
      </c>
      <c r="AN37" s="167">
        <f t="shared" ca="1" si="9"/>
        <v>526.16440397448696</v>
      </c>
      <c r="AO37" s="167">
        <f t="shared" ca="1" si="9"/>
        <v>526.16440397448696</v>
      </c>
      <c r="AP37" s="167">
        <f t="shared" ca="1" si="9"/>
        <v>526.16440397448696</v>
      </c>
      <c r="AQ37" s="167">
        <f t="shared" ca="1" si="9"/>
        <v>526.16440397448696</v>
      </c>
      <c r="AR37" s="167">
        <f t="shared" ca="1" si="9"/>
        <v>526.16440397448696</v>
      </c>
    </row>
    <row r="38" spans="2:44" s="145" customFormat="1">
      <c r="B38" s="152" t="s">
        <v>161</v>
      </c>
      <c r="C38" s="178" t="s">
        <v>256</v>
      </c>
      <c r="D38" s="163"/>
      <c r="E38" s="163"/>
      <c r="F38" s="163"/>
      <c r="G38" s="163"/>
      <c r="H38" s="163"/>
      <c r="I38" s="163"/>
      <c r="J38" s="163"/>
      <c r="K38" s="163"/>
      <c r="L38" s="163"/>
      <c r="M38" s="163"/>
      <c r="N38" s="163"/>
      <c r="O38" s="163"/>
      <c r="P38" s="163"/>
      <c r="Q38" s="163"/>
      <c r="R38" s="163"/>
      <c r="S38" s="163"/>
      <c r="T38" s="163"/>
      <c r="U38" s="163"/>
      <c r="V38" s="163"/>
      <c r="W38" s="163"/>
      <c r="X38" s="163"/>
      <c r="Y38" s="163"/>
      <c r="Z38" s="163"/>
      <c r="AA38" s="163"/>
      <c r="AB38" s="163"/>
      <c r="AC38" s="163"/>
      <c r="AD38" s="163"/>
      <c r="AE38" s="163"/>
      <c r="AF38" s="163"/>
      <c r="AG38" s="163"/>
      <c r="AH38" s="163"/>
      <c r="AI38" s="177"/>
      <c r="AJ38" s="199"/>
      <c r="AK38" s="172"/>
      <c r="AL38" s="163"/>
      <c r="AM38" s="163"/>
      <c r="AN38" s="163"/>
      <c r="AO38" s="163"/>
      <c r="AP38" s="163"/>
      <c r="AQ38" s="163"/>
      <c r="AR38" s="163"/>
    </row>
    <row r="39" spans="2:44" s="145" customFormat="1" ht="15.75" thickBot="1">
      <c r="B39" s="151"/>
      <c r="C39" s="155"/>
      <c r="D39" s="162"/>
      <c r="E39" s="162"/>
      <c r="F39" s="162"/>
      <c r="G39" s="162"/>
      <c r="H39" s="162"/>
      <c r="I39" s="162"/>
      <c r="J39" s="162"/>
      <c r="K39" s="162"/>
      <c r="L39" s="162"/>
      <c r="M39" s="162"/>
      <c r="N39" s="162"/>
      <c r="O39" s="162"/>
      <c r="P39" s="162"/>
      <c r="Q39" s="162"/>
      <c r="R39" s="162"/>
      <c r="S39" s="162"/>
      <c r="T39" s="162"/>
      <c r="U39" s="162"/>
      <c r="V39" s="162"/>
      <c r="W39" s="162"/>
      <c r="X39" s="162"/>
      <c r="Y39" s="162"/>
      <c r="Z39" s="162"/>
      <c r="AA39" s="162"/>
      <c r="AB39" s="162"/>
      <c r="AC39" s="162"/>
      <c r="AD39" s="162"/>
      <c r="AE39" s="162"/>
      <c r="AF39" s="162"/>
      <c r="AG39" s="162"/>
      <c r="AH39" s="162"/>
      <c r="AI39" s="194"/>
      <c r="AJ39" s="204"/>
      <c r="AK39" s="174"/>
      <c r="AL39" s="162"/>
      <c r="AM39" s="162"/>
      <c r="AN39" s="162"/>
      <c r="AO39" s="162"/>
      <c r="AP39" s="162"/>
      <c r="AQ39" s="162"/>
      <c r="AR39" s="162"/>
    </row>
    <row r="40" spans="2:44" s="145" customFormat="1">
      <c r="B40" s="147"/>
      <c r="C40" s="158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  <c r="T40" s="161"/>
      <c r="U40" s="161"/>
      <c r="V40" s="161"/>
      <c r="W40" s="161"/>
      <c r="X40" s="161"/>
      <c r="Y40" s="161"/>
      <c r="Z40" s="161"/>
      <c r="AA40" s="161"/>
      <c r="AB40" s="161"/>
      <c r="AC40" s="161"/>
      <c r="AD40" s="161"/>
      <c r="AE40" s="161"/>
      <c r="AF40" s="161"/>
      <c r="AG40" s="161"/>
      <c r="AH40" s="161"/>
      <c r="AI40" s="161"/>
      <c r="AJ40" s="208"/>
      <c r="AK40" s="208" t="s">
        <v>183</v>
      </c>
      <c r="AL40" s="208" t="s">
        <v>183</v>
      </c>
      <c r="AM40" s="208" t="s">
        <v>183</v>
      </c>
      <c r="AN40" s="208" t="s">
        <v>183</v>
      </c>
      <c r="AO40" s="208" t="s">
        <v>183</v>
      </c>
      <c r="AP40" s="208" t="s">
        <v>183</v>
      </c>
      <c r="AQ40" s="208" t="s">
        <v>183</v>
      </c>
      <c r="AR40" s="208" t="s">
        <v>183</v>
      </c>
    </row>
    <row r="41" spans="2:44" s="145" customFormat="1">
      <c r="B41" s="169" t="s">
        <v>250</v>
      </c>
      <c r="C41" s="158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161"/>
      <c r="Q41" s="161"/>
      <c r="R41" s="161"/>
      <c r="S41" s="161"/>
      <c r="T41" s="161"/>
      <c r="U41" s="161"/>
      <c r="V41" s="161"/>
      <c r="W41" s="161"/>
      <c r="X41" s="161"/>
      <c r="Y41" s="161"/>
      <c r="Z41" s="161"/>
      <c r="AA41" s="161"/>
      <c r="AB41" s="161"/>
      <c r="AC41" s="161"/>
      <c r="AD41" s="161"/>
      <c r="AE41" s="161"/>
      <c r="AF41" s="161"/>
      <c r="AG41" s="161"/>
      <c r="AH41" s="191"/>
      <c r="AJ41" s="195"/>
      <c r="AK41" s="161"/>
      <c r="AL41" s="161"/>
      <c r="AM41" s="161"/>
      <c r="AN41" s="161"/>
      <c r="AO41" s="161"/>
      <c r="AP41" s="161"/>
      <c r="AQ41" s="161"/>
      <c r="AR41" s="161"/>
    </row>
    <row r="42" spans="2:44" s="145" customFormat="1">
      <c r="B42" s="146" t="s">
        <v>154</v>
      </c>
      <c r="C42" s="153"/>
      <c r="D42" s="150">
        <v>32874</v>
      </c>
      <c r="E42" s="150">
        <v>33239</v>
      </c>
      <c r="F42" s="150">
        <v>33604</v>
      </c>
      <c r="G42" s="150">
        <v>33970</v>
      </c>
      <c r="H42" s="150">
        <v>34335</v>
      </c>
      <c r="I42" s="150">
        <v>34700</v>
      </c>
      <c r="J42" s="150">
        <v>35065</v>
      </c>
      <c r="K42" s="150">
        <v>35431</v>
      </c>
      <c r="L42" s="150">
        <v>35796</v>
      </c>
      <c r="M42" s="150">
        <v>36161</v>
      </c>
      <c r="N42" s="150">
        <v>36526</v>
      </c>
      <c r="O42" s="150">
        <v>36892</v>
      </c>
      <c r="P42" s="150">
        <v>37257</v>
      </c>
      <c r="Q42" s="150">
        <v>37622</v>
      </c>
      <c r="R42" s="150">
        <v>37987</v>
      </c>
      <c r="S42" s="150">
        <v>38353</v>
      </c>
      <c r="T42" s="150">
        <v>38718</v>
      </c>
      <c r="U42" s="150">
        <v>39083</v>
      </c>
      <c r="V42" s="150">
        <v>39448</v>
      </c>
      <c r="W42" s="150">
        <v>39814</v>
      </c>
      <c r="X42" s="150">
        <v>40179</v>
      </c>
      <c r="Y42" s="150">
        <v>40544</v>
      </c>
      <c r="Z42" s="150">
        <v>40909</v>
      </c>
      <c r="AA42" s="150">
        <v>41275</v>
      </c>
      <c r="AB42" s="150">
        <v>41640</v>
      </c>
      <c r="AC42" s="150">
        <v>42005</v>
      </c>
      <c r="AD42" s="150">
        <v>42370</v>
      </c>
      <c r="AE42" s="150">
        <v>42736</v>
      </c>
      <c r="AF42" s="150">
        <v>43101</v>
      </c>
      <c r="AG42" s="150">
        <v>43466</v>
      </c>
      <c r="AH42" s="189">
        <v>43831</v>
      </c>
      <c r="AI42" s="150">
        <v>44197</v>
      </c>
      <c r="AJ42" s="189">
        <v>44562</v>
      </c>
      <c r="AK42" s="150">
        <v>44927</v>
      </c>
      <c r="AL42" s="150">
        <v>45292</v>
      </c>
      <c r="AM42" s="150">
        <v>45658</v>
      </c>
      <c r="AN42" s="150">
        <v>46023</v>
      </c>
      <c r="AO42" s="150">
        <v>46388</v>
      </c>
      <c r="AP42" s="150">
        <v>46753</v>
      </c>
      <c r="AQ42" s="150">
        <v>47119</v>
      </c>
      <c r="AR42" s="150">
        <v>47484</v>
      </c>
    </row>
    <row r="43" spans="2:44" s="145" customFormat="1">
      <c r="B43" s="152" t="s">
        <v>15</v>
      </c>
      <c r="C43" s="178" t="s">
        <v>257</v>
      </c>
      <c r="D43" s="163"/>
      <c r="E43" s="163"/>
      <c r="F43" s="163"/>
      <c r="G43" s="163"/>
      <c r="H43" s="163"/>
      <c r="I43" s="163"/>
      <c r="J43" s="163"/>
      <c r="K43" s="163"/>
      <c r="L43" s="163"/>
      <c r="M43" s="163"/>
      <c r="N43" s="163"/>
      <c r="O43" s="163"/>
      <c r="P43" s="163"/>
      <c r="Q43" s="163"/>
      <c r="R43" s="163"/>
      <c r="S43" s="163"/>
      <c r="T43" s="163"/>
      <c r="U43" s="163"/>
      <c r="V43" s="163"/>
      <c r="W43" s="163"/>
      <c r="X43" s="163"/>
      <c r="Y43" s="163"/>
      <c r="Z43" s="163"/>
      <c r="AA43" s="163"/>
      <c r="AB43" s="163"/>
      <c r="AC43" s="163"/>
      <c r="AD43" s="163"/>
      <c r="AE43" s="163"/>
      <c r="AF43" s="163"/>
      <c r="AG43" s="163"/>
      <c r="AH43" s="192"/>
      <c r="AI43" s="163"/>
      <c r="AJ43" s="171">
        <f>AJ65+AJ54/1000</f>
        <v>257</v>
      </c>
      <c r="AK43" s="166" t="e">
        <f t="shared" ref="AK43:AR43" si="11">AK65+AK54/1000</f>
        <v>#N/A</v>
      </c>
      <c r="AL43" s="166" t="e">
        <f t="shared" si="11"/>
        <v>#N/A</v>
      </c>
      <c r="AM43" s="166" t="e">
        <f t="shared" si="11"/>
        <v>#N/A</v>
      </c>
      <c r="AN43" s="166" t="e">
        <f t="shared" si="11"/>
        <v>#N/A</v>
      </c>
      <c r="AO43" s="166" t="e">
        <f t="shared" si="11"/>
        <v>#N/A</v>
      </c>
      <c r="AP43" s="166" t="e">
        <f t="shared" si="11"/>
        <v>#N/A</v>
      </c>
      <c r="AQ43" s="166" t="e">
        <f t="shared" si="11"/>
        <v>#N/A</v>
      </c>
      <c r="AR43" s="166">
        <f t="shared" si="11"/>
        <v>108</v>
      </c>
    </row>
    <row r="44" spans="2:44" s="145" customFormat="1">
      <c r="B44" s="151" t="s">
        <v>16</v>
      </c>
      <c r="C44" s="180" t="s">
        <v>257</v>
      </c>
      <c r="D44" s="162"/>
      <c r="E44" s="162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2"/>
      <c r="U44" s="162"/>
      <c r="V44" s="162"/>
      <c r="W44" s="162"/>
      <c r="X44" s="162"/>
      <c r="Y44" s="162"/>
      <c r="Z44" s="162"/>
      <c r="AA44" s="162"/>
      <c r="AB44" s="162"/>
      <c r="AC44" s="162"/>
      <c r="AD44" s="162"/>
      <c r="AE44" s="162"/>
      <c r="AF44" s="162"/>
      <c r="AG44" s="162"/>
      <c r="AH44" s="193"/>
      <c r="AI44" s="162"/>
      <c r="AJ44" s="173">
        <f t="shared" ref="AJ44:AR44" ca="1" si="12">AJ66+AJ55/1000</f>
        <v>176.86086659631175</v>
      </c>
      <c r="AK44" s="167">
        <f t="shared" ca="1" si="12"/>
        <v>171.86086659631175</v>
      </c>
      <c r="AL44" s="167">
        <f t="shared" ca="1" si="12"/>
        <v>164.86086659631175</v>
      </c>
      <c r="AM44" s="167">
        <f t="shared" ca="1" si="12"/>
        <v>156.86086659631175</v>
      </c>
      <c r="AN44" s="167">
        <f t="shared" ca="1" si="12"/>
        <v>148.86086659631175</v>
      </c>
      <c r="AO44" s="167">
        <f t="shared" ca="1" si="12"/>
        <v>139.86086659631175</v>
      </c>
      <c r="AP44" s="167">
        <f t="shared" ca="1" si="12"/>
        <v>131.86086659631175</v>
      </c>
      <c r="AQ44" s="167">
        <f t="shared" ca="1" si="12"/>
        <v>124.86086659631174</v>
      </c>
      <c r="AR44" s="167">
        <f t="shared" ca="1" si="12"/>
        <v>117.86086659631174</v>
      </c>
    </row>
    <row r="45" spans="2:44" s="145" customFormat="1">
      <c r="B45" s="175" t="s">
        <v>17</v>
      </c>
      <c r="C45" s="178" t="s">
        <v>257</v>
      </c>
      <c r="D45" s="163"/>
      <c r="E45" s="163"/>
      <c r="F45" s="163"/>
      <c r="G45" s="163"/>
      <c r="H45" s="163"/>
      <c r="I45" s="163"/>
      <c r="J45" s="163"/>
      <c r="K45" s="163"/>
      <c r="L45" s="163"/>
      <c r="M45" s="163"/>
      <c r="N45" s="163"/>
      <c r="O45" s="163"/>
      <c r="P45" s="163"/>
      <c r="Q45" s="163"/>
      <c r="R45" s="163"/>
      <c r="S45" s="163"/>
      <c r="T45" s="163"/>
      <c r="U45" s="163"/>
      <c r="V45" s="163"/>
      <c r="W45" s="163"/>
      <c r="X45" s="163"/>
      <c r="Y45" s="163"/>
      <c r="Z45" s="163"/>
      <c r="AA45" s="163"/>
      <c r="AB45" s="163"/>
      <c r="AC45" s="163"/>
      <c r="AD45" s="163"/>
      <c r="AE45" s="163"/>
      <c r="AF45" s="163"/>
      <c r="AG45" s="163"/>
      <c r="AH45" s="192"/>
      <c r="AI45" s="163"/>
      <c r="AJ45" s="171">
        <f t="shared" ref="AJ45:AR45" ca="1" si="13">AJ67+AJ56/1000</f>
        <v>107.44154968536468</v>
      </c>
      <c r="AK45" s="166">
        <f t="shared" ca="1" si="13"/>
        <v>101.44154968536468</v>
      </c>
      <c r="AL45" s="166">
        <f t="shared" ca="1" si="13"/>
        <v>96.441549685364677</v>
      </c>
      <c r="AM45" s="166">
        <f t="shared" ca="1" si="13"/>
        <v>91.441549685364677</v>
      </c>
      <c r="AN45" s="166">
        <f t="shared" ca="1" si="13"/>
        <v>86.441549685364677</v>
      </c>
      <c r="AO45" s="166">
        <f t="shared" ca="1" si="13"/>
        <v>81.441549685364677</v>
      </c>
      <c r="AP45" s="166">
        <f t="shared" ca="1" si="13"/>
        <v>76.441549685364677</v>
      </c>
      <c r="AQ45" s="166">
        <f t="shared" ca="1" si="13"/>
        <v>71.441549685364677</v>
      </c>
      <c r="AR45" s="166">
        <f t="shared" ca="1" si="13"/>
        <v>66.441549685364677</v>
      </c>
    </row>
    <row r="46" spans="2:44" s="145" customFormat="1">
      <c r="B46" s="151" t="s">
        <v>25</v>
      </c>
      <c r="C46" s="180" t="s">
        <v>257</v>
      </c>
      <c r="D46" s="168"/>
      <c r="E46" s="168"/>
      <c r="F46" s="168"/>
      <c r="G46" s="168"/>
      <c r="H46" s="168"/>
      <c r="I46" s="168"/>
      <c r="J46" s="168"/>
      <c r="K46" s="168"/>
      <c r="L46" s="168"/>
      <c r="M46" s="168"/>
      <c r="N46" s="168"/>
      <c r="O46" s="168"/>
      <c r="P46" s="168"/>
      <c r="Q46" s="168"/>
      <c r="R46" s="168"/>
      <c r="S46" s="168"/>
      <c r="T46" s="168"/>
      <c r="U46" s="168"/>
      <c r="V46" s="168"/>
      <c r="W46" s="168"/>
      <c r="X46" s="168"/>
      <c r="Y46" s="168"/>
      <c r="Z46" s="168"/>
      <c r="AA46" s="168"/>
      <c r="AB46" s="168"/>
      <c r="AC46" s="168"/>
      <c r="AD46" s="168"/>
      <c r="AE46" s="168"/>
      <c r="AF46" s="168"/>
      <c r="AG46" s="168"/>
      <c r="AH46" s="193"/>
      <c r="AI46" s="168"/>
      <c r="AJ46" s="173">
        <f t="shared" ref="AJ46:AR46" ca="1" si="14">AJ68+AJ57/1000</f>
        <v>138.80153267406732</v>
      </c>
      <c r="AK46" s="167">
        <f t="shared" ca="1" si="14"/>
        <v>133.80153267406732</v>
      </c>
      <c r="AL46" s="167">
        <f t="shared" ca="1" si="14"/>
        <v>127.8015326740673</v>
      </c>
      <c r="AM46" s="167">
        <f t="shared" ca="1" si="14"/>
        <v>122.8015326740673</v>
      </c>
      <c r="AN46" s="167">
        <f t="shared" ca="1" si="14"/>
        <v>116.8015326740673</v>
      </c>
      <c r="AO46" s="167">
        <f t="shared" ca="1" si="14"/>
        <v>111.8015326740673</v>
      </c>
      <c r="AP46" s="167">
        <f t="shared" ca="1" si="14"/>
        <v>104.8015326740673</v>
      </c>
      <c r="AQ46" s="167">
        <f t="shared" ca="1" si="14"/>
        <v>95.801532674067303</v>
      </c>
      <c r="AR46" s="167">
        <f t="shared" ca="1" si="14"/>
        <v>84.801532674067303</v>
      </c>
    </row>
    <row r="47" spans="2:44" s="145" customFormat="1">
      <c r="B47" s="152" t="s">
        <v>26</v>
      </c>
      <c r="C47" s="178" t="s">
        <v>257</v>
      </c>
      <c r="D47" s="163"/>
      <c r="E47" s="163"/>
      <c r="F47" s="163"/>
      <c r="G47" s="163"/>
      <c r="H47" s="163"/>
      <c r="I47" s="163"/>
      <c r="J47" s="163"/>
      <c r="K47" s="163"/>
      <c r="L47" s="163"/>
      <c r="M47" s="163"/>
      <c r="N47" s="163"/>
      <c r="O47" s="163"/>
      <c r="P47" s="163"/>
      <c r="Q47" s="163"/>
      <c r="R47" s="163"/>
      <c r="S47" s="163"/>
      <c r="T47" s="163"/>
      <c r="U47" s="163"/>
      <c r="V47" s="163"/>
      <c r="W47" s="163"/>
      <c r="X47" s="163"/>
      <c r="Y47" s="163"/>
      <c r="Z47" s="163"/>
      <c r="AA47" s="163"/>
      <c r="AB47" s="163"/>
      <c r="AC47" s="163"/>
      <c r="AD47" s="163"/>
      <c r="AE47" s="163"/>
      <c r="AF47" s="163"/>
      <c r="AG47" s="163"/>
      <c r="AH47" s="192"/>
      <c r="AI47" s="163"/>
      <c r="AJ47" s="171">
        <f t="shared" ref="AJ47:AR47" ca="1" si="15">AJ69+AJ58/1000</f>
        <v>67.592627518947467</v>
      </c>
      <c r="AK47" s="166">
        <f t="shared" ca="1" si="15"/>
        <v>66.592627518947467</v>
      </c>
      <c r="AL47" s="166">
        <f t="shared" ca="1" si="15"/>
        <v>65.592627518947467</v>
      </c>
      <c r="AM47" s="166">
        <f t="shared" ca="1" si="15"/>
        <v>63.592627518947459</v>
      </c>
      <c r="AN47" s="166">
        <f t="shared" ca="1" si="15"/>
        <v>62.592627518947459</v>
      </c>
      <c r="AO47" s="166">
        <f t="shared" ca="1" si="15"/>
        <v>61.592627518947459</v>
      </c>
      <c r="AP47" s="166">
        <f t="shared" ca="1" si="15"/>
        <v>59.592627518947459</v>
      </c>
      <c r="AQ47" s="166">
        <f t="shared" ca="1" si="15"/>
        <v>57.592627518947459</v>
      </c>
      <c r="AR47" s="166">
        <f t="shared" ca="1" si="15"/>
        <v>56.592627518947459</v>
      </c>
    </row>
    <row r="48" spans="2:44" s="145" customFormat="1">
      <c r="B48" s="151" t="s">
        <v>27</v>
      </c>
      <c r="C48" s="180" t="s">
        <v>257</v>
      </c>
      <c r="D48" s="162"/>
      <c r="E48" s="162"/>
      <c r="F48" s="162"/>
      <c r="G48" s="162"/>
      <c r="H48" s="162"/>
      <c r="I48" s="162"/>
      <c r="J48" s="162"/>
      <c r="K48" s="162"/>
      <c r="L48" s="162"/>
      <c r="M48" s="162"/>
      <c r="N48" s="162"/>
      <c r="O48" s="162"/>
      <c r="P48" s="162"/>
      <c r="Q48" s="162"/>
      <c r="R48" s="162"/>
      <c r="S48" s="162"/>
      <c r="T48" s="162"/>
      <c r="U48" s="162"/>
      <c r="V48" s="162"/>
      <c r="W48" s="162"/>
      <c r="X48" s="162"/>
      <c r="Y48" s="162"/>
      <c r="Z48" s="162"/>
      <c r="AA48" s="162"/>
      <c r="AB48" s="162"/>
      <c r="AC48" s="162"/>
      <c r="AD48" s="162"/>
      <c r="AE48" s="162"/>
      <c r="AF48" s="162"/>
      <c r="AG48" s="162"/>
      <c r="AH48" s="193"/>
      <c r="AI48" s="162"/>
      <c r="AJ48" s="173">
        <f t="shared" ref="AJ48:AR48" ca="1" si="16">AJ70+AJ59/1000</f>
        <v>8.5006613839937355</v>
      </c>
      <c r="AK48" s="167">
        <f t="shared" ca="1" si="16"/>
        <v>8.5006613839937355</v>
      </c>
      <c r="AL48" s="167">
        <f t="shared" ca="1" si="16"/>
        <v>7.5006613839937364</v>
      </c>
      <c r="AM48" s="167">
        <f t="shared" ca="1" si="16"/>
        <v>7.5006613839937364</v>
      </c>
      <c r="AN48" s="167">
        <f t="shared" ca="1" si="16"/>
        <v>6.5006613839937364</v>
      </c>
      <c r="AO48" s="167">
        <f t="shared" ca="1" si="16"/>
        <v>6.5006613839937364</v>
      </c>
      <c r="AP48" s="167">
        <f t="shared" ca="1" si="16"/>
        <v>5.5006613839937364</v>
      </c>
      <c r="AQ48" s="167">
        <f t="shared" ca="1" si="16"/>
        <v>5.5006613839937364</v>
      </c>
      <c r="AR48" s="167">
        <f t="shared" ca="1" si="16"/>
        <v>4.5006613839937364</v>
      </c>
    </row>
    <row r="49" spans="2:44" s="145" customFormat="1">
      <c r="B49" s="152" t="s">
        <v>161</v>
      </c>
      <c r="C49" s="178" t="s">
        <v>257</v>
      </c>
      <c r="D49" s="163"/>
      <c r="E49" s="163"/>
      <c r="F49" s="163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77"/>
      <c r="AI49" s="163"/>
      <c r="AJ49" s="177"/>
      <c r="AK49" s="163"/>
      <c r="AL49" s="163"/>
      <c r="AM49" s="163"/>
      <c r="AN49" s="163"/>
      <c r="AO49" s="163"/>
      <c r="AP49" s="163"/>
      <c r="AQ49" s="163"/>
      <c r="AR49" s="163"/>
    </row>
    <row r="50" spans="2:44" s="145" customFormat="1">
      <c r="B50" s="151"/>
      <c r="C50" s="155"/>
      <c r="D50" s="162"/>
      <c r="E50" s="162"/>
      <c r="F50" s="162"/>
      <c r="G50" s="162"/>
      <c r="H50" s="162"/>
      <c r="I50" s="162"/>
      <c r="J50" s="162"/>
      <c r="K50" s="162"/>
      <c r="L50" s="162"/>
      <c r="M50" s="162"/>
      <c r="N50" s="162"/>
      <c r="O50" s="162"/>
      <c r="P50" s="162"/>
      <c r="Q50" s="162"/>
      <c r="R50" s="162"/>
      <c r="S50" s="162"/>
      <c r="T50" s="162"/>
      <c r="U50" s="162"/>
      <c r="V50" s="162"/>
      <c r="W50" s="162"/>
      <c r="X50" s="162"/>
      <c r="Y50" s="162"/>
      <c r="Z50" s="162"/>
      <c r="AA50" s="162"/>
      <c r="AB50" s="162"/>
      <c r="AC50" s="162"/>
      <c r="AD50" s="162"/>
      <c r="AE50" s="162"/>
      <c r="AF50" s="162"/>
      <c r="AG50" s="162"/>
      <c r="AH50" s="194"/>
      <c r="AI50" s="162"/>
      <c r="AJ50" s="194"/>
      <c r="AK50" s="162"/>
      <c r="AL50" s="162"/>
      <c r="AM50" s="162"/>
      <c r="AN50" s="162"/>
      <c r="AO50" s="162"/>
      <c r="AP50" s="162"/>
      <c r="AQ50" s="162"/>
      <c r="AR50" s="162"/>
    </row>
    <row r="51" spans="2:44" s="145" customFormat="1" ht="15.75" thickBot="1">
      <c r="B51" s="147"/>
      <c r="C51" s="158"/>
      <c r="D51" s="161"/>
      <c r="E51" s="161"/>
      <c r="F51" s="161"/>
      <c r="G51" s="161"/>
      <c r="H51" s="161"/>
      <c r="I51" s="161"/>
      <c r="J51" s="161"/>
      <c r="K51" s="161"/>
      <c r="L51" s="161"/>
      <c r="M51" s="161"/>
      <c r="N51" s="161"/>
      <c r="O51" s="161"/>
      <c r="P51" s="161"/>
      <c r="Q51" s="161"/>
      <c r="R51" s="161"/>
      <c r="S51" s="161"/>
      <c r="T51" s="161"/>
      <c r="U51" s="161"/>
      <c r="V51" s="161"/>
      <c r="W51" s="161"/>
      <c r="X51" s="161"/>
      <c r="Y51" s="161"/>
      <c r="Z51" s="161"/>
      <c r="AA51" s="161"/>
      <c r="AB51" s="161"/>
      <c r="AC51" s="161"/>
      <c r="AD51" s="161"/>
      <c r="AE51" s="161"/>
      <c r="AF51" s="161"/>
      <c r="AG51" s="161"/>
      <c r="AH51" s="161"/>
      <c r="AI51" s="161"/>
      <c r="AJ51" s="208" t="s">
        <v>183</v>
      </c>
      <c r="AK51" s="208" t="s">
        <v>183</v>
      </c>
      <c r="AL51" s="208" t="s">
        <v>183</v>
      </c>
      <c r="AM51" s="208" t="s">
        <v>183</v>
      </c>
      <c r="AN51" s="208" t="s">
        <v>183</v>
      </c>
      <c r="AO51" s="208" t="s">
        <v>183</v>
      </c>
      <c r="AP51" s="208" t="s">
        <v>183</v>
      </c>
      <c r="AQ51" s="208" t="s">
        <v>183</v>
      </c>
      <c r="AR51" s="208" t="s">
        <v>183</v>
      </c>
    </row>
    <row r="52" spans="2:44" s="145" customFormat="1">
      <c r="B52" s="169" t="s">
        <v>184</v>
      </c>
      <c r="C52" s="158"/>
      <c r="D52" s="161"/>
      <c r="E52" s="161"/>
      <c r="F52" s="161"/>
      <c r="G52" s="161"/>
      <c r="H52" s="161"/>
      <c r="I52" s="161"/>
      <c r="J52" s="161"/>
      <c r="K52" s="161"/>
      <c r="L52" s="161"/>
      <c r="M52" s="161"/>
      <c r="N52" s="161"/>
      <c r="O52" s="161"/>
      <c r="P52" s="161"/>
      <c r="Q52" s="161"/>
      <c r="R52" s="161"/>
      <c r="S52" s="161"/>
      <c r="T52" s="161"/>
      <c r="U52" s="161"/>
      <c r="V52" s="161"/>
      <c r="W52" s="161"/>
      <c r="X52" s="161"/>
      <c r="Y52" s="161"/>
      <c r="Z52" s="161"/>
      <c r="AA52" s="161"/>
      <c r="AB52" s="161"/>
      <c r="AC52" s="161"/>
      <c r="AD52" s="161"/>
      <c r="AE52" s="161"/>
      <c r="AF52" s="161"/>
      <c r="AG52" s="161"/>
      <c r="AH52" s="191"/>
      <c r="AI52" s="197" t="s">
        <v>122</v>
      </c>
      <c r="AJ52" s="195" t="s">
        <v>185</v>
      </c>
      <c r="AK52" s="161"/>
      <c r="AL52" s="161"/>
      <c r="AM52" s="161"/>
      <c r="AN52" s="161"/>
      <c r="AO52" s="161"/>
      <c r="AP52" s="161"/>
      <c r="AQ52" s="161"/>
      <c r="AR52" s="161"/>
    </row>
    <row r="53" spans="2:44" s="145" customFormat="1">
      <c r="B53" s="146" t="s">
        <v>154</v>
      </c>
      <c r="C53" s="153"/>
      <c r="D53" s="150">
        <v>32874</v>
      </c>
      <c r="E53" s="150">
        <v>33239</v>
      </c>
      <c r="F53" s="150">
        <v>33604</v>
      </c>
      <c r="G53" s="150">
        <v>33970</v>
      </c>
      <c r="H53" s="150">
        <v>34335</v>
      </c>
      <c r="I53" s="150">
        <v>34700</v>
      </c>
      <c r="J53" s="150">
        <v>35065</v>
      </c>
      <c r="K53" s="150">
        <v>35431</v>
      </c>
      <c r="L53" s="150">
        <v>35796</v>
      </c>
      <c r="M53" s="150">
        <v>36161</v>
      </c>
      <c r="N53" s="150">
        <v>36526</v>
      </c>
      <c r="O53" s="150">
        <v>36892</v>
      </c>
      <c r="P53" s="150">
        <v>37257</v>
      </c>
      <c r="Q53" s="150">
        <v>37622</v>
      </c>
      <c r="R53" s="150">
        <v>37987</v>
      </c>
      <c r="S53" s="150">
        <v>38353</v>
      </c>
      <c r="T53" s="150">
        <v>38718</v>
      </c>
      <c r="U53" s="150">
        <v>39083</v>
      </c>
      <c r="V53" s="150">
        <v>39448</v>
      </c>
      <c r="W53" s="150">
        <v>39814</v>
      </c>
      <c r="X53" s="150">
        <v>40179</v>
      </c>
      <c r="Y53" s="150">
        <v>40544</v>
      </c>
      <c r="Z53" s="150">
        <v>40909</v>
      </c>
      <c r="AA53" s="150">
        <v>41275</v>
      </c>
      <c r="AB53" s="150">
        <v>41640</v>
      </c>
      <c r="AC53" s="150">
        <v>42005</v>
      </c>
      <c r="AD53" s="150">
        <v>42370</v>
      </c>
      <c r="AE53" s="150">
        <v>42736</v>
      </c>
      <c r="AF53" s="150">
        <v>43101</v>
      </c>
      <c r="AG53" s="150">
        <v>43466</v>
      </c>
      <c r="AH53" s="189">
        <v>43831</v>
      </c>
      <c r="AI53" s="170">
        <v>44197</v>
      </c>
      <c r="AJ53" s="190">
        <v>44562</v>
      </c>
      <c r="AK53" s="150">
        <v>44927</v>
      </c>
      <c r="AL53" s="150">
        <v>45292</v>
      </c>
      <c r="AM53" s="150">
        <v>45658</v>
      </c>
      <c r="AN53" s="150">
        <v>46023</v>
      </c>
      <c r="AO53" s="150">
        <v>46388</v>
      </c>
      <c r="AP53" s="150">
        <v>46753</v>
      </c>
      <c r="AQ53" s="150">
        <v>47119</v>
      </c>
      <c r="AR53" s="150">
        <v>47484</v>
      </c>
    </row>
    <row r="54" spans="2:44" s="145" customFormat="1">
      <c r="B54" s="152" t="s">
        <v>15</v>
      </c>
      <c r="C54" s="178" t="s">
        <v>256</v>
      </c>
      <c r="D54" s="163"/>
      <c r="E54" s="163"/>
      <c r="F54" s="163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  <c r="AF54" s="163"/>
      <c r="AG54" s="163"/>
      <c r="AH54" s="192"/>
      <c r="AI54" s="205" t="e">
        <f>AI65</f>
        <v>#N/A</v>
      </c>
      <c r="AJ54" s="206">
        <v>0</v>
      </c>
      <c r="AK54" s="207" t="e">
        <f t="shared" ref="AK54:AQ54" si="17">AK65</f>
        <v>#N/A</v>
      </c>
      <c r="AL54" s="207" t="e">
        <f t="shared" si="17"/>
        <v>#N/A</v>
      </c>
      <c r="AM54" s="207" t="e">
        <f t="shared" si="17"/>
        <v>#N/A</v>
      </c>
      <c r="AN54" s="207" t="e">
        <f t="shared" si="17"/>
        <v>#N/A</v>
      </c>
      <c r="AO54" s="207" t="e">
        <f t="shared" si="17"/>
        <v>#N/A</v>
      </c>
      <c r="AP54" s="207" t="e">
        <f t="shared" si="17"/>
        <v>#N/A</v>
      </c>
      <c r="AQ54" s="207" t="e">
        <f t="shared" si="17"/>
        <v>#N/A</v>
      </c>
      <c r="AR54" s="207">
        <v>0</v>
      </c>
    </row>
    <row r="55" spans="2:44" s="145" customFormat="1">
      <c r="B55" s="151" t="s">
        <v>16</v>
      </c>
      <c r="C55" s="180" t="s">
        <v>256</v>
      </c>
      <c r="D55" s="162"/>
      <c r="E55" s="162"/>
      <c r="F55" s="162"/>
      <c r="G55" s="162"/>
      <c r="H55" s="162"/>
      <c r="I55" s="162"/>
      <c r="J55" s="162"/>
      <c r="K55" s="162"/>
      <c r="L55" s="162"/>
      <c r="M55" s="162"/>
      <c r="N55" s="162"/>
      <c r="O55" s="162"/>
      <c r="P55" s="162"/>
      <c r="Q55" s="162"/>
      <c r="R55" s="162"/>
      <c r="S55" s="162"/>
      <c r="T55" s="162"/>
      <c r="U55" s="162"/>
      <c r="V55" s="162"/>
      <c r="W55" s="162"/>
      <c r="X55" s="162"/>
      <c r="Y55" s="162"/>
      <c r="Z55" s="162"/>
      <c r="AA55" s="162"/>
      <c r="AB55" s="162"/>
      <c r="AC55" s="162"/>
      <c r="AD55" s="162"/>
      <c r="AE55" s="162"/>
      <c r="AF55" s="162"/>
      <c r="AG55" s="162"/>
      <c r="AH55" s="193"/>
      <c r="AI55" s="198">
        <f ca="1">(AI12-AI66)*1000</f>
        <v>1252.2006331943487</v>
      </c>
      <c r="AJ55" s="174">
        <f ca="1">-$AI55/9</f>
        <v>-139.13340368826096</v>
      </c>
      <c r="AK55" s="162">
        <f t="shared" ref="AK55:AR59" ca="1" si="18">-$AI55/9</f>
        <v>-139.13340368826096</v>
      </c>
      <c r="AL55" s="162">
        <f t="shared" ca="1" si="18"/>
        <v>-139.13340368826096</v>
      </c>
      <c r="AM55" s="162">
        <f t="shared" ca="1" si="18"/>
        <v>-139.13340368826096</v>
      </c>
      <c r="AN55" s="162">
        <f t="shared" ca="1" si="18"/>
        <v>-139.13340368826096</v>
      </c>
      <c r="AO55" s="162">
        <f t="shared" ca="1" si="18"/>
        <v>-139.13340368826096</v>
      </c>
      <c r="AP55" s="162">
        <f t="shared" ca="1" si="18"/>
        <v>-139.13340368826096</v>
      </c>
      <c r="AQ55" s="162">
        <f t="shared" ca="1" si="18"/>
        <v>-139.13340368826096</v>
      </c>
      <c r="AR55" s="162">
        <f t="shared" ca="1" si="18"/>
        <v>-139.13340368826096</v>
      </c>
    </row>
    <row r="56" spans="2:44" s="145" customFormat="1">
      <c r="B56" s="175" t="s">
        <v>17</v>
      </c>
      <c r="C56" s="178" t="s">
        <v>256</v>
      </c>
      <c r="D56" s="163"/>
      <c r="E56" s="163"/>
      <c r="F56" s="163"/>
      <c r="G56" s="163"/>
      <c r="H56" s="163"/>
      <c r="I56" s="163"/>
      <c r="J56" s="163"/>
      <c r="K56" s="163"/>
      <c r="L56" s="163"/>
      <c r="M56" s="163"/>
      <c r="N56" s="163"/>
      <c r="O56" s="163"/>
      <c r="P56" s="163"/>
      <c r="Q56" s="163"/>
      <c r="R56" s="163"/>
      <c r="S56" s="163"/>
      <c r="T56" s="163"/>
      <c r="U56" s="163"/>
      <c r="V56" s="163"/>
      <c r="W56" s="163"/>
      <c r="X56" s="163"/>
      <c r="Y56" s="163"/>
      <c r="Z56" s="163"/>
      <c r="AA56" s="163"/>
      <c r="AB56" s="163"/>
      <c r="AC56" s="163"/>
      <c r="AD56" s="163"/>
      <c r="AE56" s="163"/>
      <c r="AF56" s="163"/>
      <c r="AG56" s="163"/>
      <c r="AH56" s="192"/>
      <c r="AI56" s="199">
        <f ca="1">(AI13-AI67)*1000</f>
        <v>5026.0528317178487</v>
      </c>
      <c r="AJ56" s="172">
        <f t="shared" ref="AJ56:AJ59" ca="1" si="19">-$AI56/9</f>
        <v>-558.45031463531654</v>
      </c>
      <c r="AK56" s="163">
        <f t="shared" ca="1" si="18"/>
        <v>-558.45031463531654</v>
      </c>
      <c r="AL56" s="163">
        <f t="shared" ca="1" si="18"/>
        <v>-558.45031463531654</v>
      </c>
      <c r="AM56" s="163">
        <f t="shared" ca="1" si="18"/>
        <v>-558.45031463531654</v>
      </c>
      <c r="AN56" s="163">
        <f t="shared" ca="1" si="18"/>
        <v>-558.45031463531654</v>
      </c>
      <c r="AO56" s="163">
        <f t="shared" ca="1" si="18"/>
        <v>-558.45031463531654</v>
      </c>
      <c r="AP56" s="163">
        <f t="shared" ca="1" si="18"/>
        <v>-558.45031463531654</v>
      </c>
      <c r="AQ56" s="163">
        <f t="shared" ca="1" si="18"/>
        <v>-558.45031463531654</v>
      </c>
      <c r="AR56" s="163">
        <f t="shared" ca="1" si="18"/>
        <v>-558.45031463531654</v>
      </c>
    </row>
    <row r="57" spans="2:44" s="145" customFormat="1">
      <c r="B57" s="151" t="s">
        <v>25</v>
      </c>
      <c r="C57" s="180" t="s">
        <v>256</v>
      </c>
      <c r="D57" s="168"/>
      <c r="E57" s="168"/>
      <c r="F57" s="168"/>
      <c r="G57" s="168"/>
      <c r="H57" s="168"/>
      <c r="I57" s="168"/>
      <c r="J57" s="168"/>
      <c r="K57" s="168"/>
      <c r="L57" s="168"/>
      <c r="M57" s="168"/>
      <c r="N57" s="168"/>
      <c r="O57" s="168"/>
      <c r="P57" s="168"/>
      <c r="Q57" s="168"/>
      <c r="R57" s="168"/>
      <c r="S57" s="168"/>
      <c r="T57" s="168"/>
      <c r="U57" s="168"/>
      <c r="V57" s="168"/>
      <c r="W57" s="168"/>
      <c r="X57" s="168"/>
      <c r="Y57" s="168"/>
      <c r="Z57" s="168"/>
      <c r="AA57" s="168"/>
      <c r="AB57" s="168"/>
      <c r="AC57" s="168"/>
      <c r="AD57" s="168"/>
      <c r="AE57" s="168"/>
      <c r="AF57" s="168"/>
      <c r="AG57" s="168"/>
      <c r="AH57" s="193"/>
      <c r="AI57" s="198">
        <f ca="1">(AI14-AI68)*1000</f>
        <v>1786.2059333942284</v>
      </c>
      <c r="AJ57" s="174">
        <f t="shared" ca="1" si="19"/>
        <v>-198.46732593269203</v>
      </c>
      <c r="AK57" s="162">
        <f t="shared" ca="1" si="18"/>
        <v>-198.46732593269203</v>
      </c>
      <c r="AL57" s="162">
        <f t="shared" ca="1" si="18"/>
        <v>-198.46732593269203</v>
      </c>
      <c r="AM57" s="162">
        <f t="shared" ca="1" si="18"/>
        <v>-198.46732593269203</v>
      </c>
      <c r="AN57" s="162">
        <f t="shared" ca="1" si="18"/>
        <v>-198.46732593269203</v>
      </c>
      <c r="AO57" s="162">
        <f t="shared" ca="1" si="18"/>
        <v>-198.46732593269203</v>
      </c>
      <c r="AP57" s="162">
        <f t="shared" ca="1" si="18"/>
        <v>-198.46732593269203</v>
      </c>
      <c r="AQ57" s="162">
        <f t="shared" ca="1" si="18"/>
        <v>-198.46732593269203</v>
      </c>
      <c r="AR57" s="162">
        <f t="shared" ca="1" si="18"/>
        <v>-198.46732593269203</v>
      </c>
    </row>
    <row r="58" spans="2:44" s="145" customFormat="1">
      <c r="B58" s="152" t="s">
        <v>26</v>
      </c>
      <c r="C58" s="178" t="s">
        <v>256</v>
      </c>
      <c r="D58" s="163"/>
      <c r="E58" s="163"/>
      <c r="F58" s="163"/>
      <c r="G58" s="163"/>
      <c r="H58" s="163"/>
      <c r="I58" s="163"/>
      <c r="J58" s="163"/>
      <c r="K58" s="163"/>
      <c r="L58" s="163"/>
      <c r="M58" s="163"/>
      <c r="N58" s="163"/>
      <c r="O58" s="163"/>
      <c r="P58" s="163"/>
      <c r="Q58" s="163"/>
      <c r="R58" s="163"/>
      <c r="S58" s="163"/>
      <c r="T58" s="163"/>
      <c r="U58" s="163"/>
      <c r="V58" s="163"/>
      <c r="W58" s="163"/>
      <c r="X58" s="163"/>
      <c r="Y58" s="163"/>
      <c r="Z58" s="163"/>
      <c r="AA58" s="163"/>
      <c r="AB58" s="163"/>
      <c r="AC58" s="163"/>
      <c r="AD58" s="163"/>
      <c r="AE58" s="163"/>
      <c r="AF58" s="163"/>
      <c r="AG58" s="163"/>
      <c r="AH58" s="192"/>
      <c r="AI58" s="199">
        <f ca="1">(AI15-AI69)*1000</f>
        <v>-5333.6476705271634</v>
      </c>
      <c r="AJ58" s="172">
        <f t="shared" ca="1" si="19"/>
        <v>592.62751894746259</v>
      </c>
      <c r="AK58" s="163">
        <f t="shared" ca="1" si="18"/>
        <v>592.62751894746259</v>
      </c>
      <c r="AL58" s="163">
        <f t="shared" ca="1" si="18"/>
        <v>592.62751894746259</v>
      </c>
      <c r="AM58" s="163">
        <f t="shared" ca="1" si="18"/>
        <v>592.62751894746259</v>
      </c>
      <c r="AN58" s="163">
        <f t="shared" ca="1" si="18"/>
        <v>592.62751894746259</v>
      </c>
      <c r="AO58" s="163">
        <f t="shared" ca="1" si="18"/>
        <v>592.62751894746259</v>
      </c>
      <c r="AP58" s="163">
        <f t="shared" ca="1" si="18"/>
        <v>592.62751894746259</v>
      </c>
      <c r="AQ58" s="163">
        <f t="shared" ca="1" si="18"/>
        <v>592.62751894746259</v>
      </c>
      <c r="AR58" s="163">
        <f t="shared" ca="1" si="18"/>
        <v>592.62751894746259</v>
      </c>
    </row>
    <row r="59" spans="2:44" s="145" customFormat="1">
      <c r="B59" s="151" t="s">
        <v>27</v>
      </c>
      <c r="C59" s="180" t="s">
        <v>256</v>
      </c>
      <c r="D59" s="162"/>
      <c r="E59" s="162"/>
      <c r="F59" s="162"/>
      <c r="G59" s="162"/>
      <c r="H59" s="162"/>
      <c r="I59" s="162"/>
      <c r="J59" s="162"/>
      <c r="K59" s="162"/>
      <c r="L59" s="162"/>
      <c r="M59" s="162"/>
      <c r="N59" s="162"/>
      <c r="O59" s="162"/>
      <c r="P59" s="162"/>
      <c r="Q59" s="162"/>
      <c r="R59" s="162"/>
      <c r="S59" s="162"/>
      <c r="T59" s="162"/>
      <c r="U59" s="162"/>
      <c r="V59" s="162"/>
      <c r="W59" s="162"/>
      <c r="X59" s="162"/>
      <c r="Y59" s="162"/>
      <c r="Z59" s="162"/>
      <c r="AA59" s="162"/>
      <c r="AB59" s="162"/>
      <c r="AC59" s="162"/>
      <c r="AD59" s="162"/>
      <c r="AE59" s="162"/>
      <c r="AF59" s="162"/>
      <c r="AG59" s="162"/>
      <c r="AH59" s="193"/>
      <c r="AI59" s="198">
        <f ca="1">(AI16-AI70)*1000</f>
        <v>-4505.952455943625</v>
      </c>
      <c r="AJ59" s="174">
        <f t="shared" ca="1" si="19"/>
        <v>500.66138399373608</v>
      </c>
      <c r="AK59" s="162">
        <f t="shared" ca="1" si="18"/>
        <v>500.66138399373608</v>
      </c>
      <c r="AL59" s="162">
        <f t="shared" ca="1" si="18"/>
        <v>500.66138399373608</v>
      </c>
      <c r="AM59" s="162">
        <f t="shared" ca="1" si="18"/>
        <v>500.66138399373608</v>
      </c>
      <c r="AN59" s="162">
        <f t="shared" ca="1" si="18"/>
        <v>500.66138399373608</v>
      </c>
      <c r="AO59" s="162">
        <f t="shared" ca="1" si="18"/>
        <v>500.66138399373608</v>
      </c>
      <c r="AP59" s="162">
        <f t="shared" ca="1" si="18"/>
        <v>500.66138399373608</v>
      </c>
      <c r="AQ59" s="162">
        <f t="shared" ca="1" si="18"/>
        <v>500.66138399373608</v>
      </c>
      <c r="AR59" s="162">
        <f t="shared" ca="1" si="18"/>
        <v>500.66138399373608</v>
      </c>
    </row>
    <row r="60" spans="2:44" s="145" customFormat="1">
      <c r="B60" s="152" t="s">
        <v>161</v>
      </c>
      <c r="C60" s="178" t="s">
        <v>256</v>
      </c>
      <c r="D60" s="163"/>
      <c r="E60" s="163"/>
      <c r="F60" s="163"/>
      <c r="G60" s="163"/>
      <c r="H60" s="163"/>
      <c r="I60" s="163"/>
      <c r="J60" s="163"/>
      <c r="K60" s="163"/>
      <c r="L60" s="163"/>
      <c r="M60" s="163"/>
      <c r="N60" s="163"/>
      <c r="O60" s="163"/>
      <c r="P60" s="163"/>
      <c r="Q60" s="163"/>
      <c r="R60" s="163"/>
      <c r="S60" s="163"/>
      <c r="T60" s="163"/>
      <c r="U60" s="163"/>
      <c r="V60" s="163"/>
      <c r="W60" s="163"/>
      <c r="X60" s="163"/>
      <c r="Y60" s="163"/>
      <c r="Z60" s="163"/>
      <c r="AA60" s="163"/>
      <c r="AB60" s="163"/>
      <c r="AC60" s="163"/>
      <c r="AD60" s="163"/>
      <c r="AE60" s="163"/>
      <c r="AF60" s="163"/>
      <c r="AG60" s="163"/>
      <c r="AH60" s="177"/>
      <c r="AI60" s="176"/>
      <c r="AJ60" s="172"/>
      <c r="AK60" s="163"/>
      <c r="AL60" s="163"/>
      <c r="AM60" s="163"/>
      <c r="AN60" s="163"/>
      <c r="AO60" s="163"/>
      <c r="AP60" s="163"/>
      <c r="AQ60" s="163"/>
      <c r="AR60" s="163"/>
    </row>
    <row r="61" spans="2:44" s="145" customFormat="1" ht="15.75" thickBot="1">
      <c r="B61" s="151"/>
      <c r="C61" s="155"/>
      <c r="D61" s="162"/>
      <c r="E61" s="162"/>
      <c r="F61" s="162"/>
      <c r="G61" s="162"/>
      <c r="H61" s="162"/>
      <c r="I61" s="162"/>
      <c r="J61" s="162"/>
      <c r="K61" s="162"/>
      <c r="L61" s="162"/>
      <c r="M61" s="162"/>
      <c r="N61" s="162"/>
      <c r="O61" s="162"/>
      <c r="P61" s="162"/>
      <c r="Q61" s="162"/>
      <c r="R61" s="162"/>
      <c r="S61" s="162"/>
      <c r="T61" s="162"/>
      <c r="U61" s="162"/>
      <c r="V61" s="162"/>
      <c r="W61" s="162"/>
      <c r="X61" s="162"/>
      <c r="Y61" s="162"/>
      <c r="Z61" s="162"/>
      <c r="AA61" s="162"/>
      <c r="AB61" s="162"/>
      <c r="AC61" s="162"/>
      <c r="AD61" s="162"/>
      <c r="AE61" s="162"/>
      <c r="AF61" s="162"/>
      <c r="AG61" s="162"/>
      <c r="AH61" s="194"/>
      <c r="AI61" s="200"/>
      <c r="AJ61" s="174"/>
      <c r="AK61" s="162"/>
      <c r="AL61" s="162"/>
      <c r="AM61" s="162"/>
      <c r="AN61" s="162"/>
      <c r="AO61" s="162"/>
      <c r="AP61" s="162"/>
      <c r="AQ61" s="162"/>
      <c r="AR61" s="162"/>
    </row>
    <row r="62" spans="2:44" s="145" customFormat="1">
      <c r="C62" s="157"/>
      <c r="AJ62" s="208" t="s">
        <v>183</v>
      </c>
      <c r="AK62" s="208" t="s">
        <v>183</v>
      </c>
      <c r="AL62" s="208" t="s">
        <v>183</v>
      </c>
      <c r="AM62" s="208" t="s">
        <v>183</v>
      </c>
      <c r="AN62" s="208" t="s">
        <v>183</v>
      </c>
      <c r="AO62" s="208" t="s">
        <v>183</v>
      </c>
      <c r="AP62" s="208" t="s">
        <v>183</v>
      </c>
      <c r="AQ62" s="208" t="s">
        <v>183</v>
      </c>
      <c r="AR62" s="208" t="s">
        <v>183</v>
      </c>
    </row>
    <row r="63" spans="2:44">
      <c r="B63" s="169" t="s">
        <v>186</v>
      </c>
      <c r="C63" s="158"/>
      <c r="D63" s="161"/>
      <c r="E63" s="161"/>
      <c r="F63" s="161"/>
      <c r="G63" s="161"/>
      <c r="H63" s="161"/>
      <c r="I63" s="161"/>
      <c r="J63" s="161"/>
      <c r="K63" s="161"/>
      <c r="L63" s="161"/>
      <c r="M63" s="161"/>
      <c r="N63" s="161"/>
      <c r="O63" s="161"/>
      <c r="P63" s="161"/>
      <c r="Q63" s="161"/>
      <c r="R63" s="161"/>
      <c r="S63" s="161"/>
      <c r="T63" s="161"/>
      <c r="U63" s="161"/>
      <c r="V63" s="161"/>
      <c r="W63" s="161"/>
      <c r="X63" s="161"/>
      <c r="Y63" s="161"/>
      <c r="Z63" s="161"/>
      <c r="AA63" s="161"/>
      <c r="AB63" s="161"/>
      <c r="AC63" s="161"/>
      <c r="AD63" s="161"/>
      <c r="AE63" s="161"/>
      <c r="AF63" s="161"/>
      <c r="AG63" s="161"/>
      <c r="AH63" s="161"/>
      <c r="AI63" s="161"/>
      <c r="AJ63" s="161"/>
      <c r="AK63" s="161"/>
      <c r="AL63" s="161"/>
      <c r="AM63" s="161"/>
      <c r="AN63" s="161"/>
      <c r="AO63" s="161"/>
      <c r="AP63" s="161"/>
      <c r="AQ63" s="161"/>
      <c r="AR63" s="161"/>
    </row>
    <row r="64" spans="2:44">
      <c r="B64" s="146" t="s">
        <v>154</v>
      </c>
      <c r="C64" s="153"/>
      <c r="D64" s="150">
        <v>32874</v>
      </c>
      <c r="E64" s="150">
        <v>33239</v>
      </c>
      <c r="F64" s="150">
        <v>33604</v>
      </c>
      <c r="G64" s="150">
        <v>33970</v>
      </c>
      <c r="H64" s="150">
        <v>34335</v>
      </c>
      <c r="I64" s="150">
        <v>34700</v>
      </c>
      <c r="J64" s="150">
        <v>35065</v>
      </c>
      <c r="K64" s="150">
        <v>35431</v>
      </c>
      <c r="L64" s="150">
        <v>35796</v>
      </c>
      <c r="M64" s="150">
        <v>36161</v>
      </c>
      <c r="N64" s="150">
        <v>36526</v>
      </c>
      <c r="O64" s="150">
        <v>36892</v>
      </c>
      <c r="P64" s="150">
        <v>37257</v>
      </c>
      <c r="Q64" s="150">
        <v>37622</v>
      </c>
      <c r="R64" s="150">
        <v>37987</v>
      </c>
      <c r="S64" s="150">
        <v>38353</v>
      </c>
      <c r="T64" s="150">
        <v>38718</v>
      </c>
      <c r="U64" s="150">
        <v>39083</v>
      </c>
      <c r="V64" s="150">
        <v>39448</v>
      </c>
      <c r="W64" s="150">
        <v>39814</v>
      </c>
      <c r="X64" s="150">
        <v>40179</v>
      </c>
      <c r="Y64" s="150">
        <v>40544</v>
      </c>
      <c r="Z64" s="150">
        <v>40909</v>
      </c>
      <c r="AA64" s="150">
        <v>41275</v>
      </c>
      <c r="AB64" s="150">
        <v>41640</v>
      </c>
      <c r="AC64" s="150">
        <v>42005</v>
      </c>
      <c r="AD64" s="150">
        <v>42370</v>
      </c>
      <c r="AE64" s="150">
        <v>42736</v>
      </c>
      <c r="AF64" s="150">
        <v>43101</v>
      </c>
      <c r="AG64" s="150">
        <v>43466</v>
      </c>
      <c r="AH64" s="150">
        <v>43831</v>
      </c>
      <c r="AI64" s="150">
        <v>44197</v>
      </c>
      <c r="AJ64" s="150">
        <v>44562</v>
      </c>
      <c r="AK64" s="150">
        <v>44927</v>
      </c>
      <c r="AL64" s="150">
        <v>45292</v>
      </c>
      <c r="AM64" s="150">
        <v>45658</v>
      </c>
      <c r="AN64" s="150">
        <v>46023</v>
      </c>
      <c r="AO64" s="150">
        <v>46388</v>
      </c>
      <c r="AP64" s="150">
        <v>46753</v>
      </c>
      <c r="AQ64" s="150">
        <v>47119</v>
      </c>
      <c r="AR64" s="150">
        <v>47484</v>
      </c>
    </row>
    <row r="65" spans="2:44">
      <c r="B65" s="152" t="s">
        <v>15</v>
      </c>
      <c r="C65" s="178" t="s">
        <v>255</v>
      </c>
      <c r="D65" s="163"/>
      <c r="E65" s="163"/>
      <c r="F65" s="163"/>
      <c r="G65" s="163"/>
      <c r="H65" s="163"/>
      <c r="I65" s="163"/>
      <c r="J65" s="163"/>
      <c r="K65" s="163"/>
      <c r="L65" s="163"/>
      <c r="M65" s="163"/>
      <c r="N65" s="163"/>
      <c r="O65" s="163"/>
      <c r="P65" s="163"/>
      <c r="Q65" s="163"/>
      <c r="R65" s="163"/>
      <c r="S65" s="163"/>
      <c r="T65" s="163"/>
      <c r="U65" s="163"/>
      <c r="V65" s="163"/>
      <c r="W65" s="163"/>
      <c r="X65" s="163"/>
      <c r="Y65" s="163"/>
      <c r="Z65" s="163"/>
      <c r="AA65" s="163"/>
      <c r="AB65" s="163"/>
      <c r="AC65" s="163"/>
      <c r="AD65" s="163"/>
      <c r="AE65" s="163"/>
      <c r="AF65" s="163"/>
      <c r="AG65" s="163"/>
      <c r="AH65" s="179">
        <v>280</v>
      </c>
      <c r="AI65" s="179" t="e">
        <v>#N/A</v>
      </c>
      <c r="AJ65" s="179">
        <v>257</v>
      </c>
      <c r="AK65" s="179" t="e">
        <v>#N/A</v>
      </c>
      <c r="AL65" s="179" t="e">
        <v>#N/A</v>
      </c>
      <c r="AM65" s="179" t="e">
        <v>#N/A</v>
      </c>
      <c r="AN65" s="179" t="e">
        <v>#N/A</v>
      </c>
      <c r="AO65" s="179" t="e">
        <v>#N/A</v>
      </c>
      <c r="AP65" s="179" t="e">
        <v>#N/A</v>
      </c>
      <c r="AQ65" s="179" t="e">
        <v>#N/A</v>
      </c>
      <c r="AR65" s="179">
        <v>108</v>
      </c>
    </row>
    <row r="66" spans="2:44">
      <c r="B66" s="151" t="s">
        <v>16</v>
      </c>
      <c r="C66" s="180" t="s">
        <v>255</v>
      </c>
      <c r="D66" s="162"/>
      <c r="E66" s="162"/>
      <c r="F66" s="162"/>
      <c r="G66" s="162"/>
      <c r="H66" s="162"/>
      <c r="I66" s="162"/>
      <c r="J66" s="162"/>
      <c r="K66" s="162"/>
      <c r="L66" s="162"/>
      <c r="M66" s="162"/>
      <c r="N66" s="162"/>
      <c r="O66" s="162"/>
      <c r="P66" s="162"/>
      <c r="Q66" s="162"/>
      <c r="R66" s="162"/>
      <c r="S66" s="162"/>
      <c r="T66" s="162"/>
      <c r="U66" s="162"/>
      <c r="V66" s="162"/>
      <c r="W66" s="162"/>
      <c r="X66" s="162"/>
      <c r="Y66" s="162"/>
      <c r="Z66" s="162"/>
      <c r="AA66" s="162"/>
      <c r="AB66" s="162"/>
      <c r="AC66" s="162"/>
      <c r="AD66" s="162"/>
      <c r="AE66" s="162"/>
      <c r="AF66" s="162"/>
      <c r="AG66" s="162"/>
      <c r="AH66" s="181">
        <v>186</v>
      </c>
      <c r="AI66" s="181">
        <v>182</v>
      </c>
      <c r="AJ66" s="181">
        <v>177</v>
      </c>
      <c r="AK66" s="181">
        <v>172</v>
      </c>
      <c r="AL66" s="181">
        <v>165</v>
      </c>
      <c r="AM66" s="181">
        <v>157</v>
      </c>
      <c r="AN66" s="181">
        <v>149</v>
      </c>
      <c r="AO66" s="181">
        <v>140</v>
      </c>
      <c r="AP66" s="181">
        <v>132</v>
      </c>
      <c r="AQ66" s="181">
        <v>125</v>
      </c>
      <c r="AR66" s="181">
        <v>118</v>
      </c>
    </row>
    <row r="67" spans="2:44">
      <c r="B67" s="175" t="s">
        <v>17</v>
      </c>
      <c r="C67" s="178" t="s">
        <v>255</v>
      </c>
      <c r="D67" s="163"/>
      <c r="E67" s="163"/>
      <c r="F67" s="163"/>
      <c r="G67" s="163"/>
      <c r="H67" s="163"/>
      <c r="I67" s="163"/>
      <c r="J67" s="163"/>
      <c r="K67" s="163"/>
      <c r="L67" s="163"/>
      <c r="M67" s="163"/>
      <c r="N67" s="163"/>
      <c r="O67" s="163"/>
      <c r="P67" s="163"/>
      <c r="Q67" s="163"/>
      <c r="R67" s="163"/>
      <c r="S67" s="163"/>
      <c r="T67" s="163"/>
      <c r="U67" s="163"/>
      <c r="V67" s="163"/>
      <c r="W67" s="163"/>
      <c r="X67" s="163"/>
      <c r="Y67" s="163"/>
      <c r="Z67" s="163"/>
      <c r="AA67" s="163"/>
      <c r="AB67" s="163"/>
      <c r="AC67" s="163"/>
      <c r="AD67" s="163"/>
      <c r="AE67" s="163"/>
      <c r="AF67" s="163"/>
      <c r="AG67" s="163"/>
      <c r="AH67" s="179">
        <v>118</v>
      </c>
      <c r="AI67" s="179">
        <v>113</v>
      </c>
      <c r="AJ67" s="179">
        <v>108</v>
      </c>
      <c r="AK67" s="179">
        <v>102</v>
      </c>
      <c r="AL67" s="179">
        <v>97</v>
      </c>
      <c r="AM67" s="179">
        <v>92</v>
      </c>
      <c r="AN67" s="179">
        <v>87</v>
      </c>
      <c r="AO67" s="179">
        <v>82</v>
      </c>
      <c r="AP67" s="179">
        <v>77</v>
      </c>
      <c r="AQ67" s="179">
        <v>72</v>
      </c>
      <c r="AR67" s="179">
        <v>67</v>
      </c>
    </row>
    <row r="68" spans="2:44">
      <c r="B68" s="151" t="s">
        <v>25</v>
      </c>
      <c r="C68" s="180" t="s">
        <v>255</v>
      </c>
      <c r="D68" s="168"/>
      <c r="E68" s="168"/>
      <c r="F68" s="168"/>
      <c r="G68" s="168"/>
      <c r="H68" s="168"/>
      <c r="I68" s="168"/>
      <c r="J68" s="168"/>
      <c r="K68" s="168"/>
      <c r="L68" s="168"/>
      <c r="M68" s="168"/>
      <c r="N68" s="168"/>
      <c r="O68" s="168"/>
      <c r="P68" s="168"/>
      <c r="Q68" s="168"/>
      <c r="R68" s="168"/>
      <c r="S68" s="168"/>
      <c r="T68" s="168"/>
      <c r="U68" s="168"/>
      <c r="V68" s="168"/>
      <c r="W68" s="168"/>
      <c r="X68" s="168"/>
      <c r="Y68" s="168"/>
      <c r="Z68" s="168"/>
      <c r="AA68" s="168"/>
      <c r="AB68" s="168"/>
      <c r="AC68" s="168"/>
      <c r="AD68" s="168"/>
      <c r="AE68" s="168"/>
      <c r="AF68" s="168"/>
      <c r="AG68" s="168"/>
      <c r="AH68" s="181">
        <v>150</v>
      </c>
      <c r="AI68" s="181">
        <v>145</v>
      </c>
      <c r="AJ68" s="181">
        <v>139</v>
      </c>
      <c r="AK68" s="181">
        <v>134</v>
      </c>
      <c r="AL68" s="181">
        <v>128</v>
      </c>
      <c r="AM68" s="181">
        <v>123</v>
      </c>
      <c r="AN68" s="181">
        <v>117</v>
      </c>
      <c r="AO68" s="181">
        <v>112</v>
      </c>
      <c r="AP68" s="181">
        <v>105</v>
      </c>
      <c r="AQ68" s="181">
        <v>96</v>
      </c>
      <c r="AR68" s="181">
        <v>85</v>
      </c>
    </row>
    <row r="69" spans="2:44">
      <c r="B69" s="152" t="s">
        <v>26</v>
      </c>
      <c r="C69" s="178" t="s">
        <v>255</v>
      </c>
      <c r="D69" s="163"/>
      <c r="E69" s="163"/>
      <c r="F69" s="163"/>
      <c r="G69" s="163"/>
      <c r="H69" s="163"/>
      <c r="I69" s="163"/>
      <c r="J69" s="163"/>
      <c r="K69" s="163"/>
      <c r="L69" s="163"/>
      <c r="M69" s="163"/>
      <c r="N69" s="163"/>
      <c r="O69" s="163"/>
      <c r="P69" s="163"/>
      <c r="Q69" s="163"/>
      <c r="R69" s="163"/>
      <c r="S69" s="163"/>
      <c r="T69" s="163"/>
      <c r="U69" s="163"/>
      <c r="V69" s="163"/>
      <c r="W69" s="163"/>
      <c r="X69" s="163"/>
      <c r="Y69" s="163"/>
      <c r="Z69" s="163"/>
      <c r="AA69" s="163"/>
      <c r="AB69" s="163"/>
      <c r="AC69" s="163"/>
      <c r="AD69" s="163"/>
      <c r="AE69" s="163"/>
      <c r="AF69" s="163"/>
      <c r="AG69" s="163"/>
      <c r="AH69" s="179">
        <v>70</v>
      </c>
      <c r="AI69" s="179">
        <v>68</v>
      </c>
      <c r="AJ69" s="179">
        <v>67</v>
      </c>
      <c r="AK69" s="179">
        <v>66</v>
      </c>
      <c r="AL69" s="179">
        <v>65</v>
      </c>
      <c r="AM69" s="179">
        <v>63</v>
      </c>
      <c r="AN69" s="179">
        <v>62</v>
      </c>
      <c r="AO69" s="179">
        <v>61</v>
      </c>
      <c r="AP69" s="179">
        <v>59</v>
      </c>
      <c r="AQ69" s="179">
        <v>57</v>
      </c>
      <c r="AR69" s="179">
        <v>56</v>
      </c>
    </row>
    <row r="70" spans="2:44">
      <c r="B70" s="151" t="s">
        <v>27</v>
      </c>
      <c r="C70" s="180" t="s">
        <v>255</v>
      </c>
      <c r="D70" s="162"/>
      <c r="E70" s="162"/>
      <c r="F70" s="162"/>
      <c r="G70" s="162"/>
      <c r="H70" s="162"/>
      <c r="I70" s="162"/>
      <c r="J70" s="162"/>
      <c r="K70" s="162"/>
      <c r="L70" s="162"/>
      <c r="M70" s="162"/>
      <c r="N70" s="162"/>
      <c r="O70" s="162"/>
      <c r="P70" s="162"/>
      <c r="Q70" s="162"/>
      <c r="R70" s="162"/>
      <c r="S70" s="162"/>
      <c r="T70" s="162"/>
      <c r="U70" s="162"/>
      <c r="V70" s="162"/>
      <c r="W70" s="162"/>
      <c r="X70" s="162"/>
      <c r="Y70" s="162"/>
      <c r="Z70" s="162"/>
      <c r="AA70" s="162"/>
      <c r="AB70" s="162"/>
      <c r="AC70" s="162"/>
      <c r="AD70" s="162"/>
      <c r="AE70" s="162"/>
      <c r="AF70" s="162"/>
      <c r="AG70" s="162"/>
      <c r="AH70" s="181">
        <v>9</v>
      </c>
      <c r="AI70" s="181">
        <v>9</v>
      </c>
      <c r="AJ70" s="181">
        <v>8</v>
      </c>
      <c r="AK70" s="181">
        <v>8</v>
      </c>
      <c r="AL70" s="181">
        <v>7</v>
      </c>
      <c r="AM70" s="181">
        <v>7</v>
      </c>
      <c r="AN70" s="181">
        <v>6</v>
      </c>
      <c r="AO70" s="181">
        <v>6</v>
      </c>
      <c r="AP70" s="181">
        <v>5</v>
      </c>
      <c r="AQ70" s="181">
        <v>5</v>
      </c>
      <c r="AR70" s="181">
        <v>4</v>
      </c>
    </row>
    <row r="71" spans="2:44">
      <c r="B71" s="152" t="s">
        <v>161</v>
      </c>
      <c r="C71" s="178" t="s">
        <v>255</v>
      </c>
      <c r="D71" s="163"/>
      <c r="E71" s="163"/>
      <c r="F71" s="163"/>
      <c r="G71" s="163"/>
      <c r="H71" s="163"/>
      <c r="I71" s="163"/>
      <c r="J71" s="163"/>
      <c r="K71" s="163"/>
      <c r="L71" s="163"/>
      <c r="M71" s="163"/>
      <c r="N71" s="163"/>
      <c r="O71" s="163"/>
      <c r="P71" s="163"/>
      <c r="Q71" s="163"/>
      <c r="R71" s="163"/>
      <c r="S71" s="163"/>
      <c r="T71" s="163"/>
      <c r="U71" s="163"/>
      <c r="V71" s="163"/>
      <c r="W71" s="163"/>
      <c r="X71" s="163"/>
      <c r="Y71" s="163"/>
      <c r="Z71" s="163"/>
      <c r="AA71" s="163"/>
      <c r="AB71" s="163"/>
      <c r="AC71" s="163"/>
      <c r="AD71" s="163"/>
      <c r="AE71" s="163"/>
      <c r="AF71" s="163"/>
      <c r="AG71" s="163"/>
      <c r="AH71" s="163"/>
      <c r="AI71" s="163"/>
      <c r="AJ71" s="163"/>
      <c r="AK71" s="163"/>
      <c r="AL71" s="163"/>
      <c r="AM71" s="163"/>
      <c r="AN71" s="163"/>
      <c r="AO71" s="163"/>
      <c r="AP71" s="163"/>
      <c r="AQ71" s="163"/>
      <c r="AR71" s="163"/>
    </row>
    <row r="72" spans="2:44">
      <c r="B72" s="151"/>
      <c r="C72" s="155"/>
      <c r="D72" s="162"/>
      <c r="E72" s="162"/>
      <c r="F72" s="162"/>
      <c r="G72" s="162"/>
      <c r="H72" s="162"/>
      <c r="I72" s="162"/>
      <c r="J72" s="162"/>
      <c r="K72" s="162"/>
      <c r="L72" s="162"/>
      <c r="M72" s="162"/>
      <c r="N72" s="162"/>
      <c r="O72" s="162"/>
      <c r="P72" s="162"/>
      <c r="Q72" s="162"/>
      <c r="R72" s="162"/>
      <c r="S72" s="162"/>
      <c r="T72" s="162"/>
      <c r="U72" s="162"/>
      <c r="V72" s="162"/>
      <c r="W72" s="162"/>
      <c r="X72" s="162"/>
      <c r="Y72" s="162"/>
      <c r="Z72" s="162"/>
      <c r="AA72" s="162"/>
      <c r="AB72" s="162"/>
      <c r="AC72" s="162"/>
      <c r="AD72" s="162"/>
      <c r="AE72" s="162"/>
      <c r="AF72" s="162"/>
      <c r="AG72" s="162"/>
      <c r="AH72" s="162"/>
      <c r="AI72" s="162"/>
      <c r="AJ72" s="162"/>
      <c r="AK72" s="162"/>
      <c r="AL72" s="162"/>
      <c r="AM72" s="162"/>
      <c r="AN72" s="162"/>
      <c r="AO72" s="162"/>
      <c r="AP72" s="162"/>
      <c r="AQ72" s="162"/>
      <c r="AR72" s="162"/>
    </row>
  </sheetData>
  <mergeCells count="1">
    <mergeCell ref="AH29:AI29"/>
  </mergeCells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2531B-4DAB-4A89-9AA4-85FDF40CE0FC}">
  <sheetPr>
    <tabColor theme="7" tint="0.59999389629810485"/>
    <pageSetUpPr fitToPage="1"/>
  </sheetPr>
  <dimension ref="A1:X35"/>
  <sheetViews>
    <sheetView showGridLines="0" zoomScale="130" zoomScaleNormal="130" zoomScaleSheetLayoutView="110" workbookViewId="0"/>
  </sheetViews>
  <sheetFormatPr baseColWidth="10" defaultColWidth="11.42578125" defaultRowHeight="12.75"/>
  <cols>
    <col min="1" max="1" width="5.7109375" style="41" customWidth="1"/>
    <col min="2" max="2" width="4.28515625" style="41" customWidth="1"/>
    <col min="3" max="3" width="1.7109375" style="41" customWidth="1"/>
    <col min="4" max="4" width="14" style="41" customWidth="1"/>
    <col min="5" max="5" width="1.7109375" style="41" customWidth="1"/>
    <col min="6" max="6" width="14" style="41" customWidth="1"/>
    <col min="7" max="7" width="1.7109375" style="41" customWidth="1"/>
    <col min="8" max="8" width="14" style="41" customWidth="1"/>
    <col min="9" max="9" width="1.7109375" style="41" customWidth="1"/>
    <col min="10" max="10" width="14" style="41" customWidth="1"/>
    <col min="11" max="11" width="1.7109375" style="41" customWidth="1"/>
    <col min="12" max="12" width="14" style="41" customWidth="1"/>
    <col min="13" max="13" width="3.140625" style="41" customWidth="1"/>
    <col min="14" max="14" width="1.42578125" style="41" customWidth="1"/>
    <col min="15" max="15" width="15.140625" style="41" customWidth="1"/>
    <col min="16" max="16" width="2.5703125" style="42" customWidth="1"/>
    <col min="17" max="19" width="11.7109375" style="42" customWidth="1"/>
    <col min="20" max="20" width="4" style="42" customWidth="1"/>
    <col min="21" max="22" width="11.7109375" style="42" customWidth="1"/>
    <col min="23" max="23" width="19.140625" style="42" customWidth="1"/>
    <col min="24" max="24" width="2.5703125" style="42" customWidth="1"/>
    <col min="25" max="16384" width="11.42578125" style="42"/>
  </cols>
  <sheetData>
    <row r="1" spans="1:24" ht="20.25" customHeight="1">
      <c r="A1" s="40"/>
    </row>
    <row r="2" spans="1:24" ht="20.25" customHeigh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P2" s="215" t="s">
        <v>144</v>
      </c>
      <c r="Q2" s="216"/>
      <c r="R2" s="216"/>
      <c r="S2" s="216"/>
      <c r="T2" s="216"/>
      <c r="U2" s="216"/>
      <c r="V2" s="216"/>
      <c r="W2" s="216"/>
      <c r="X2" s="217"/>
    </row>
    <row r="3" spans="1:24" ht="18.75" customHeight="1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P3" s="45"/>
      <c r="Q3" s="46"/>
      <c r="R3" s="47"/>
      <c r="S3" s="46"/>
      <c r="T3" s="46"/>
      <c r="U3" s="47"/>
      <c r="V3" s="46"/>
      <c r="W3" s="46"/>
      <c r="X3" s="48"/>
    </row>
    <row r="4" spans="1:24" ht="15.95" customHeight="1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P4" s="45"/>
      <c r="Q4" s="46"/>
      <c r="R4" s="46"/>
      <c r="S4" s="46"/>
      <c r="T4" s="46"/>
      <c r="U4" s="46"/>
      <c r="V4" s="46"/>
      <c r="W4" s="46"/>
      <c r="X4" s="48"/>
    </row>
    <row r="5" spans="1:24" ht="7.5" customHeight="1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P5" s="50"/>
      <c r="Q5" s="51"/>
      <c r="R5" s="51"/>
      <c r="S5" s="51"/>
      <c r="T5" s="51"/>
      <c r="U5" s="51"/>
      <c r="V5" s="51"/>
      <c r="W5" s="51"/>
      <c r="X5" s="52"/>
    </row>
    <row r="6" spans="1:24" ht="16.5" customHeight="1">
      <c r="B6" s="53"/>
      <c r="P6" s="50"/>
      <c r="Q6" s="51"/>
      <c r="R6" s="51"/>
      <c r="S6" s="51"/>
      <c r="T6" s="51"/>
      <c r="U6" s="51"/>
      <c r="V6" s="51"/>
      <c r="W6" s="51"/>
      <c r="X6" s="52"/>
    </row>
    <row r="7" spans="1:24" ht="16.5" customHeight="1">
      <c r="B7" s="53"/>
      <c r="P7" s="50"/>
      <c r="Q7" s="51"/>
      <c r="R7" s="51"/>
      <c r="S7" s="51"/>
      <c r="T7" s="51"/>
      <c r="U7" s="51"/>
      <c r="V7" s="51"/>
      <c r="W7" s="51"/>
      <c r="X7" s="52"/>
    </row>
    <row r="8" spans="1:24" ht="16.5" customHeight="1">
      <c r="B8" s="53"/>
      <c r="P8" s="50"/>
      <c r="Q8" s="51"/>
      <c r="R8" s="51"/>
      <c r="S8" s="51"/>
      <c r="T8" s="51"/>
      <c r="U8" s="51"/>
      <c r="V8" s="51"/>
      <c r="W8" s="51"/>
      <c r="X8" s="52"/>
    </row>
    <row r="9" spans="1:24" ht="16.5" customHeight="1">
      <c r="B9" s="53"/>
      <c r="P9" s="50"/>
      <c r="Q9" s="51"/>
      <c r="R9" s="51"/>
      <c r="S9" s="51"/>
      <c r="T9" s="51"/>
      <c r="U9" s="51"/>
      <c r="V9" s="51"/>
      <c r="W9" s="51"/>
      <c r="X9" s="52"/>
    </row>
    <row r="10" spans="1:24" ht="16.5" customHeight="1">
      <c r="B10" s="53"/>
      <c r="P10" s="50"/>
      <c r="Q10" s="51"/>
      <c r="R10" s="51"/>
      <c r="S10" s="51"/>
      <c r="T10" s="51"/>
      <c r="U10" s="51"/>
      <c r="V10" s="51"/>
      <c r="W10" s="51"/>
      <c r="X10" s="52"/>
    </row>
    <row r="11" spans="1:24" ht="16.5" customHeight="1">
      <c r="B11" s="53"/>
      <c r="P11" s="50"/>
      <c r="Q11" s="54" t="s">
        <v>143</v>
      </c>
      <c r="R11" s="51"/>
      <c r="S11" s="51"/>
      <c r="T11" s="51"/>
      <c r="U11" s="51"/>
      <c r="V11" s="51"/>
      <c r="W11" s="51"/>
      <c r="X11" s="52"/>
    </row>
    <row r="12" spans="1:24" ht="16.5" customHeight="1">
      <c r="B12" s="53"/>
      <c r="P12" s="50"/>
      <c r="Q12" s="51"/>
      <c r="R12" s="51"/>
      <c r="S12" s="51"/>
      <c r="T12" s="51"/>
      <c r="U12" s="51"/>
      <c r="V12" s="51"/>
      <c r="W12" s="51"/>
      <c r="X12" s="52"/>
    </row>
    <row r="13" spans="1:24" ht="17.25" customHeight="1">
      <c r="B13" s="53"/>
      <c r="P13" s="50"/>
      <c r="Q13" s="54" t="s">
        <v>142</v>
      </c>
      <c r="R13" s="51"/>
      <c r="S13" s="51"/>
      <c r="T13" s="51"/>
      <c r="U13" s="51"/>
      <c r="V13" s="51"/>
      <c r="W13" s="51"/>
      <c r="X13" s="52"/>
    </row>
    <row r="14" spans="1:24" ht="16.5" customHeight="1">
      <c r="B14" s="53"/>
      <c r="P14" s="50"/>
      <c r="Q14" s="51"/>
      <c r="R14" s="51"/>
      <c r="S14" s="51"/>
      <c r="T14" s="51"/>
      <c r="U14" s="51"/>
      <c r="V14" s="51"/>
      <c r="W14" s="51"/>
      <c r="X14" s="52"/>
    </row>
    <row r="15" spans="1:24" ht="16.5" customHeight="1">
      <c r="A15" s="55"/>
      <c r="B15" s="56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0"/>
      <c r="Q15" s="51"/>
      <c r="R15" s="54" t="s">
        <v>141</v>
      </c>
      <c r="S15" s="51"/>
      <c r="T15" s="51"/>
      <c r="U15" s="54" t="s">
        <v>141</v>
      </c>
      <c r="V15" s="51"/>
      <c r="W15" s="51"/>
      <c r="X15" s="52"/>
    </row>
    <row r="16" spans="1:24" ht="16.5" customHeight="1">
      <c r="A16" s="55"/>
      <c r="B16" s="56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0"/>
      <c r="Q16" s="51"/>
      <c r="R16" s="51"/>
      <c r="S16" s="51"/>
      <c r="T16" s="51"/>
      <c r="U16" s="51"/>
      <c r="V16" s="51"/>
      <c r="W16" s="51"/>
      <c r="X16" s="52"/>
    </row>
    <row r="17" spans="1:24" ht="16.5" customHeight="1">
      <c r="A17" s="55"/>
      <c r="B17" s="56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0"/>
      <c r="Q17" s="51"/>
      <c r="R17" s="51"/>
      <c r="S17" s="51"/>
      <c r="T17" s="51"/>
      <c r="U17" s="51"/>
      <c r="V17" s="51"/>
      <c r="W17" s="51"/>
      <c r="X17" s="52"/>
    </row>
    <row r="18" spans="1:24" ht="22.5" customHeight="1">
      <c r="A18" s="55"/>
      <c r="B18" s="56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0"/>
      <c r="Q18" s="51"/>
      <c r="R18" s="51"/>
      <c r="S18" s="51"/>
      <c r="T18" s="51"/>
      <c r="U18" s="51"/>
      <c r="V18" s="51"/>
      <c r="W18" s="51"/>
      <c r="X18" s="52"/>
    </row>
    <row r="19" spans="1:24" ht="87" customHeight="1">
      <c r="A19" s="57"/>
      <c r="B19" s="58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5"/>
      <c r="O19" s="55"/>
      <c r="P19" s="59"/>
      <c r="Q19" s="60"/>
      <c r="R19" s="60"/>
      <c r="S19" s="60"/>
      <c r="T19" s="60"/>
      <c r="U19" s="60"/>
      <c r="V19" s="60"/>
      <c r="W19" s="60"/>
      <c r="X19" s="61"/>
    </row>
    <row r="20" spans="1:24" ht="9" customHeight="1">
      <c r="A20" s="57"/>
      <c r="B20" s="58"/>
      <c r="C20" s="57"/>
      <c r="D20" s="214"/>
      <c r="E20" s="57"/>
      <c r="F20" s="214"/>
      <c r="G20" s="57"/>
      <c r="H20" s="214"/>
      <c r="I20" s="57"/>
      <c r="J20" s="214"/>
      <c r="K20" s="57"/>
      <c r="L20" s="214"/>
      <c r="M20" s="57"/>
      <c r="N20" s="55"/>
      <c r="O20" s="55"/>
    </row>
    <row r="21" spans="1:24" ht="11.25" customHeight="1">
      <c r="A21" s="57"/>
      <c r="B21" s="58"/>
      <c r="C21" s="57"/>
      <c r="D21" s="214"/>
      <c r="E21" s="57"/>
      <c r="F21" s="214"/>
      <c r="G21" s="57"/>
      <c r="H21" s="214"/>
      <c r="I21" s="57"/>
      <c r="J21" s="214"/>
      <c r="K21" s="57"/>
      <c r="L21" s="214"/>
      <c r="M21" s="57"/>
      <c r="N21" s="55"/>
      <c r="O21" s="55"/>
    </row>
    <row r="22" spans="1:24" ht="3.75" customHeight="1">
      <c r="A22" s="57"/>
      <c r="B22" s="58"/>
      <c r="C22" s="57"/>
      <c r="D22" s="62"/>
      <c r="E22" s="57"/>
      <c r="F22" s="62"/>
      <c r="G22" s="57"/>
      <c r="H22" s="62"/>
      <c r="I22" s="57"/>
      <c r="J22" s="62"/>
      <c r="K22" s="57"/>
      <c r="L22" s="62"/>
      <c r="M22" s="57"/>
      <c r="N22" s="55"/>
      <c r="O22" s="55"/>
    </row>
    <row r="23" spans="1:24" ht="9" customHeight="1">
      <c r="A23" s="57"/>
      <c r="B23" s="58"/>
      <c r="C23" s="57"/>
      <c r="D23" s="214"/>
      <c r="E23" s="57"/>
      <c r="F23" s="214"/>
      <c r="G23" s="57"/>
      <c r="H23" s="214"/>
      <c r="I23" s="57"/>
      <c r="J23" s="214"/>
      <c r="K23" s="57"/>
      <c r="L23" s="214"/>
      <c r="M23" s="57"/>
      <c r="N23" s="55"/>
      <c r="O23" s="55"/>
    </row>
    <row r="24" spans="1:24" ht="9" customHeight="1">
      <c r="A24" s="57"/>
      <c r="B24" s="58"/>
      <c r="C24" s="57"/>
      <c r="D24" s="214"/>
      <c r="E24" s="57"/>
      <c r="F24" s="214"/>
      <c r="G24" s="57"/>
      <c r="H24" s="214"/>
      <c r="I24" s="57"/>
      <c r="J24" s="214"/>
      <c r="K24" s="57"/>
      <c r="L24" s="214"/>
      <c r="M24" s="57"/>
      <c r="N24" s="55"/>
      <c r="O24" s="55"/>
    </row>
    <row r="25" spans="1:24" ht="16.5" customHeight="1">
      <c r="A25" s="55"/>
      <c r="B25" s="56"/>
      <c r="C25" s="63"/>
      <c r="D25" s="63"/>
      <c r="E25" s="63"/>
      <c r="F25" s="63"/>
      <c r="G25" s="63"/>
      <c r="H25" s="63"/>
      <c r="I25" s="63"/>
      <c r="J25" s="63"/>
      <c r="K25" s="63"/>
      <c r="L25" s="55"/>
      <c r="M25" s="55"/>
      <c r="N25" s="55"/>
      <c r="O25" s="55"/>
    </row>
    <row r="26" spans="1:24" ht="21.75" customHeight="1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</row>
    <row r="27" spans="1:24" ht="6.75" customHeight="1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</row>
    <row r="28" spans="1:24" ht="6" customHeight="1">
      <c r="A28" s="64"/>
      <c r="B28" s="64"/>
      <c r="C28" s="64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</row>
    <row r="29" spans="1:24" ht="4.5" customHeight="1">
      <c r="A29" s="64"/>
      <c r="B29" s="64"/>
      <c r="C29" s="64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</row>
    <row r="30" spans="1:24" ht="6" customHeight="1">
      <c r="A30" s="64"/>
      <c r="B30" s="64"/>
      <c r="C30" s="64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</row>
    <row r="31" spans="1:24" ht="6.75" customHeight="1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</row>
    <row r="32" spans="1:24" ht="4.5" customHeight="1">
      <c r="A32" s="55"/>
      <c r="B32" s="55"/>
      <c r="C32" s="55"/>
      <c r="D32" s="55"/>
      <c r="E32" s="55"/>
      <c r="F32" s="55"/>
      <c r="G32" s="66"/>
      <c r="H32" s="66"/>
      <c r="I32" s="66"/>
      <c r="J32" s="66"/>
      <c r="K32" s="66"/>
      <c r="L32" s="55"/>
      <c r="M32" s="55"/>
      <c r="N32" s="55"/>
      <c r="O32" s="55"/>
    </row>
    <row r="33" spans="1:15" ht="18" customHeight="1">
      <c r="A33" s="67"/>
      <c r="B33" s="67"/>
      <c r="C33" s="67"/>
      <c r="D33" s="67"/>
      <c r="E33" s="67"/>
      <c r="F33" s="66"/>
      <c r="G33" s="66"/>
      <c r="H33" s="66"/>
      <c r="I33" s="66"/>
      <c r="J33" s="66"/>
      <c r="K33" s="66"/>
      <c r="L33" s="55"/>
      <c r="M33" s="55"/>
      <c r="N33" s="55"/>
      <c r="O33" s="55"/>
    </row>
    <row r="34" spans="1:15">
      <c r="A34" s="67"/>
      <c r="B34" s="67"/>
      <c r="C34" s="67"/>
      <c r="D34" s="67"/>
      <c r="E34" s="67"/>
      <c r="F34" s="66"/>
      <c r="G34" s="66"/>
      <c r="H34" s="66"/>
      <c r="I34" s="66"/>
      <c r="J34" s="66"/>
      <c r="K34" s="66"/>
      <c r="L34" s="55"/>
      <c r="M34" s="55"/>
      <c r="N34" s="55"/>
      <c r="O34" s="55"/>
    </row>
    <row r="35" spans="1:15">
      <c r="A35" s="67"/>
      <c r="B35" s="67"/>
      <c r="C35" s="67"/>
      <c r="D35" s="67"/>
      <c r="E35" s="67"/>
      <c r="F35" s="66"/>
      <c r="G35" s="66"/>
      <c r="H35" s="66"/>
      <c r="I35" s="66"/>
      <c r="J35" s="66"/>
      <c r="K35" s="66"/>
      <c r="L35" s="55"/>
      <c r="M35" s="55"/>
      <c r="N35" s="55"/>
      <c r="O35" s="55"/>
    </row>
  </sheetData>
  <sheetProtection selectLockedCells="1"/>
  <mergeCells count="11">
    <mergeCell ref="D23:D24"/>
    <mergeCell ref="F23:F24"/>
    <mergeCell ref="H23:H24"/>
    <mergeCell ref="J23:J24"/>
    <mergeCell ref="L23:L24"/>
    <mergeCell ref="P2:X2"/>
    <mergeCell ref="D20:D21"/>
    <mergeCell ref="F20:F21"/>
    <mergeCell ref="H20:H21"/>
    <mergeCell ref="J20:J21"/>
    <mergeCell ref="L20:L21"/>
  </mergeCells>
  <printOptions horizontalCentered="1"/>
  <pageMargins left="0" right="0" top="0.78740157480314965" bottom="0.78740157480314965" header="0.31496062992125984" footer="0.31496062992125984"/>
  <pageSetup paperSize="9" scale="51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4CC94-A67E-41B8-A39E-20EDFC2B7091}">
  <sheetPr>
    <tabColor theme="4"/>
  </sheetPr>
  <dimension ref="B1:AR18"/>
  <sheetViews>
    <sheetView showGridLines="0" zoomScale="85" zoomScaleNormal="85" zoomScalePageLayoutView="150" workbookViewId="0">
      <pane xSplit="3" ySplit="9" topLeftCell="X10" activePane="bottomRight" state="frozen"/>
      <selection pane="topRight" activeCell="D1" sqref="D1"/>
      <selection pane="bottomLeft" activeCell="A9" sqref="A9"/>
      <selection pane="bottomRight" activeCell="X12" sqref="X12"/>
    </sheetView>
  </sheetViews>
  <sheetFormatPr baseColWidth="10" defaultColWidth="11.42578125" defaultRowHeight="15" outlineLevelCol="1"/>
  <cols>
    <col min="1" max="1" width="5.42578125" style="89" customWidth="1"/>
    <col min="2" max="2" width="39.7109375" style="89" customWidth="1"/>
    <col min="3" max="3" width="63.85546875" style="17" customWidth="1"/>
    <col min="4" max="23" width="9.42578125" style="89" hidden="1" customWidth="1" outlineLevel="1"/>
    <col min="24" max="24" width="9.42578125" style="89" customWidth="1" collapsed="1"/>
    <col min="25" max="44" width="9.42578125" style="89" customWidth="1"/>
    <col min="45" max="16384" width="11.42578125" style="89"/>
  </cols>
  <sheetData>
    <row r="1" spans="2:44" s="83" customFormat="1" ht="23.25" customHeight="1">
      <c r="B1" s="79" t="s">
        <v>140</v>
      </c>
      <c r="C1" s="96" t="s">
        <v>149</v>
      </c>
      <c r="D1" s="97"/>
      <c r="E1" s="97"/>
      <c r="F1" s="97"/>
      <c r="G1" s="97"/>
      <c r="H1" s="97"/>
      <c r="I1" s="97"/>
      <c r="J1" s="97"/>
      <c r="K1" s="98"/>
      <c r="AK1" s="38"/>
      <c r="AL1" s="84"/>
    </row>
    <row r="2" spans="2:44" s="83" customFormat="1" ht="23.25" customHeight="1">
      <c r="B2" s="79" t="s">
        <v>138</v>
      </c>
      <c r="C2" s="96" t="s">
        <v>216</v>
      </c>
      <c r="D2" s="97"/>
      <c r="E2" s="97"/>
      <c r="F2" s="97"/>
      <c r="G2" s="97"/>
      <c r="H2" s="97"/>
      <c r="I2" s="97"/>
      <c r="J2" s="97"/>
      <c r="K2" s="98"/>
      <c r="AK2" s="38"/>
    </row>
    <row r="3" spans="2:44" s="83" customFormat="1" ht="23.25" customHeight="1">
      <c r="B3" s="79" t="s">
        <v>137</v>
      </c>
      <c r="C3" s="99">
        <f ca="1">TODAY()</f>
        <v>44998</v>
      </c>
      <c r="D3" s="100"/>
      <c r="E3" s="100"/>
      <c r="F3" s="100"/>
      <c r="G3" s="100"/>
      <c r="H3" s="100"/>
      <c r="I3" s="100"/>
      <c r="J3" s="100"/>
      <c r="K3" s="100"/>
      <c r="AK3" s="38"/>
    </row>
    <row r="4" spans="2:44" s="83" customFormat="1" ht="23.25" customHeight="1">
      <c r="B4" s="79" t="s">
        <v>212</v>
      </c>
      <c r="C4" s="96" t="s">
        <v>182</v>
      </c>
      <c r="D4" s="97"/>
      <c r="E4" s="97"/>
      <c r="F4" s="97"/>
      <c r="G4" s="97"/>
      <c r="H4" s="97"/>
      <c r="I4" s="97"/>
      <c r="J4" s="97"/>
      <c r="K4" s="98"/>
    </row>
    <row r="5" spans="2:44" s="83" customFormat="1" ht="23.25" customHeight="1">
      <c r="B5" s="79" t="s">
        <v>213</v>
      </c>
      <c r="C5" s="186" t="s">
        <v>214</v>
      </c>
      <c r="D5" s="187"/>
      <c r="E5" s="187"/>
      <c r="F5" s="187"/>
      <c r="G5" s="187"/>
      <c r="H5" s="187"/>
      <c r="I5" s="187"/>
      <c r="J5" s="187"/>
      <c r="K5" s="98"/>
    </row>
    <row r="6" spans="2:44" s="83" customFormat="1" ht="23.25" customHeight="1">
      <c r="B6" s="79" t="s">
        <v>135</v>
      </c>
      <c r="C6" s="96" t="s">
        <v>147</v>
      </c>
      <c r="D6" s="97"/>
      <c r="E6" s="97"/>
      <c r="F6" s="97"/>
      <c r="G6" s="97"/>
      <c r="H6" s="97"/>
      <c r="I6" s="97"/>
      <c r="J6" s="97"/>
      <c r="K6" s="98"/>
    </row>
    <row r="7" spans="2:44" s="83" customFormat="1" ht="23.25" customHeight="1">
      <c r="B7" s="79" t="s">
        <v>134</v>
      </c>
      <c r="C7" s="96"/>
      <c r="D7" s="97"/>
      <c r="E7" s="97"/>
      <c r="F7" s="97"/>
      <c r="G7" s="97"/>
      <c r="H7" s="97"/>
      <c r="I7" s="97"/>
      <c r="J7" s="97"/>
      <c r="K7" s="98"/>
      <c r="AK7" s="38"/>
    </row>
    <row r="8" spans="2:44">
      <c r="B8" s="80"/>
      <c r="C8" s="81"/>
      <c r="D8" s="80"/>
      <c r="E8" s="80"/>
      <c r="F8" s="80"/>
      <c r="G8" s="80"/>
      <c r="H8" s="80"/>
      <c r="I8" s="80"/>
      <c r="J8" s="80"/>
      <c r="K8" s="80"/>
    </row>
    <row r="9" spans="2:44" ht="14.25" customHeight="1">
      <c r="B9" s="1"/>
      <c r="C9" s="11"/>
    </row>
    <row r="10" spans="2:44" ht="22.5" customHeight="1">
      <c r="B10" s="3"/>
      <c r="C10" s="12"/>
      <c r="D10" s="24"/>
      <c r="E10" s="24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</row>
    <row r="11" spans="2:44">
      <c r="B11" s="4" t="s">
        <v>154</v>
      </c>
      <c r="C11" s="13"/>
      <c r="D11" s="8">
        <v>32874</v>
      </c>
      <c r="E11" s="8">
        <v>33239</v>
      </c>
      <c r="F11" s="8">
        <v>33604</v>
      </c>
      <c r="G11" s="8">
        <v>33970</v>
      </c>
      <c r="H11" s="8">
        <v>34335</v>
      </c>
      <c r="I11" s="8">
        <v>34700</v>
      </c>
      <c r="J11" s="8">
        <v>35065</v>
      </c>
      <c r="K11" s="8">
        <v>35431</v>
      </c>
      <c r="L11" s="8">
        <v>35796</v>
      </c>
      <c r="M11" s="8">
        <v>36161</v>
      </c>
      <c r="N11" s="8">
        <v>36526</v>
      </c>
      <c r="O11" s="8">
        <v>36892</v>
      </c>
      <c r="P11" s="8">
        <v>37257</v>
      </c>
      <c r="Q11" s="8">
        <v>37622</v>
      </c>
      <c r="R11" s="8">
        <v>37987</v>
      </c>
      <c r="S11" s="8">
        <v>38353</v>
      </c>
      <c r="T11" s="8">
        <v>38718</v>
      </c>
      <c r="U11" s="8">
        <v>39083</v>
      </c>
      <c r="V11" s="8">
        <v>39448</v>
      </c>
      <c r="W11" s="8">
        <v>39814</v>
      </c>
      <c r="X11" s="8">
        <v>40179</v>
      </c>
      <c r="Y11" s="8">
        <v>40544</v>
      </c>
      <c r="Z11" s="8">
        <v>40909</v>
      </c>
      <c r="AA11" s="8">
        <v>41275</v>
      </c>
      <c r="AB11" s="8">
        <v>41640</v>
      </c>
      <c r="AC11" s="8">
        <v>42005</v>
      </c>
      <c r="AD11" s="8">
        <v>42370</v>
      </c>
      <c r="AE11" s="8">
        <v>42736</v>
      </c>
      <c r="AF11" s="8">
        <v>43101</v>
      </c>
      <c r="AG11" s="8">
        <v>43466</v>
      </c>
      <c r="AH11" s="8">
        <v>43831</v>
      </c>
      <c r="AI11" s="8">
        <v>44197</v>
      </c>
      <c r="AJ11" s="8">
        <v>44562</v>
      </c>
      <c r="AK11" s="8">
        <v>44927</v>
      </c>
      <c r="AL11" s="8">
        <v>45292</v>
      </c>
      <c r="AM11" s="8">
        <v>45658</v>
      </c>
      <c r="AN11" s="8">
        <v>46023</v>
      </c>
      <c r="AO11" s="8">
        <v>46388</v>
      </c>
      <c r="AP11" s="8">
        <v>46753</v>
      </c>
      <c r="AQ11" s="8">
        <v>47119</v>
      </c>
      <c r="AR11" s="8">
        <v>47484</v>
      </c>
    </row>
    <row r="12" spans="2:44" ht="19.5" customHeight="1">
      <c r="B12" s="118" t="str">
        <f ca="1">THG!B10</f>
        <v>CRF 1.A.1 - Energiewirtschaft</v>
      </c>
      <c r="C12" s="14" t="s">
        <v>145</v>
      </c>
      <c r="D12" s="101">
        <f ca="1">(THG!D10)/1000</f>
        <v>430.97301833001109</v>
      </c>
      <c r="E12" s="101">
        <f ca="1">(THG!E10)/1000</f>
        <v>417.12706825193391</v>
      </c>
      <c r="F12" s="101">
        <f ca="1">(THG!F10)/1000</f>
        <v>395.42430843563551</v>
      </c>
      <c r="G12" s="101">
        <f ca="1">(THG!G10)/1000</f>
        <v>384.3262216796399</v>
      </c>
      <c r="H12" s="101">
        <f ca="1">(THG!H10)/1000</f>
        <v>381.83198983492269</v>
      </c>
      <c r="I12" s="101">
        <f ca="1">(THG!I10)/1000</f>
        <v>370.05364800246082</v>
      </c>
      <c r="J12" s="101">
        <f ca="1">(THG!J10)/1000</f>
        <v>376.90999078358908</v>
      </c>
      <c r="K12" s="101">
        <f ca="1">(THG!K10)/1000</f>
        <v>355.83481474600944</v>
      </c>
      <c r="L12" s="101">
        <f ca="1">(THG!L10)/1000</f>
        <v>358.71983615037703</v>
      </c>
      <c r="M12" s="101">
        <f ca="1">(THG!M10)/1000</f>
        <v>346.62628284306021</v>
      </c>
      <c r="N12" s="101">
        <f ca="1">(THG!N10)/1000</f>
        <v>359.65045385691047</v>
      </c>
      <c r="O12" s="101">
        <f ca="1">(THG!O10)/1000</f>
        <v>372.23156287434011</v>
      </c>
      <c r="P12" s="101">
        <f ca="1">(THG!P10)/1000</f>
        <v>373.6580483070627</v>
      </c>
      <c r="Q12" s="101">
        <f ca="1">(THG!Q10)/1000</f>
        <v>387.80238285227949</v>
      </c>
      <c r="R12" s="101">
        <f ca="1">(THG!R10)/1000</f>
        <v>385.60587685772811</v>
      </c>
      <c r="S12" s="101">
        <f ca="1">(THG!S10)/1000</f>
        <v>380.72558511881283</v>
      </c>
      <c r="T12" s="101">
        <f ca="1">(THG!T10)/1000</f>
        <v>382.97181735275882</v>
      </c>
      <c r="U12" s="101">
        <f ca="1">(THG!U10)/1000</f>
        <v>389.70594477262364</v>
      </c>
      <c r="V12" s="101">
        <f ca="1">(THG!V10)/1000</f>
        <v>369.02081276745673</v>
      </c>
      <c r="W12" s="101">
        <f ca="1">(THG!W10)/1000</f>
        <v>343.92069692119799</v>
      </c>
      <c r="X12" s="101">
        <f ca="1">(THG!X10)/1000</f>
        <v>355.78702674592455</v>
      </c>
      <c r="Y12" s="101">
        <f ca="1">(THG!Y10)/1000</f>
        <v>353.40372918925635</v>
      </c>
      <c r="Z12" s="101">
        <f ca="1">(THG!Z10)/1000</f>
        <v>363.68282571493478</v>
      </c>
      <c r="AA12" s="101">
        <f ca="1">(THG!AA10)/1000</f>
        <v>370.14687928758735</v>
      </c>
      <c r="AB12" s="101">
        <f ca="1">(THG!AB10)/1000</f>
        <v>350.52936659892481</v>
      </c>
      <c r="AC12" s="101">
        <f ca="1">(THG!AC10)/1000</f>
        <v>338.56224826392935</v>
      </c>
      <c r="AD12" s="101">
        <f ca="1">(THG!AD10)/1000</f>
        <v>334.77500465644556</v>
      </c>
      <c r="AE12" s="101">
        <f ca="1">(THG!AE10)/1000</f>
        <v>313.3472031055897</v>
      </c>
      <c r="AF12" s="101">
        <f ca="1">(THG!AF10)/1000</f>
        <v>301.39717410507296</v>
      </c>
      <c r="AG12" s="101">
        <f ca="1">(THG!AG10)/1000</f>
        <v>251.79750128499589</v>
      </c>
      <c r="AH12" s="166">
        <f ca="1">(THG!AH10)/1000</f>
        <v>213.16921237867422</v>
      </c>
      <c r="AI12" s="166">
        <f ca="1">(THG!AI10)/1000</f>
        <v>240.46060934416533</v>
      </c>
      <c r="AJ12" s="166">
        <f ca="1">(THG!AJ10)/1000</f>
        <v>251.05128504395981</v>
      </c>
      <c r="AK12" s="29"/>
      <c r="AL12" s="29"/>
      <c r="AM12" s="29"/>
      <c r="AN12" s="29"/>
      <c r="AO12" s="29"/>
      <c r="AP12" s="29"/>
      <c r="AQ12" s="29"/>
      <c r="AR12" s="29"/>
    </row>
    <row r="13" spans="2:44" ht="19.5" customHeight="1">
      <c r="B13" s="119" t="str">
        <f ca="1">THG!B11</f>
        <v>CRF 1.A.3.e - Erdgasverdichter</v>
      </c>
      <c r="C13" s="90" t="s">
        <v>145</v>
      </c>
      <c r="D13" s="102">
        <f ca="1">(THG!D11)/1000</f>
        <v>1.10210405696</v>
      </c>
      <c r="E13" s="102">
        <f ca="1">(THG!E11)/1000</f>
        <v>1.1588224344799998</v>
      </c>
      <c r="F13" s="102">
        <f ca="1">(THG!F11)/1000</f>
        <v>1.1462562217999996</v>
      </c>
      <c r="G13" s="102">
        <f ca="1">(THG!G11)/1000</f>
        <v>1.2123214122399997</v>
      </c>
      <c r="H13" s="102">
        <f ca="1">(THG!H11)/1000</f>
        <v>1.2340664028800001</v>
      </c>
      <c r="I13" s="102">
        <f ca="1">(THG!I11)/1000</f>
        <v>1.3467070515999999</v>
      </c>
      <c r="J13" s="102">
        <f ca="1">(THG!J11)/1000</f>
        <v>1.506574448991111</v>
      </c>
      <c r="K13" s="102">
        <f ca="1">(THG!K11)/1000</f>
        <v>1.4389463812911112</v>
      </c>
      <c r="L13" s="102">
        <f ca="1">(THG!L11)/1000</f>
        <v>1.4501051676533332</v>
      </c>
      <c r="M13" s="102">
        <f ca="1">(THG!M11)/1000</f>
        <v>1.444711794611111</v>
      </c>
      <c r="N13" s="102">
        <f ca="1">(THG!N11)/1000</f>
        <v>1.4314026897155552</v>
      </c>
      <c r="O13" s="102">
        <f ca="1">(THG!O11)/1000</f>
        <v>1.5100546278799998</v>
      </c>
      <c r="P13" s="102">
        <f ca="1">(THG!P11)/1000</f>
        <v>1.6219908855466669</v>
      </c>
      <c r="Q13" s="102">
        <f ca="1">(THG!Q11)/1000</f>
        <v>1.5247198654133332</v>
      </c>
      <c r="R13" s="102">
        <f ca="1">(THG!R11)/1000</f>
        <v>1.5354171848</v>
      </c>
      <c r="S13" s="102">
        <f ca="1">(THG!S11)/1000</f>
        <v>1.5007582990093968</v>
      </c>
      <c r="T13" s="102">
        <f ca="1">(THG!T11)/1000</f>
        <v>1.6931054120679665</v>
      </c>
      <c r="U13" s="102">
        <f ca="1">(THG!U11)/1000</f>
        <v>1.3820531606745299</v>
      </c>
      <c r="V13" s="102">
        <f ca="1">(THG!V11)/1000</f>
        <v>1.45190294567175</v>
      </c>
      <c r="W13" s="102">
        <f ca="1">(THG!W11)/1000</f>
        <v>1.3694616317385833</v>
      </c>
      <c r="X13" s="102">
        <f ca="1">(THG!X11)/1000</f>
        <v>1.1911170131017597</v>
      </c>
      <c r="Y13" s="102">
        <f ca="1">(THG!Y11)/1000</f>
        <v>1.2433532464600001</v>
      </c>
      <c r="Z13" s="102">
        <f ca="1">(THG!Z11)/1000</f>
        <v>1.2525273939000801</v>
      </c>
      <c r="AA13" s="102">
        <f ca="1">(THG!AA11)/1000</f>
        <v>1.4891857180473971</v>
      </c>
      <c r="AB13" s="102">
        <f ca="1">(THG!AB11)/1000</f>
        <v>1.2108546809472003</v>
      </c>
      <c r="AC13" s="102">
        <f ca="1">(THG!AC11)/1000</f>
        <v>1.2472830699779998</v>
      </c>
      <c r="AD13" s="102">
        <f ca="1">(THG!AD11)/1000</f>
        <v>1.0601527278345997</v>
      </c>
      <c r="AE13" s="102">
        <f ca="1">(THG!AE11)/1000</f>
        <v>1.2682463262302002</v>
      </c>
      <c r="AF13" s="102">
        <f ca="1">(THG!AF11)/1000</f>
        <v>1.3469825939988</v>
      </c>
      <c r="AG13" s="102">
        <f ca="1">(THG!AG11)/1000</f>
        <v>1.2098989717188999</v>
      </c>
      <c r="AH13" s="167">
        <f ca="1">(THG!AH11)/1000</f>
        <v>0.77768307961819971</v>
      </c>
      <c r="AI13" s="167">
        <f ca="1">(THG!AI11)/1000</f>
        <v>0.84724022320094006</v>
      </c>
      <c r="AJ13" s="167">
        <f ca="1">(THG!AJ11)/1000</f>
        <v>1.0296998471202501</v>
      </c>
      <c r="AK13" s="92"/>
      <c r="AL13" s="92"/>
      <c r="AM13" s="92"/>
      <c r="AN13" s="92"/>
      <c r="AO13" s="92"/>
      <c r="AP13" s="92"/>
      <c r="AQ13" s="92"/>
      <c r="AR13" s="92"/>
    </row>
    <row r="14" spans="2:44" ht="19.5" customHeight="1">
      <c r="B14" s="118" t="str">
        <f ca="1">THG!B12</f>
        <v>CRF 1.B - Diffuse Emissionen aus Brennstoffen</v>
      </c>
      <c r="C14" s="14" t="s">
        <v>145</v>
      </c>
      <c r="D14" s="101">
        <f ca="1">(THG!D12)/1000</f>
        <v>42.523793983785794</v>
      </c>
      <c r="E14" s="101">
        <f ca="1">(THG!E12)/1000</f>
        <v>41.476704115517819</v>
      </c>
      <c r="F14" s="101">
        <f ca="1">(THG!F12)/1000</f>
        <v>38.912506240226698</v>
      </c>
      <c r="G14" s="101">
        <f ca="1">(THG!G12)/1000</f>
        <v>40.177006263464925</v>
      </c>
      <c r="H14" s="101">
        <f ca="1">(THG!H12)/1000</f>
        <v>36.734793011838455</v>
      </c>
      <c r="I14" s="101">
        <f ca="1">(THG!I12)/1000</f>
        <v>35.302434687510349</v>
      </c>
      <c r="J14" s="101">
        <f ca="1">(THG!J12)/1000</f>
        <v>34.219868639806798</v>
      </c>
      <c r="K14" s="101">
        <f ca="1">(THG!K12)/1000</f>
        <v>33.52172378341038</v>
      </c>
      <c r="L14" s="101">
        <f ca="1">(THG!L12)/1000</f>
        <v>30.556361852503979</v>
      </c>
      <c r="M14" s="101">
        <f ca="1">(THG!M12)/1000</f>
        <v>31.679652749771375</v>
      </c>
      <c r="N14" s="101">
        <f ca="1">(THG!N12)/1000</f>
        <v>29.533529996154364</v>
      </c>
      <c r="O14" s="101">
        <f ca="1">(THG!O12)/1000</f>
        <v>26.85889603301872</v>
      </c>
      <c r="P14" s="101">
        <f ca="1">(THG!P12)/1000</f>
        <v>25.434726423029179</v>
      </c>
      <c r="Q14" s="101">
        <f ca="1">(THG!Q12)/1000</f>
        <v>23.327115289081647</v>
      </c>
      <c r="R14" s="101">
        <f ca="1">(THG!R12)/1000</f>
        <v>20.205887531958926</v>
      </c>
      <c r="S14" s="101">
        <f ca="1">(THG!S12)/1000</f>
        <v>18.166652648461724</v>
      </c>
      <c r="T14" s="101">
        <f ca="1">(THG!T12)/1000</f>
        <v>16.150329096002622</v>
      </c>
      <c r="U14" s="101">
        <f ca="1">(THG!U12)/1000</f>
        <v>14.547265125588719</v>
      </c>
      <c r="V14" s="101">
        <f ca="1">(THG!V12)/1000</f>
        <v>13.98484446635357</v>
      </c>
      <c r="W14" s="101">
        <f ca="1">(THG!W12)/1000</f>
        <v>12.13630639729157</v>
      </c>
      <c r="X14" s="101">
        <f ca="1">(THG!X12)/1000</f>
        <v>11.837577395130488</v>
      </c>
      <c r="Y14" s="101">
        <f ca="1">(THG!Y12)/1000</f>
        <v>11.392865524776925</v>
      </c>
      <c r="Z14" s="101">
        <f ca="1">(THG!Z12)/1000</f>
        <v>11.96648724937211</v>
      </c>
      <c r="AA14" s="101">
        <f ca="1">(THG!AA12)/1000</f>
        <v>11.108778787839608</v>
      </c>
      <c r="AB14" s="101">
        <f ca="1">(THG!AB12)/1000</f>
        <v>9.7457631386800401</v>
      </c>
      <c r="AC14" s="101">
        <f ca="1">(THG!AC12)/1000</f>
        <v>9.5771306084132704</v>
      </c>
      <c r="AD14" s="101">
        <f ca="1">(THG!AD12)/1000</f>
        <v>8.5380685333537425</v>
      </c>
      <c r="AE14" s="101">
        <f ca="1">(THG!AE12)/1000</f>
        <v>8.1295667200750632</v>
      </c>
      <c r="AF14" s="101">
        <f ca="1">(THG!AF12)/1000</f>
        <v>6.5715637380854037</v>
      </c>
      <c r="AG14" s="101">
        <f ca="1">(THG!AG12)/1000</f>
        <v>4.5963697541930921</v>
      </c>
      <c r="AH14" s="166">
        <f ca="1">(THG!AH12)/1000</f>
        <v>3.9812175427486154</v>
      </c>
      <c r="AI14" s="166">
        <f ca="1">(THG!AI12)/1000</f>
        <v>3.8252996726390975</v>
      </c>
      <c r="AJ14" s="166">
        <f ca="1">(THG!AJ12)/1000</f>
        <v>3.7804020340822997</v>
      </c>
      <c r="AK14" s="29"/>
      <c r="AL14" s="29"/>
      <c r="AM14" s="29"/>
      <c r="AN14" s="29"/>
      <c r="AO14" s="29"/>
      <c r="AP14" s="29"/>
      <c r="AQ14" s="29"/>
      <c r="AR14" s="29"/>
    </row>
    <row r="15" spans="2:44" ht="19.5" customHeight="1">
      <c r="B15" s="6" t="s">
        <v>15</v>
      </c>
      <c r="C15" s="22" t="s">
        <v>145</v>
      </c>
      <c r="D15" s="82">
        <f ca="1">(THG!D9)/1000</f>
        <v>474.59891637075685</v>
      </c>
      <c r="E15" s="82">
        <f ca="1">(THG!E9)/1000</f>
        <v>459.76259480193175</v>
      </c>
      <c r="F15" s="82">
        <f ca="1">(THG!F9)/1000</f>
        <v>435.48307089766217</v>
      </c>
      <c r="G15" s="82">
        <f ca="1">(THG!G9)/1000</f>
        <v>425.71554935534476</v>
      </c>
      <c r="H15" s="82">
        <f ca="1">(THG!H9)/1000</f>
        <v>419.8008492496412</v>
      </c>
      <c r="I15" s="82">
        <f ca="1">(THG!I9)/1000</f>
        <v>406.70278974157117</v>
      </c>
      <c r="J15" s="82">
        <f ca="1">(THG!J9)/1000</f>
        <v>412.63643387238699</v>
      </c>
      <c r="K15" s="82">
        <f ca="1">(THG!K9)/1000</f>
        <v>390.79548491071091</v>
      </c>
      <c r="L15" s="82">
        <f ca="1">(THG!L9)/1000</f>
        <v>390.72630317053438</v>
      </c>
      <c r="M15" s="82">
        <f ca="1">(THG!M9)/1000</f>
        <v>379.75064738744271</v>
      </c>
      <c r="N15" s="82">
        <f ca="1">(THG!N9)/1000</f>
        <v>390.61538654278036</v>
      </c>
      <c r="O15" s="82">
        <f ca="1">(THG!O9)/1000</f>
        <v>400.6005135352388</v>
      </c>
      <c r="P15" s="82">
        <f ca="1">(THG!P9)/1000</f>
        <v>400.71476561563856</v>
      </c>
      <c r="Q15" s="82">
        <f ca="1">(THG!Q9)/1000</f>
        <v>412.65421800677444</v>
      </c>
      <c r="R15" s="82">
        <f ca="1">(THG!R9)/1000</f>
        <v>407.34718157448708</v>
      </c>
      <c r="S15" s="82">
        <f ca="1">(THG!S9)/1000</f>
        <v>400.39299606628401</v>
      </c>
      <c r="T15" s="82">
        <f ca="1">(THG!T9)/1000</f>
        <v>400.81525186082939</v>
      </c>
      <c r="U15" s="82">
        <f ca="1">(THG!U9)/1000</f>
        <v>405.63526305888695</v>
      </c>
      <c r="V15" s="82">
        <f ca="1">(THG!V9)/1000</f>
        <v>384.45756017948207</v>
      </c>
      <c r="W15" s="82">
        <f ca="1">(THG!W9)/1000</f>
        <v>357.42646495022814</v>
      </c>
      <c r="X15" s="82">
        <f ca="1">(THG!X9)/1000</f>
        <v>368.81572115415679</v>
      </c>
      <c r="Y15" s="82">
        <f ca="1">(THG!Y9)/1000</f>
        <v>366.03994796049335</v>
      </c>
      <c r="Z15" s="82">
        <f ca="1">(THG!Z9)/1000</f>
        <v>376.90184035820698</v>
      </c>
      <c r="AA15" s="82">
        <f ca="1">(THG!AA9)/1000</f>
        <v>382.74484379347439</v>
      </c>
      <c r="AB15" s="82">
        <f ca="1">(THG!AB9)/1000</f>
        <v>361.48598441855199</v>
      </c>
      <c r="AC15" s="82">
        <f ca="1">(THG!AC9)/1000</f>
        <v>349.38666194232059</v>
      </c>
      <c r="AD15" s="82">
        <f ca="1">(THG!AD9)/1000</f>
        <v>344.37322591763393</v>
      </c>
      <c r="AE15" s="82">
        <f ca="1">(THG!AE9)/1000</f>
        <v>322.74501615189502</v>
      </c>
      <c r="AF15" s="82">
        <f ca="1">(THG!AF9)/1000</f>
        <v>309.31572043715715</v>
      </c>
      <c r="AG15" s="82">
        <f ca="1">(THG!AG9)/1000</f>
        <v>257.60377001090791</v>
      </c>
      <c r="AH15" s="165">
        <f ca="1">(THG!AH9)/1000</f>
        <v>217.92811300104103</v>
      </c>
      <c r="AI15" s="165">
        <f ca="1">(THG!AI9)/1000</f>
        <v>245.13314924000537</v>
      </c>
      <c r="AJ15" s="165">
        <f ca="1">(THG!AJ9)/1000</f>
        <v>255.86138692516235</v>
      </c>
      <c r="AK15" s="26"/>
      <c r="AL15" s="26"/>
      <c r="AM15" s="26"/>
      <c r="AN15" s="26"/>
      <c r="AO15" s="26"/>
      <c r="AP15" s="26"/>
      <c r="AQ15" s="26"/>
      <c r="AR15" s="26"/>
    </row>
    <row r="16" spans="2:44" ht="19.5" customHeight="1">
      <c r="B16" s="118" t="s">
        <v>211</v>
      </c>
      <c r="C16" s="14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>
        <f>'THG kurz'!AA24/1000</f>
        <v>329.46063848099999</v>
      </c>
      <c r="AB16" s="101">
        <f>'THG kurz'!AB24/1000</f>
        <v>308.79691789999998</v>
      </c>
      <c r="AC16" s="101">
        <f>'THG kurz'!AC24/1000</f>
        <v>303.30659193100001</v>
      </c>
      <c r="AD16" s="101">
        <f>'THG kurz'!AD24/1000</f>
        <v>300.52859501600005</v>
      </c>
      <c r="AE16" s="101">
        <f>'THG kurz'!AE24/1000</f>
        <v>282.70387481699998</v>
      </c>
      <c r="AF16" s="101">
        <f>'THG kurz'!AF24/1000</f>
        <v>269.91608345999992</v>
      </c>
      <c r="AG16" s="101">
        <f>'THG kurz'!AG24/1000</f>
        <v>216.58987099999999</v>
      </c>
      <c r="AH16" s="166">
        <f>'THG kurz'!AH24/1000</f>
        <v>182.62732513999998</v>
      </c>
      <c r="AI16" s="166">
        <f>'THG kurz'!AI24/1000</f>
        <v>208.887073249</v>
      </c>
      <c r="AJ16" s="166" t="e">
        <f>'THG kurz'!AJ24/1000</f>
        <v>#N/A</v>
      </c>
      <c r="AK16" s="139"/>
      <c r="AL16" s="139"/>
      <c r="AM16" s="139"/>
      <c r="AN16" s="139"/>
      <c r="AO16" s="139"/>
      <c r="AP16" s="139"/>
      <c r="AQ16" s="139"/>
      <c r="AR16" s="139"/>
    </row>
    <row r="17" spans="2:44" ht="19.5" customHeight="1">
      <c r="B17" s="6" t="s">
        <v>15</v>
      </c>
      <c r="C17" s="22" t="str">
        <f>'Daten Zielpfadgrafik'!C21</f>
        <v>aktueller Zielpfad**</v>
      </c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26">
        <f>'Daten Zielpfadgrafik'!AH21</f>
        <v>280</v>
      </c>
      <c r="AI17" s="26" t="e">
        <f>'Daten Zielpfadgrafik'!AI21</f>
        <v>#N/A</v>
      </c>
      <c r="AJ17" s="26">
        <f>'Daten Zielpfadgrafik'!AJ21</f>
        <v>257</v>
      </c>
      <c r="AK17" s="26" t="e">
        <f>'Daten Zielpfadgrafik'!AK21</f>
        <v>#N/A</v>
      </c>
      <c r="AL17" s="26" t="e">
        <f>'Daten Zielpfadgrafik'!AL21</f>
        <v>#N/A</v>
      </c>
      <c r="AM17" s="26" t="e">
        <f>'Daten Zielpfadgrafik'!AM21</f>
        <v>#N/A</v>
      </c>
      <c r="AN17" s="26" t="e">
        <f>'Daten Zielpfadgrafik'!AN21</f>
        <v>#N/A</v>
      </c>
      <c r="AO17" s="26" t="e">
        <f>'Daten Zielpfadgrafik'!AO21</f>
        <v>#N/A</v>
      </c>
      <c r="AP17" s="26" t="e">
        <f>'Daten Zielpfadgrafik'!AP21</f>
        <v>#N/A</v>
      </c>
      <c r="AQ17" s="26" t="e">
        <f>'Daten Zielpfadgrafik'!AQ21</f>
        <v>#N/A</v>
      </c>
      <c r="AR17" s="26">
        <f ca="1">'Daten Zielpfadgrafik'!AR21</f>
        <v>108.1423266343547</v>
      </c>
    </row>
    <row r="18" spans="2:44" ht="14.25" customHeight="1">
      <c r="B18" s="7"/>
      <c r="C18" s="16"/>
    </row>
  </sheetData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8607C-F3D9-47E7-92CF-227DF2682AD0}">
  <sheetPr>
    <tabColor theme="4"/>
    <pageSetUpPr fitToPage="1"/>
  </sheetPr>
  <dimension ref="A1:X35"/>
  <sheetViews>
    <sheetView showGridLines="0" zoomScale="130" zoomScaleNormal="130" zoomScaleSheetLayoutView="110" workbookViewId="0"/>
  </sheetViews>
  <sheetFormatPr baseColWidth="10" defaultColWidth="11.42578125" defaultRowHeight="12.75"/>
  <cols>
    <col min="1" max="1" width="5.7109375" style="41" customWidth="1"/>
    <col min="2" max="2" width="4.28515625" style="41" customWidth="1"/>
    <col min="3" max="3" width="1.7109375" style="41" customWidth="1"/>
    <col min="4" max="4" width="14" style="41" customWidth="1"/>
    <col min="5" max="5" width="1.7109375" style="41" customWidth="1"/>
    <col min="6" max="6" width="14" style="41" customWidth="1"/>
    <col min="7" max="7" width="1.7109375" style="41" customWidth="1"/>
    <col min="8" max="8" width="14" style="41" customWidth="1"/>
    <col min="9" max="9" width="1.7109375" style="41" customWidth="1"/>
    <col min="10" max="10" width="14" style="41" customWidth="1"/>
    <col min="11" max="11" width="1.7109375" style="41" customWidth="1"/>
    <col min="12" max="12" width="14" style="41" customWidth="1"/>
    <col min="13" max="13" width="3.140625" style="41" customWidth="1"/>
    <col min="14" max="14" width="1.42578125" style="41" customWidth="1"/>
    <col min="15" max="15" width="15.140625" style="41" customWidth="1"/>
    <col min="16" max="16" width="2.5703125" style="42" customWidth="1"/>
    <col min="17" max="19" width="11.7109375" style="42" customWidth="1"/>
    <col min="20" max="20" width="4" style="42" customWidth="1"/>
    <col min="21" max="22" width="11.7109375" style="42" customWidth="1"/>
    <col min="23" max="23" width="19.140625" style="42" customWidth="1"/>
    <col min="24" max="24" width="2.5703125" style="42" customWidth="1"/>
    <col min="25" max="16384" width="11.42578125" style="42"/>
  </cols>
  <sheetData>
    <row r="1" spans="1:24" ht="20.25" customHeight="1">
      <c r="A1" s="40"/>
    </row>
    <row r="2" spans="1:24" ht="20.25" customHeigh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P2" s="215" t="s">
        <v>144</v>
      </c>
      <c r="Q2" s="216"/>
      <c r="R2" s="216"/>
      <c r="S2" s="216"/>
      <c r="T2" s="216"/>
      <c r="U2" s="216"/>
      <c r="V2" s="216"/>
      <c r="W2" s="216"/>
      <c r="X2" s="217"/>
    </row>
    <row r="3" spans="1:24" ht="18.75" customHeight="1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P3" s="45"/>
      <c r="Q3" s="46"/>
      <c r="R3" s="47"/>
      <c r="S3" s="46"/>
      <c r="T3" s="46"/>
      <c r="U3" s="47"/>
      <c r="V3" s="46"/>
      <c r="W3" s="46"/>
      <c r="X3" s="48"/>
    </row>
    <row r="4" spans="1:24" ht="15.95" customHeight="1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P4" s="45"/>
      <c r="Q4" s="46"/>
      <c r="R4" s="46"/>
      <c r="S4" s="46"/>
      <c r="T4" s="46"/>
      <c r="U4" s="46"/>
      <c r="V4" s="46"/>
      <c r="W4" s="46"/>
      <c r="X4" s="48"/>
    </row>
    <row r="5" spans="1:24" ht="7.5" customHeight="1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P5" s="50"/>
      <c r="Q5" s="51"/>
      <c r="R5" s="51"/>
      <c r="S5" s="51"/>
      <c r="T5" s="51"/>
      <c r="U5" s="51"/>
      <c r="V5" s="51"/>
      <c r="W5" s="51"/>
      <c r="X5" s="52"/>
    </row>
    <row r="6" spans="1:24" ht="16.5" customHeight="1">
      <c r="B6" s="53"/>
      <c r="P6" s="50"/>
      <c r="Q6" s="51"/>
      <c r="R6" s="51"/>
      <c r="S6" s="51"/>
      <c r="T6" s="51"/>
      <c r="U6" s="51"/>
      <c r="V6" s="51"/>
      <c r="W6" s="51"/>
      <c r="X6" s="52"/>
    </row>
    <row r="7" spans="1:24" ht="16.5" customHeight="1">
      <c r="B7" s="53"/>
      <c r="P7" s="50"/>
      <c r="Q7" s="51"/>
      <c r="R7" s="51"/>
      <c r="S7" s="51"/>
      <c r="T7" s="51"/>
      <c r="U7" s="51"/>
      <c r="V7" s="51"/>
      <c r="W7" s="51"/>
      <c r="X7" s="52"/>
    </row>
    <row r="8" spans="1:24" ht="16.5" customHeight="1">
      <c r="B8" s="53"/>
      <c r="P8" s="50"/>
      <c r="Q8" s="51"/>
      <c r="R8" s="51"/>
      <c r="S8" s="51"/>
      <c r="T8" s="51"/>
      <c r="U8" s="51"/>
      <c r="V8" s="51"/>
      <c r="W8" s="51"/>
      <c r="X8" s="52"/>
    </row>
    <row r="9" spans="1:24" ht="16.5" customHeight="1">
      <c r="B9" s="53"/>
      <c r="P9" s="50"/>
      <c r="Q9" s="51"/>
      <c r="R9" s="51"/>
      <c r="S9" s="51"/>
      <c r="T9" s="51"/>
      <c r="U9" s="51"/>
      <c r="V9" s="51"/>
      <c r="W9" s="51"/>
      <c r="X9" s="52"/>
    </row>
    <row r="10" spans="1:24" ht="16.5" customHeight="1">
      <c r="B10" s="53"/>
      <c r="P10" s="50"/>
      <c r="Q10" s="51"/>
      <c r="R10" s="51"/>
      <c r="S10" s="51"/>
      <c r="T10" s="51"/>
      <c r="U10" s="51"/>
      <c r="V10" s="51"/>
      <c r="W10" s="51"/>
      <c r="X10" s="52"/>
    </row>
    <row r="11" spans="1:24" ht="16.5" customHeight="1">
      <c r="B11" s="53"/>
      <c r="P11" s="50"/>
      <c r="Q11" s="54" t="s">
        <v>143</v>
      </c>
      <c r="R11" s="51"/>
      <c r="S11" s="51"/>
      <c r="T11" s="51"/>
      <c r="U11" s="51"/>
      <c r="V11" s="51"/>
      <c r="W11" s="51"/>
      <c r="X11" s="52"/>
    </row>
    <row r="12" spans="1:24" ht="16.5" customHeight="1">
      <c r="B12" s="53"/>
      <c r="P12" s="50"/>
      <c r="Q12" s="51"/>
      <c r="R12" s="51"/>
      <c r="S12" s="51"/>
      <c r="T12" s="51"/>
      <c r="U12" s="51"/>
      <c r="V12" s="51"/>
      <c r="W12" s="51"/>
      <c r="X12" s="52"/>
    </row>
    <row r="13" spans="1:24" ht="17.25" customHeight="1">
      <c r="B13" s="53"/>
      <c r="P13" s="50"/>
      <c r="Q13" s="54" t="s">
        <v>142</v>
      </c>
      <c r="R13" s="51"/>
      <c r="S13" s="51"/>
      <c r="T13" s="51"/>
      <c r="U13" s="51"/>
      <c r="V13" s="51"/>
      <c r="W13" s="51"/>
      <c r="X13" s="52"/>
    </row>
    <row r="14" spans="1:24" ht="16.5" customHeight="1">
      <c r="B14" s="53"/>
      <c r="P14" s="50"/>
      <c r="Q14" s="51"/>
      <c r="R14" s="51"/>
      <c r="S14" s="51"/>
      <c r="T14" s="51"/>
      <c r="U14" s="51"/>
      <c r="V14" s="51"/>
      <c r="W14" s="51"/>
      <c r="X14" s="52"/>
    </row>
    <row r="15" spans="1:24" ht="16.5" customHeight="1">
      <c r="A15" s="55"/>
      <c r="B15" s="56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0"/>
      <c r="Q15" s="51"/>
      <c r="R15" s="54" t="s">
        <v>141</v>
      </c>
      <c r="S15" s="51"/>
      <c r="T15" s="51"/>
      <c r="U15" s="54" t="s">
        <v>141</v>
      </c>
      <c r="V15" s="51"/>
      <c r="W15" s="51"/>
      <c r="X15" s="52"/>
    </row>
    <row r="16" spans="1:24" ht="16.5" customHeight="1">
      <c r="A16" s="55"/>
      <c r="B16" s="56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0"/>
      <c r="Q16" s="51"/>
      <c r="R16" s="51"/>
      <c r="S16" s="51"/>
      <c r="T16" s="51"/>
      <c r="U16" s="51"/>
      <c r="V16" s="51"/>
      <c r="W16" s="51"/>
      <c r="X16" s="52"/>
    </row>
    <row r="17" spans="1:24" ht="16.5" customHeight="1">
      <c r="A17" s="55"/>
      <c r="B17" s="56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0"/>
      <c r="Q17" s="51"/>
      <c r="R17" s="51"/>
      <c r="S17" s="51"/>
      <c r="T17" s="51"/>
      <c r="U17" s="51"/>
      <c r="V17" s="51"/>
      <c r="W17" s="51"/>
      <c r="X17" s="52"/>
    </row>
    <row r="18" spans="1:24" ht="22.5" customHeight="1">
      <c r="A18" s="55"/>
      <c r="B18" s="56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0"/>
      <c r="Q18" s="51"/>
      <c r="R18" s="51"/>
      <c r="S18" s="51"/>
      <c r="T18" s="51"/>
      <c r="U18" s="51"/>
      <c r="V18" s="51"/>
      <c r="W18" s="51"/>
      <c r="X18" s="52"/>
    </row>
    <row r="19" spans="1:24" ht="87" customHeight="1">
      <c r="A19" s="57"/>
      <c r="B19" s="58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5"/>
      <c r="O19" s="55"/>
      <c r="P19" s="59"/>
      <c r="Q19" s="60"/>
      <c r="R19" s="60"/>
      <c r="S19" s="60"/>
      <c r="T19" s="60"/>
      <c r="U19" s="60"/>
      <c r="V19" s="60"/>
      <c r="W19" s="60"/>
      <c r="X19" s="61"/>
    </row>
    <row r="20" spans="1:24" ht="9" customHeight="1">
      <c r="A20" s="57"/>
      <c r="B20" s="58"/>
      <c r="C20" s="57"/>
      <c r="D20" s="214"/>
      <c r="E20" s="57"/>
      <c r="F20" s="214"/>
      <c r="G20" s="57"/>
      <c r="H20" s="214"/>
      <c r="I20" s="57"/>
      <c r="J20" s="214"/>
      <c r="K20" s="57"/>
      <c r="L20" s="214"/>
      <c r="M20" s="57"/>
      <c r="N20" s="55"/>
      <c r="O20" s="55"/>
    </row>
    <row r="21" spans="1:24" ht="11.25" customHeight="1">
      <c r="A21" s="57"/>
      <c r="B21" s="58"/>
      <c r="C21" s="57"/>
      <c r="D21" s="214"/>
      <c r="E21" s="57"/>
      <c r="F21" s="214"/>
      <c r="G21" s="57"/>
      <c r="H21" s="214"/>
      <c r="I21" s="57"/>
      <c r="J21" s="214"/>
      <c r="K21" s="57"/>
      <c r="L21" s="214"/>
      <c r="M21" s="57"/>
      <c r="N21" s="55"/>
      <c r="O21" s="55"/>
    </row>
    <row r="22" spans="1:24" ht="3.75" customHeight="1">
      <c r="A22" s="57"/>
      <c r="B22" s="58"/>
      <c r="C22" s="57"/>
      <c r="D22" s="94"/>
      <c r="E22" s="57"/>
      <c r="F22" s="94"/>
      <c r="G22" s="57"/>
      <c r="H22" s="94"/>
      <c r="I22" s="57"/>
      <c r="J22" s="94"/>
      <c r="K22" s="57"/>
      <c r="L22" s="94"/>
      <c r="M22" s="57"/>
      <c r="N22" s="55"/>
      <c r="O22" s="55"/>
    </row>
    <row r="23" spans="1:24" ht="9" customHeight="1">
      <c r="A23" s="57"/>
      <c r="B23" s="58"/>
      <c r="C23" s="57"/>
      <c r="D23" s="214"/>
      <c r="E23" s="57"/>
      <c r="F23" s="214"/>
      <c r="G23" s="57"/>
      <c r="H23" s="214"/>
      <c r="I23" s="57"/>
      <c r="J23" s="214"/>
      <c r="K23" s="57"/>
      <c r="L23" s="214"/>
      <c r="M23" s="57"/>
      <c r="N23" s="55"/>
      <c r="O23" s="55"/>
    </row>
    <row r="24" spans="1:24" ht="9" customHeight="1">
      <c r="A24" s="57"/>
      <c r="B24" s="58"/>
      <c r="C24" s="57"/>
      <c r="D24" s="214"/>
      <c r="E24" s="57"/>
      <c r="F24" s="214"/>
      <c r="G24" s="57"/>
      <c r="H24" s="214"/>
      <c r="I24" s="57"/>
      <c r="J24" s="214"/>
      <c r="K24" s="57"/>
      <c r="L24" s="214"/>
      <c r="M24" s="57"/>
      <c r="N24" s="55"/>
      <c r="O24" s="55"/>
    </row>
    <row r="25" spans="1:24" ht="16.5" customHeight="1">
      <c r="A25" s="55"/>
      <c r="B25" s="56"/>
      <c r="C25" s="63"/>
      <c r="D25" s="63"/>
      <c r="E25" s="63"/>
      <c r="F25" s="63"/>
      <c r="G25" s="63"/>
      <c r="H25" s="63"/>
      <c r="I25" s="63"/>
      <c r="J25" s="63"/>
      <c r="K25" s="63"/>
      <c r="L25" s="55"/>
      <c r="M25" s="55"/>
      <c r="N25" s="55"/>
      <c r="O25" s="55"/>
    </row>
    <row r="26" spans="1:24" ht="21.75" customHeight="1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</row>
    <row r="27" spans="1:24" ht="6.75" customHeight="1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</row>
    <row r="28" spans="1:24" ht="6" customHeight="1">
      <c r="A28" s="64"/>
      <c r="B28" s="64"/>
      <c r="C28" s="64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</row>
    <row r="29" spans="1:24" ht="4.5" customHeight="1">
      <c r="A29" s="64"/>
      <c r="B29" s="64"/>
      <c r="C29" s="64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</row>
    <row r="30" spans="1:24" ht="6" customHeight="1">
      <c r="A30" s="64"/>
      <c r="B30" s="64"/>
      <c r="C30" s="64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</row>
    <row r="31" spans="1:24" ht="6.75" customHeight="1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</row>
    <row r="32" spans="1:24" ht="4.5" customHeight="1">
      <c r="A32" s="55"/>
      <c r="B32" s="55"/>
      <c r="C32" s="55"/>
      <c r="D32" s="55"/>
      <c r="E32" s="55"/>
      <c r="F32" s="55"/>
      <c r="G32" s="66"/>
      <c r="H32" s="66"/>
      <c r="I32" s="66"/>
      <c r="J32" s="66"/>
      <c r="K32" s="66"/>
      <c r="L32" s="55"/>
      <c r="M32" s="55"/>
      <c r="N32" s="55"/>
      <c r="O32" s="55"/>
    </row>
    <row r="33" spans="1:15" ht="18" customHeight="1">
      <c r="A33" s="67"/>
      <c r="B33" s="67"/>
      <c r="C33" s="67"/>
      <c r="D33" s="67"/>
      <c r="E33" s="67"/>
      <c r="F33" s="66"/>
      <c r="G33" s="66"/>
      <c r="H33" s="66"/>
      <c r="I33" s="66"/>
      <c r="J33" s="66"/>
      <c r="K33" s="66"/>
      <c r="L33" s="55"/>
      <c r="M33" s="55"/>
      <c r="N33" s="55"/>
      <c r="O33" s="55"/>
    </row>
    <row r="34" spans="1:15">
      <c r="A34" s="67"/>
      <c r="B34" s="67"/>
      <c r="C34" s="67"/>
      <c r="D34" s="67"/>
      <c r="E34" s="67"/>
      <c r="F34" s="66"/>
      <c r="G34" s="66"/>
      <c r="H34" s="66"/>
      <c r="I34" s="66"/>
      <c r="J34" s="66"/>
      <c r="K34" s="66"/>
      <c r="L34" s="55"/>
      <c r="M34" s="55"/>
      <c r="N34" s="55"/>
      <c r="O34" s="55"/>
    </row>
    <row r="35" spans="1:15">
      <c r="A35" s="67"/>
      <c r="B35" s="67"/>
      <c r="C35" s="67"/>
      <c r="D35" s="67"/>
      <c r="E35" s="67"/>
      <c r="F35" s="66"/>
      <c r="G35" s="66"/>
      <c r="H35" s="66"/>
      <c r="I35" s="66"/>
      <c r="J35" s="66"/>
      <c r="K35" s="66"/>
      <c r="L35" s="55"/>
      <c r="M35" s="55"/>
      <c r="N35" s="55"/>
      <c r="O35" s="55"/>
    </row>
  </sheetData>
  <sheetProtection selectLockedCells="1"/>
  <mergeCells count="11">
    <mergeCell ref="P2:X2"/>
    <mergeCell ref="D20:D21"/>
    <mergeCell ref="F20:F21"/>
    <mergeCell ref="H20:H21"/>
    <mergeCell ref="J20:J21"/>
    <mergeCell ref="L20:L21"/>
    <mergeCell ref="D23:D24"/>
    <mergeCell ref="F23:F24"/>
    <mergeCell ref="H23:H24"/>
    <mergeCell ref="J23:J24"/>
    <mergeCell ref="L23:L24"/>
  </mergeCells>
  <printOptions horizontalCentered="1"/>
  <pageMargins left="0" right="0" top="0.78740157480314965" bottom="0.78740157480314965" header="0.31496062992125984" footer="0.31496062992125984"/>
  <pageSetup paperSize="9" scale="51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4F4D8-DCF8-48EA-A776-063C67ED7E06}">
  <sheetPr>
    <tabColor theme="7"/>
  </sheetPr>
  <dimension ref="B1:AR20"/>
  <sheetViews>
    <sheetView showGridLines="0" zoomScale="85" zoomScaleNormal="85" zoomScalePageLayoutView="150" workbookViewId="0">
      <pane xSplit="3" ySplit="11" topLeftCell="X12" activePane="bottomRight" state="frozen"/>
      <selection activeCell="D11" sqref="D11"/>
      <selection pane="topRight" activeCell="D11" sqref="D11"/>
      <selection pane="bottomLeft" activeCell="D11" sqref="D11"/>
      <selection pane="bottomRight" activeCell="X12" sqref="X12"/>
    </sheetView>
  </sheetViews>
  <sheetFormatPr baseColWidth="10" defaultColWidth="11.42578125" defaultRowHeight="15" outlineLevelCol="1"/>
  <cols>
    <col min="1" max="1" width="5.42578125" style="89" customWidth="1"/>
    <col min="2" max="2" width="39.7109375" style="89" customWidth="1"/>
    <col min="3" max="3" width="63.85546875" style="17" customWidth="1"/>
    <col min="4" max="23" width="9.42578125" style="89" hidden="1" customWidth="1" outlineLevel="1"/>
    <col min="24" max="24" width="9.42578125" style="89" customWidth="1" collapsed="1"/>
    <col min="25" max="44" width="9.42578125" style="89" customWidth="1"/>
    <col min="45" max="16384" width="11.42578125" style="89"/>
  </cols>
  <sheetData>
    <row r="1" spans="2:44" s="83" customFormat="1" ht="23.25" customHeight="1">
      <c r="B1" s="79" t="s">
        <v>140</v>
      </c>
      <c r="C1" s="96" t="s">
        <v>149</v>
      </c>
      <c r="D1" s="97"/>
      <c r="E1" s="97"/>
      <c r="F1" s="97"/>
      <c r="G1" s="97"/>
      <c r="H1" s="97"/>
      <c r="I1" s="97"/>
      <c r="J1" s="97"/>
      <c r="K1" s="98"/>
      <c r="AK1" s="38"/>
      <c r="AL1" s="84"/>
    </row>
    <row r="2" spans="2:44" s="83" customFormat="1" ht="23.25" customHeight="1">
      <c r="B2" s="79" t="s">
        <v>138</v>
      </c>
      <c r="C2" s="96" t="s">
        <v>217</v>
      </c>
      <c r="D2" s="97"/>
      <c r="E2" s="97"/>
      <c r="F2" s="97"/>
      <c r="G2" s="97"/>
      <c r="H2" s="97"/>
      <c r="I2" s="97"/>
      <c r="J2" s="97"/>
      <c r="K2" s="98"/>
      <c r="AK2" s="38"/>
    </row>
    <row r="3" spans="2:44" s="83" customFormat="1" ht="23.25" customHeight="1">
      <c r="B3" s="79" t="s">
        <v>137</v>
      </c>
      <c r="C3" s="99">
        <f ca="1">TODAY()</f>
        <v>44998</v>
      </c>
      <c r="D3" s="100"/>
      <c r="E3" s="100"/>
      <c r="F3" s="100"/>
      <c r="G3" s="100"/>
      <c r="H3" s="100"/>
      <c r="I3" s="100"/>
      <c r="J3" s="100"/>
      <c r="K3" s="100"/>
      <c r="AK3" s="38"/>
    </row>
    <row r="4" spans="2:44" s="83" customFormat="1" ht="23.25" customHeight="1">
      <c r="B4" s="79" t="s">
        <v>212</v>
      </c>
      <c r="C4" s="96" t="s">
        <v>182</v>
      </c>
      <c r="D4" s="97"/>
      <c r="E4" s="97"/>
      <c r="F4" s="97"/>
      <c r="G4" s="97"/>
      <c r="H4" s="97"/>
      <c r="I4" s="97"/>
      <c r="J4" s="97"/>
      <c r="K4" s="98"/>
    </row>
    <row r="5" spans="2:44" s="83" customFormat="1" ht="23.25" customHeight="1">
      <c r="B5" s="79" t="s">
        <v>213</v>
      </c>
      <c r="C5" s="186" t="s">
        <v>214</v>
      </c>
      <c r="D5" s="187"/>
      <c r="E5" s="187"/>
      <c r="F5" s="187"/>
      <c r="G5" s="187"/>
      <c r="H5" s="187"/>
      <c r="I5" s="187"/>
      <c r="J5" s="187"/>
      <c r="K5" s="98"/>
    </row>
    <row r="6" spans="2:44" s="83" customFormat="1" ht="23.25" customHeight="1">
      <c r="B6" s="79" t="s">
        <v>135</v>
      </c>
      <c r="C6" s="96" t="s">
        <v>147</v>
      </c>
      <c r="D6" s="97"/>
      <c r="E6" s="97"/>
      <c r="F6" s="97"/>
      <c r="G6" s="97"/>
      <c r="H6" s="97"/>
      <c r="I6" s="97"/>
      <c r="J6" s="97"/>
      <c r="K6" s="98"/>
    </row>
    <row r="7" spans="2:44" s="83" customFormat="1" ht="23.25" customHeight="1">
      <c r="B7" s="79" t="s">
        <v>134</v>
      </c>
      <c r="C7" s="220"/>
      <c r="D7" s="221"/>
      <c r="E7" s="221"/>
      <c r="F7" s="221"/>
      <c r="G7" s="221"/>
      <c r="H7" s="221"/>
      <c r="I7" s="221"/>
      <c r="J7" s="221"/>
      <c r="K7" s="98"/>
      <c r="AK7" s="38"/>
    </row>
    <row r="8" spans="2:44">
      <c r="B8" s="80"/>
      <c r="C8" s="81"/>
      <c r="D8" s="80"/>
      <c r="E8" s="80"/>
      <c r="F8" s="80"/>
      <c r="G8" s="80"/>
      <c r="H8" s="80"/>
      <c r="I8" s="80"/>
      <c r="J8" s="80"/>
      <c r="K8" s="80"/>
    </row>
    <row r="9" spans="2:44" ht="14.25" customHeight="1">
      <c r="B9" s="1"/>
      <c r="C9" s="11"/>
    </row>
    <row r="10" spans="2:44" ht="22.5" customHeight="1">
      <c r="B10" s="3"/>
      <c r="C10" s="12"/>
      <c r="D10" s="24"/>
      <c r="E10" s="24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</row>
    <row r="11" spans="2:44">
      <c r="B11" s="4" t="s">
        <v>154</v>
      </c>
      <c r="C11" s="13"/>
      <c r="D11" s="8">
        <v>32874</v>
      </c>
      <c r="E11" s="8">
        <v>33239</v>
      </c>
      <c r="F11" s="8">
        <v>33604</v>
      </c>
      <c r="G11" s="8">
        <v>33970</v>
      </c>
      <c r="H11" s="8">
        <v>34335</v>
      </c>
      <c r="I11" s="8">
        <v>34700</v>
      </c>
      <c r="J11" s="8">
        <v>35065</v>
      </c>
      <c r="K11" s="8">
        <v>35431</v>
      </c>
      <c r="L11" s="8">
        <v>35796</v>
      </c>
      <c r="M11" s="8">
        <v>36161</v>
      </c>
      <c r="N11" s="8">
        <v>36526</v>
      </c>
      <c r="O11" s="8">
        <v>36892</v>
      </c>
      <c r="P11" s="8">
        <v>37257</v>
      </c>
      <c r="Q11" s="8">
        <v>37622</v>
      </c>
      <c r="R11" s="8">
        <v>37987</v>
      </c>
      <c r="S11" s="8">
        <v>38353</v>
      </c>
      <c r="T11" s="8">
        <v>38718</v>
      </c>
      <c r="U11" s="8">
        <v>39083</v>
      </c>
      <c r="V11" s="8">
        <v>39448</v>
      </c>
      <c r="W11" s="8">
        <v>39814</v>
      </c>
      <c r="X11" s="8">
        <v>40179</v>
      </c>
      <c r="Y11" s="8">
        <v>40544</v>
      </c>
      <c r="Z11" s="8">
        <v>40909</v>
      </c>
      <c r="AA11" s="8">
        <v>41275</v>
      </c>
      <c r="AB11" s="8">
        <v>41640</v>
      </c>
      <c r="AC11" s="8">
        <v>42005</v>
      </c>
      <c r="AD11" s="8">
        <v>42370</v>
      </c>
      <c r="AE11" s="8">
        <v>42736</v>
      </c>
      <c r="AF11" s="8">
        <v>43101</v>
      </c>
      <c r="AG11" s="8">
        <v>43466</v>
      </c>
      <c r="AH11" s="8">
        <v>43831</v>
      </c>
      <c r="AI11" s="8">
        <v>44197</v>
      </c>
      <c r="AJ11" s="8">
        <v>44562</v>
      </c>
      <c r="AK11" s="8">
        <v>44927</v>
      </c>
      <c r="AL11" s="8">
        <v>45292</v>
      </c>
      <c r="AM11" s="8">
        <v>45658</v>
      </c>
      <c r="AN11" s="8">
        <v>46023</v>
      </c>
      <c r="AO11" s="8">
        <v>46388</v>
      </c>
      <c r="AP11" s="8">
        <v>46753</v>
      </c>
      <c r="AQ11" s="8">
        <v>47119</v>
      </c>
      <c r="AR11" s="8">
        <v>47484</v>
      </c>
    </row>
    <row r="12" spans="2:44" s="10" customFormat="1" ht="18.75" customHeight="1">
      <c r="B12" s="118" t="str">
        <f ca="1">THG!B15</f>
        <v>CRF 1.A.2 - Verarbeitendes Gewerbe</v>
      </c>
      <c r="C12" s="14" t="s">
        <v>145</v>
      </c>
      <c r="D12" s="101">
        <f ca="1">(THG!D15)/1000</f>
        <v>185.67257603433831</v>
      </c>
      <c r="E12" s="101">
        <f ca="1">(THG!E15)/1000</f>
        <v>164.14719290780062</v>
      </c>
      <c r="F12" s="101">
        <f ca="1">(THG!F15)/1000</f>
        <v>153.52771379361718</v>
      </c>
      <c r="G12" s="101">
        <f ca="1">(THG!G15)/1000</f>
        <v>142.56535767027108</v>
      </c>
      <c r="H12" s="101">
        <f ca="1">(THG!H15)/1000</f>
        <v>140.81925050405232</v>
      </c>
      <c r="I12" s="101">
        <f ca="1">(THG!I15)/1000</f>
        <v>144.14775954049438</v>
      </c>
      <c r="J12" s="101">
        <f ca="1">(THG!J15)/1000</f>
        <v>134.89216825542078</v>
      </c>
      <c r="K12" s="101">
        <f ca="1">(THG!K15)/1000</f>
        <v>138.89488387111896</v>
      </c>
      <c r="L12" s="101">
        <f ca="1">(THG!L15)/1000</f>
        <v>134.34068000571651</v>
      </c>
      <c r="M12" s="101">
        <f ca="1">(THG!M15)/1000</f>
        <v>131.89195348057603</v>
      </c>
      <c r="N12" s="101">
        <f ca="1">(THG!N15)/1000</f>
        <v>128.22734404617947</v>
      </c>
      <c r="O12" s="101">
        <f ca="1">(THG!O15)/1000</f>
        <v>121.17623814265795</v>
      </c>
      <c r="P12" s="101">
        <f ca="1">(THG!P15)/1000</f>
        <v>120.46075400347179</v>
      </c>
      <c r="Q12" s="101">
        <f ca="1">(THG!Q15)/1000</f>
        <v>117.24050756203728</v>
      </c>
      <c r="R12" s="101">
        <f ca="1">(THG!R15)/1000</f>
        <v>116.33115740783062</v>
      </c>
      <c r="S12" s="101">
        <f ca="1">(THG!S15)/1000</f>
        <v>113.4113487224774</v>
      </c>
      <c r="T12" s="101">
        <f ca="1">(THG!T15)/1000</f>
        <v>118.24376662457509</v>
      </c>
      <c r="U12" s="101">
        <f ca="1">(THG!U15)/1000</f>
        <v>126.05442932785787</v>
      </c>
      <c r="V12" s="101">
        <f ca="1">(THG!V15)/1000</f>
        <v>126.22736214467528</v>
      </c>
      <c r="W12" s="101">
        <f ca="1">(THG!W15)/1000</f>
        <v>108.69956300735508</v>
      </c>
      <c r="X12" s="101">
        <f ca="1">(THG!X15)/1000</f>
        <v>124.35793301011941</v>
      </c>
      <c r="Y12" s="101">
        <f ca="1">(THG!Y15)/1000</f>
        <v>121.44574178825663</v>
      </c>
      <c r="Z12" s="101">
        <f ca="1">(THG!Z15)/1000</f>
        <v>116.89180339345735</v>
      </c>
      <c r="AA12" s="101">
        <f ca="1">(THG!AA15)/1000</f>
        <v>117.58452179764258</v>
      </c>
      <c r="AB12" s="101">
        <f ca="1">(THG!AB15)/1000</f>
        <v>117.8339791709562</v>
      </c>
      <c r="AC12" s="101">
        <f ca="1">(THG!AC15)/1000</f>
        <v>126.22024694078131</v>
      </c>
      <c r="AD12" s="101">
        <f ca="1">(THG!AD15)/1000</f>
        <v>128.42548202551947</v>
      </c>
      <c r="AE12" s="101">
        <f ca="1">(THG!AE15)/1000</f>
        <v>130.04046749307298</v>
      </c>
      <c r="AF12" s="101">
        <f ca="1">(THG!AF15)/1000</f>
        <v>125.05945589577547</v>
      </c>
      <c r="AG12" s="101">
        <f ca="1">(THG!AG15)/1000</f>
        <v>122.45489932857635</v>
      </c>
      <c r="AH12" s="166">
        <f ca="1">(THG!AH15)/1000</f>
        <v>120.55778188565836</v>
      </c>
      <c r="AI12" s="166">
        <f ca="1">(THG!AI15)/1000</f>
        <v>126.07176629769728</v>
      </c>
      <c r="AJ12" s="166">
        <f ca="1">(THG!AJ15)/1000</f>
        <v>111.49788961855565</v>
      </c>
      <c r="AK12" s="29"/>
      <c r="AL12" s="29"/>
      <c r="AM12" s="29"/>
      <c r="AN12" s="29"/>
      <c r="AO12" s="29"/>
      <c r="AP12" s="29"/>
      <c r="AQ12" s="29"/>
      <c r="AR12" s="29"/>
    </row>
    <row r="13" spans="2:44" ht="18.75" customHeight="1">
      <c r="B13" s="119" t="str">
        <f ca="1">THG!B16</f>
        <v>CRF 2.A - Herstellung mineralischer Produkte</v>
      </c>
      <c r="C13" s="90" t="s">
        <v>145</v>
      </c>
      <c r="D13" s="102">
        <f ca="1">(THG!D16)/1000</f>
        <v>23.522377003359587</v>
      </c>
      <c r="E13" s="102">
        <f ca="1">(THG!E16)/1000</f>
        <v>21.34978069125626</v>
      </c>
      <c r="F13" s="102">
        <f ca="1">(THG!F16)/1000</f>
        <v>22.135054345486104</v>
      </c>
      <c r="G13" s="102">
        <f ca="1">(THG!G16)/1000</f>
        <v>22.530875775271145</v>
      </c>
      <c r="H13" s="102">
        <f ca="1">(THG!H16)/1000</f>
        <v>24.133103080547365</v>
      </c>
      <c r="I13" s="102">
        <f ca="1">(THG!I16)/1000</f>
        <v>24.487421341301232</v>
      </c>
      <c r="J13" s="102">
        <f ca="1">(THG!J16)/1000</f>
        <v>23.079988502054999</v>
      </c>
      <c r="K13" s="102">
        <f ca="1">(THG!K16)/1000</f>
        <v>23.600760284535902</v>
      </c>
      <c r="L13" s="102">
        <f ca="1">(THG!L16)/1000</f>
        <v>23.600618765187221</v>
      </c>
      <c r="M13" s="102">
        <f ca="1">(THG!M16)/1000</f>
        <v>23.710802547403951</v>
      </c>
      <c r="N13" s="102">
        <f ca="1">(THG!N16)/1000</f>
        <v>23.265792589337646</v>
      </c>
      <c r="O13" s="102">
        <f ca="1">(THG!O16)/1000</f>
        <v>21.051263216725921</v>
      </c>
      <c r="P13" s="102">
        <f ca="1">(THG!P16)/1000</f>
        <v>20.147498665345221</v>
      </c>
      <c r="Q13" s="102">
        <f ca="1">(THG!Q16)/1000</f>
        <v>20.878760771206615</v>
      </c>
      <c r="R13" s="102">
        <f ca="1">(THG!R16)/1000</f>
        <v>21.406357267773952</v>
      </c>
      <c r="S13" s="102">
        <f ca="1">(THG!S16)/1000</f>
        <v>20.125529017977474</v>
      </c>
      <c r="T13" s="102">
        <f ca="1">(THG!T16)/1000</f>
        <v>20.59978946791135</v>
      </c>
      <c r="U13" s="102">
        <f ca="1">(THG!U16)/1000</f>
        <v>21.876823792411457</v>
      </c>
      <c r="V13" s="102">
        <f ca="1">(THG!V16)/1000</f>
        <v>20.850421224855619</v>
      </c>
      <c r="W13" s="102">
        <f ca="1">(THG!W16)/1000</f>
        <v>18.46845545041031</v>
      </c>
      <c r="X13" s="102">
        <f ca="1">(THG!X16)/1000</f>
        <v>18.952411817376305</v>
      </c>
      <c r="Y13" s="102">
        <f ca="1">(THG!Y16)/1000</f>
        <v>20.151155477001236</v>
      </c>
      <c r="Z13" s="102">
        <f ca="1">(THG!Z16)/1000</f>
        <v>19.665716849405289</v>
      </c>
      <c r="AA13" s="102">
        <f ca="1">(THG!AA16)/1000</f>
        <v>19.072968412832065</v>
      </c>
      <c r="AB13" s="102">
        <f ca="1">(THG!AB16)/1000</f>
        <v>19.636053518541893</v>
      </c>
      <c r="AC13" s="102">
        <f ca="1">(THG!AC16)/1000</f>
        <v>19.2458340529491</v>
      </c>
      <c r="AD13" s="102">
        <f ca="1">(THG!AD16)/1000</f>
        <v>19.253658790116507</v>
      </c>
      <c r="AE13" s="102">
        <f ca="1">(THG!AE16)/1000</f>
        <v>19.933078587479937</v>
      </c>
      <c r="AF13" s="102">
        <f ca="1">(THG!AF16)/1000</f>
        <v>19.807095024354648</v>
      </c>
      <c r="AG13" s="102">
        <f ca="1">(THG!AG16)/1000</f>
        <v>19.569242430160607</v>
      </c>
      <c r="AH13" s="167">
        <f ca="1">(THG!AH16)/1000</f>
        <v>19.201696960959179</v>
      </c>
      <c r="AI13" s="167">
        <f ca="1">(THG!AI16)/1000</f>
        <v>19.898435557674546</v>
      </c>
      <c r="AJ13" s="167">
        <f ca="1">(THG!AJ16)/1000</f>
        <v>18.871610253572996</v>
      </c>
      <c r="AK13" s="92"/>
      <c r="AL13" s="92"/>
      <c r="AM13" s="92"/>
      <c r="AN13" s="92"/>
      <c r="AO13" s="92"/>
      <c r="AP13" s="92"/>
      <c r="AQ13" s="92"/>
      <c r="AR13" s="92"/>
    </row>
    <row r="14" spans="2:44" ht="18.75" customHeight="1">
      <c r="B14" s="120" t="str">
        <f ca="1">THG!B17</f>
        <v>CRF 2.B - Chemische Industrie</v>
      </c>
      <c r="C14" s="103" t="s">
        <v>145</v>
      </c>
      <c r="D14" s="101">
        <f ca="1">(THG!D17)/1000</f>
        <v>32.256902884415894</v>
      </c>
      <c r="E14" s="101">
        <f ca="1">(THG!E17)/1000</f>
        <v>31.535545568665391</v>
      </c>
      <c r="F14" s="101">
        <f ca="1">(THG!F17)/1000</f>
        <v>33.804584822249829</v>
      </c>
      <c r="G14" s="101">
        <f ca="1">(THG!G17)/1000</f>
        <v>31.638770122590952</v>
      </c>
      <c r="H14" s="101">
        <f ca="1">(THG!H17)/1000</f>
        <v>34.172904523870407</v>
      </c>
      <c r="I14" s="101">
        <f ca="1">(THG!I17)/1000</f>
        <v>34.059277266400898</v>
      </c>
      <c r="J14" s="101">
        <f ca="1">(THG!J17)/1000</f>
        <v>33.95233408640923</v>
      </c>
      <c r="K14" s="101">
        <f ca="1">(THG!K17)/1000</f>
        <v>31.670038764262333</v>
      </c>
      <c r="L14" s="101">
        <f ca="1">(THG!L17)/1000</f>
        <v>20.421610257898838</v>
      </c>
      <c r="M14" s="101">
        <f ca="1">(THG!M17)/1000</f>
        <v>16.418071812608865</v>
      </c>
      <c r="N14" s="101">
        <f ca="1">(THG!N17)/1000</f>
        <v>15.205329813873847</v>
      </c>
      <c r="O14" s="101">
        <f ca="1">(THG!O17)/1000</f>
        <v>16.19331759897246</v>
      </c>
      <c r="P14" s="101">
        <f ca="1">(THG!P17)/1000</f>
        <v>17.396652879311848</v>
      </c>
      <c r="Q14" s="101">
        <f ca="1">(THG!Q17)/1000</f>
        <v>16.956741918684841</v>
      </c>
      <c r="R14" s="101">
        <f ca="1">(THG!R17)/1000</f>
        <v>17.747727736812987</v>
      </c>
      <c r="S14" s="101">
        <f ca="1">(THG!S17)/1000</f>
        <v>17.314344592594253</v>
      </c>
      <c r="T14" s="101">
        <f ca="1">(THG!T17)/1000</f>
        <v>16.444153890878209</v>
      </c>
      <c r="U14" s="101">
        <f ca="1">(THG!U17)/1000</f>
        <v>18.81615859027319</v>
      </c>
      <c r="V14" s="101">
        <f ca="1">(THG!V17)/1000</f>
        <v>17.469755898401733</v>
      </c>
      <c r="W14" s="101">
        <f ca="1">(THG!W17)/1000</f>
        <v>17.16342734567209</v>
      </c>
      <c r="X14" s="101">
        <f ca="1">(THG!X17)/1000</f>
        <v>10.377154218291421</v>
      </c>
      <c r="Y14" s="101">
        <f ca="1">(THG!Y17)/1000</f>
        <v>9.69220336906446</v>
      </c>
      <c r="Z14" s="101">
        <f ca="1">(THG!Z17)/1000</f>
        <v>9.6074968245967671</v>
      </c>
      <c r="AA14" s="101">
        <f ca="1">(THG!AA17)/1000</f>
        <v>9.5782742619855785</v>
      </c>
      <c r="AB14" s="101">
        <f ca="1">(THG!AB17)/1000</f>
        <v>7.5615426259360889</v>
      </c>
      <c r="AC14" s="101">
        <f ca="1">(THG!AC17)/1000</f>
        <v>6.9155812446067948</v>
      </c>
      <c r="AD14" s="101">
        <f ca="1">(THG!AD17)/1000</f>
        <v>6.9519681354989737</v>
      </c>
      <c r="AE14" s="101">
        <f ca="1">(THG!AE17)/1000</f>
        <v>6.9310522921367044</v>
      </c>
      <c r="AF14" s="101">
        <f ca="1">(THG!AF17)/1000</f>
        <v>6.7613133298760468</v>
      </c>
      <c r="AG14" s="101">
        <f ca="1">(THG!AG17)/1000</f>
        <v>6.5408400436690401</v>
      </c>
      <c r="AH14" s="166">
        <f ca="1">(THG!AH17)/1000</f>
        <v>6.5616298448480057</v>
      </c>
      <c r="AI14" s="166">
        <f ca="1">(THG!AI17)/1000</f>
        <v>6.4293889405387565</v>
      </c>
      <c r="AJ14" s="166">
        <f ca="1">(THG!AJ17)/1000</f>
        <v>5.2214447949550005</v>
      </c>
      <c r="AK14" s="29"/>
      <c r="AL14" s="29"/>
      <c r="AM14" s="29"/>
      <c r="AN14" s="29"/>
      <c r="AO14" s="29"/>
      <c r="AP14" s="29"/>
      <c r="AQ14" s="29"/>
      <c r="AR14" s="29"/>
    </row>
    <row r="15" spans="2:44" ht="18.75" customHeight="1">
      <c r="B15" s="119" t="str">
        <f ca="1">THG!B18</f>
        <v>CRF 2.C - Herstellung von Metallen</v>
      </c>
      <c r="C15" s="90" t="s">
        <v>145</v>
      </c>
      <c r="D15" s="102">
        <f ca="1">(THG!D18)/1000</f>
        <v>27.900741562230007</v>
      </c>
      <c r="E15" s="102">
        <f ca="1">(THG!E18)/1000</f>
        <v>26.909364120500001</v>
      </c>
      <c r="F15" s="102">
        <f ca="1">(THG!F18)/1000</f>
        <v>23.255906489500006</v>
      </c>
      <c r="G15" s="102">
        <f ca="1">(THG!G18)/1000</f>
        <v>23.565048049760001</v>
      </c>
      <c r="H15" s="102">
        <f ca="1">(THG!H18)/1000</f>
        <v>24.695214253414832</v>
      </c>
      <c r="I15" s="102">
        <f ca="1">(THG!I18)/1000</f>
        <v>22.632128623694719</v>
      </c>
      <c r="J15" s="102">
        <f ca="1">(THG!J18)/1000</f>
        <v>21.829483813865284</v>
      </c>
      <c r="K15" s="102">
        <f ca="1">(THG!K18)/1000</f>
        <v>23.450010622527071</v>
      </c>
      <c r="L15" s="102">
        <f ca="1">(THG!L18)/1000</f>
        <v>21.782055396632234</v>
      </c>
      <c r="M15" s="102">
        <f ca="1">(THG!M18)/1000</f>
        <v>19.397179651618707</v>
      </c>
      <c r="N15" s="102">
        <f ca="1">(THG!N18)/1000</f>
        <v>24.183165192524264</v>
      </c>
      <c r="O15" s="102">
        <f ca="1">(THG!O18)/1000</f>
        <v>21.3371882010081</v>
      </c>
      <c r="P15" s="102">
        <f ca="1">(THG!P18)/1000</f>
        <v>19.790735233972885</v>
      </c>
      <c r="Q15" s="102">
        <f ca="1">(THG!Q18)/1000</f>
        <v>23.517285950280627</v>
      </c>
      <c r="R15" s="102">
        <f ca="1">(THG!R18)/1000</f>
        <v>23.620946286462825</v>
      </c>
      <c r="S15" s="102">
        <f ca="1">(THG!S18)/1000</f>
        <v>22.233282810430332</v>
      </c>
      <c r="T15" s="102">
        <f ca="1">(THG!T18)/1000</f>
        <v>22.341765647509995</v>
      </c>
      <c r="U15" s="102">
        <f ca="1">(THG!U18)/1000</f>
        <v>19.131751637961283</v>
      </c>
      <c r="V15" s="102">
        <f ca="1">(THG!V18)/1000</f>
        <v>18.085970629636854</v>
      </c>
      <c r="W15" s="102">
        <f ca="1">(THG!W18)/1000</f>
        <v>13.138208937174172</v>
      </c>
      <c r="X15" s="102">
        <f ca="1">(THG!X18)/1000</f>
        <v>16.677350921097108</v>
      </c>
      <c r="Y15" s="102">
        <f ca="1">(THG!Y18)/1000</f>
        <v>15.874607180603117</v>
      </c>
      <c r="Z15" s="102">
        <f ca="1">(THG!Z18)/1000</f>
        <v>15.393530505567337</v>
      </c>
      <c r="AA15" s="102">
        <f ca="1">(THG!AA18)/1000</f>
        <v>15.900026513233312</v>
      </c>
      <c r="AB15" s="102">
        <f ca="1">(THG!AB18)/1000</f>
        <v>17.248945231391424</v>
      </c>
      <c r="AC15" s="102">
        <f ca="1">(THG!AC18)/1000</f>
        <v>16.930941345782959</v>
      </c>
      <c r="AD15" s="102">
        <f ca="1">(THG!AD18)/1000</f>
        <v>18.599992024029369</v>
      </c>
      <c r="AE15" s="102">
        <f ca="1">(THG!AE18)/1000</f>
        <v>21.806956171184318</v>
      </c>
      <c r="AF15" s="102">
        <f ca="1">(THG!AF18)/1000</f>
        <v>20.069067434746781</v>
      </c>
      <c r="AG15" s="102">
        <f ca="1">(THG!AG18)/1000</f>
        <v>18.186227692153032</v>
      </c>
      <c r="AH15" s="167">
        <f ca="1">(THG!AH18)/1000</f>
        <v>15.675656806321724</v>
      </c>
      <c r="AI15" s="167">
        <f ca="1">(THG!AI18)/1000</f>
        <v>17.611894094362537</v>
      </c>
      <c r="AJ15" s="167">
        <f ca="1">(THG!AJ18)/1000</f>
        <v>16.312532647224653</v>
      </c>
      <c r="AK15" s="92"/>
      <c r="AL15" s="92"/>
      <c r="AM15" s="92"/>
      <c r="AN15" s="92"/>
      <c r="AO15" s="92"/>
      <c r="AP15" s="92"/>
      <c r="AQ15" s="92"/>
      <c r="AR15" s="92"/>
    </row>
    <row r="16" spans="2:44" s="10" customFormat="1" ht="37.5" customHeight="1">
      <c r="B16" s="118" t="str">
        <f ca="1">THG!B19</f>
        <v>CRF 2.D-H - übrige Prozesse und Produktverwendungen</v>
      </c>
      <c r="C16" s="14" t="s">
        <v>145</v>
      </c>
      <c r="D16" s="101">
        <f ca="1">(THG!D19)/1000</f>
        <v>9.547430705727546</v>
      </c>
      <c r="E16" s="101">
        <f ca="1">(THG!E19)/1000</f>
        <v>9.7654859537636174</v>
      </c>
      <c r="F16" s="101">
        <f ca="1">(THG!F19)/1000</f>
        <v>10.345237125633272</v>
      </c>
      <c r="G16" s="101">
        <f ca="1">(THG!G19)/1000</f>
        <v>13.069178873712678</v>
      </c>
      <c r="H16" s="101">
        <f ca="1">(THG!H19)/1000</f>
        <v>13.32733231677163</v>
      </c>
      <c r="I16" s="101">
        <f ca="1">(THG!I19)/1000</f>
        <v>13.57918373482698</v>
      </c>
      <c r="J16" s="101">
        <f ca="1">(THG!J19)/1000</f>
        <v>14.007017029034246</v>
      </c>
      <c r="K16" s="101">
        <f ca="1">(THG!K19)/1000</f>
        <v>14.739632381633271</v>
      </c>
      <c r="L16" s="101">
        <f ca="1">(THG!L19)/1000</f>
        <v>15.202806479690157</v>
      </c>
      <c r="M16" s="101">
        <f ca="1">(THG!M19)/1000</f>
        <v>13.877779629694313</v>
      </c>
      <c r="N16" s="101">
        <f ca="1">(THG!N19)/1000</f>
        <v>14.00395111619078</v>
      </c>
      <c r="O16" s="101">
        <f ca="1">(THG!O19)/1000</f>
        <v>14.443103040447516</v>
      </c>
      <c r="P16" s="101">
        <f ca="1">(THG!P19)/1000</f>
        <v>14.128752686650106</v>
      </c>
      <c r="Q16" s="101">
        <f ca="1">(THG!Q19)/1000</f>
        <v>14.109243347755264</v>
      </c>
      <c r="R16" s="101">
        <f ca="1">(THG!R19)/1000</f>
        <v>14.423778489206251</v>
      </c>
      <c r="S16" s="101">
        <f ca="1">(THG!S19)/1000</f>
        <v>14.41794635832386</v>
      </c>
      <c r="T16" s="101">
        <f ca="1">(THG!T19)/1000</f>
        <v>14.917267422439956</v>
      </c>
      <c r="U16" s="101">
        <f ca="1">(THG!U19)/1000</f>
        <v>15.374159072769945</v>
      </c>
      <c r="V16" s="101">
        <f ca="1">(THG!V19)/1000</f>
        <v>15.153378461952514</v>
      </c>
      <c r="W16" s="101">
        <f ca="1">(THG!W19)/1000</f>
        <v>15.267845183693376</v>
      </c>
      <c r="X16" s="101">
        <f ca="1">(THG!X19)/1000</f>
        <v>15.843419920305466</v>
      </c>
      <c r="Y16" s="101">
        <f ca="1">(THG!Y19)/1000</f>
        <v>16.098293296495239</v>
      </c>
      <c r="Z16" s="101">
        <f ca="1">(THG!Z19)/1000</f>
        <v>16.257919147666538</v>
      </c>
      <c r="AA16" s="101">
        <f ca="1">(THG!AA19)/1000</f>
        <v>16.19910961651502</v>
      </c>
      <c r="AB16" s="101">
        <f ca="1">(THG!AB19)/1000</f>
        <v>16.227420029668671</v>
      </c>
      <c r="AC16" s="101">
        <f ca="1">(THG!AC19)/1000</f>
        <v>16.608107927121996</v>
      </c>
      <c r="AD16" s="101">
        <f ca="1">(THG!AD19)/1000</f>
        <v>16.712264763926889</v>
      </c>
      <c r="AE16" s="101">
        <f ca="1">(THG!AE19)/1000</f>
        <v>16.78182678546769</v>
      </c>
      <c r="AF16" s="101">
        <f ca="1">(THG!AF19)/1000</f>
        <v>15.911476897620796</v>
      </c>
      <c r="AG16" s="101">
        <f ca="1">(THG!AG19)/1000</f>
        <v>15.238110250152204</v>
      </c>
      <c r="AH16" s="166">
        <f ca="1">(THG!AH19)/1000</f>
        <v>13.701332703440359</v>
      </c>
      <c r="AI16" s="166">
        <f ca="1">(THG!AI19)/1000</f>
        <v>13.240715742921255</v>
      </c>
      <c r="AJ16" s="166">
        <f ca="1">(THG!AJ19)/1000</f>
        <v>12.251903656440183</v>
      </c>
      <c r="AK16" s="29"/>
      <c r="AL16" s="29"/>
      <c r="AM16" s="29"/>
      <c r="AN16" s="29"/>
      <c r="AO16" s="29"/>
      <c r="AP16" s="29"/>
      <c r="AQ16" s="29"/>
      <c r="AR16" s="29"/>
    </row>
    <row r="17" spans="2:44" ht="18.75" customHeight="1">
      <c r="B17" s="5" t="s">
        <v>157</v>
      </c>
      <c r="C17" s="20" t="s">
        <v>145</v>
      </c>
      <c r="D17" s="21">
        <f ca="1">(THG!D14)/1000</f>
        <v>278.90002819007134</v>
      </c>
      <c r="E17" s="21">
        <f ca="1">(THG!E14)/1000</f>
        <v>253.70736924198587</v>
      </c>
      <c r="F17" s="21">
        <f ca="1">(THG!F14)/1000</f>
        <v>243.06849657648638</v>
      </c>
      <c r="G17" s="21">
        <f ca="1">(THG!G14)/1000</f>
        <v>233.36923049160586</v>
      </c>
      <c r="H17" s="21">
        <f ca="1">(THG!H14)/1000</f>
        <v>237.14780467865657</v>
      </c>
      <c r="I17" s="21">
        <f ca="1">(THG!I14)/1000</f>
        <v>238.9057705067182</v>
      </c>
      <c r="J17" s="21">
        <f ca="1">(THG!J14)/1000</f>
        <v>227.76099168678451</v>
      </c>
      <c r="K17" s="21">
        <f ca="1">(THG!K14)/1000</f>
        <v>232.35532592407756</v>
      </c>
      <c r="L17" s="21">
        <f ca="1">(THG!L14)/1000</f>
        <v>215.34777090512495</v>
      </c>
      <c r="M17" s="21">
        <f ca="1">(THG!M14)/1000</f>
        <v>205.29578712190187</v>
      </c>
      <c r="N17" s="21">
        <f ca="1">(THG!N14)/1000</f>
        <v>204.88558275810604</v>
      </c>
      <c r="O17" s="21">
        <f ca="1">(THG!O14)/1000</f>
        <v>194.20111019981195</v>
      </c>
      <c r="P17" s="21">
        <f ca="1">(THG!P14)/1000</f>
        <v>191.92439346875187</v>
      </c>
      <c r="Q17" s="21">
        <f ca="1">(THG!Q14)/1000</f>
        <v>192.70253954996465</v>
      </c>
      <c r="R17" s="21">
        <f ca="1">(THG!R14)/1000</f>
        <v>193.52996718808663</v>
      </c>
      <c r="S17" s="21">
        <f ca="1">(THG!S14)/1000</f>
        <v>187.50245150180331</v>
      </c>
      <c r="T17" s="21">
        <f ca="1">(THG!T14)/1000</f>
        <v>192.5467430533146</v>
      </c>
      <c r="U17" s="21">
        <f ca="1">(THG!U14)/1000</f>
        <v>201.25332242127374</v>
      </c>
      <c r="V17" s="21">
        <f ca="1">(THG!V14)/1000</f>
        <v>197.78688835952201</v>
      </c>
      <c r="W17" s="21">
        <f ca="1">(THG!W14)/1000</f>
        <v>172.73749992430504</v>
      </c>
      <c r="X17" s="21">
        <f ca="1">(THG!X14)/1000</f>
        <v>186.20826988718972</v>
      </c>
      <c r="Y17" s="21">
        <f ca="1">(THG!Y14)/1000</f>
        <v>183.26200111142069</v>
      </c>
      <c r="Z17" s="21">
        <f ca="1">(THG!Z14)/1000</f>
        <v>177.81646672069328</v>
      </c>
      <c r="AA17" s="21">
        <f ca="1">(THG!AA14)/1000</f>
        <v>178.33490060220856</v>
      </c>
      <c r="AB17" s="21">
        <f ca="1">(THG!AB14)/1000</f>
        <v>178.50794057649426</v>
      </c>
      <c r="AC17" s="21">
        <f ca="1">(THG!AC14)/1000</f>
        <v>185.92071151124213</v>
      </c>
      <c r="AD17" s="21">
        <f ca="1">(THG!AD14)/1000</f>
        <v>189.94336573909121</v>
      </c>
      <c r="AE17" s="21">
        <f ca="1">(THG!AE14)/1000</f>
        <v>195.49338132934162</v>
      </c>
      <c r="AF17" s="21">
        <f ca="1">(THG!AF14)/1000</f>
        <v>187.60840858237376</v>
      </c>
      <c r="AG17" s="21">
        <f ca="1">(THG!AG14)/1000</f>
        <v>181.98931974471125</v>
      </c>
      <c r="AH17" s="159">
        <f ca="1">(THG!AH14)/1000</f>
        <v>175.69809820122762</v>
      </c>
      <c r="AI17" s="159">
        <f ca="1">(THG!AI14)/1000</f>
        <v>183.25220063319435</v>
      </c>
      <c r="AJ17" s="159">
        <f ca="1">(THG!AJ14)/1000</f>
        <v>164.1553809707485</v>
      </c>
      <c r="AK17" s="27"/>
      <c r="AL17" s="27"/>
      <c r="AM17" s="27"/>
      <c r="AN17" s="27"/>
      <c r="AO17" s="27"/>
      <c r="AP17" s="27"/>
      <c r="AQ17" s="27"/>
      <c r="AR17" s="27"/>
    </row>
    <row r="18" spans="2:44" ht="18.75" customHeight="1">
      <c r="B18" s="91" t="s">
        <v>211</v>
      </c>
      <c r="C18" s="90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>
        <f>'THG kurz'!AA31/1000</f>
        <v>150.78318197599998</v>
      </c>
      <c r="AB18" s="138">
        <f>'THG kurz'!AB31/1000</f>
        <v>151.66363896600001</v>
      </c>
      <c r="AC18" s="138">
        <f>'THG kurz'!AC31/1000</f>
        <v>151.48450023099997</v>
      </c>
      <c r="AD18" s="138">
        <f>'THG kurz'!AD31/1000</f>
        <v>151.705101192</v>
      </c>
      <c r="AE18" s="138">
        <f>'THG kurz'!AE31/1000</f>
        <v>154.330410731</v>
      </c>
      <c r="AF18" s="138">
        <f>'THG kurz'!AF31/1000</f>
        <v>152.37575842299998</v>
      </c>
      <c r="AG18" s="138">
        <f>'THG kurz'!AG31/1000</f>
        <v>146.17388799999998</v>
      </c>
      <c r="AH18" s="138">
        <f>'THG kurz'!AH31/1000</f>
        <v>137.125524845</v>
      </c>
      <c r="AI18" s="162">
        <f>'THG kurz'!AI31/1000</f>
        <v>145.74869454200001</v>
      </c>
      <c r="AJ18" s="162" t="e">
        <f>'THG kurz'!AJ31/1000</f>
        <v>#N/A</v>
      </c>
      <c r="AK18" s="92"/>
      <c r="AL18" s="92"/>
      <c r="AM18" s="92"/>
      <c r="AN18" s="92"/>
      <c r="AO18" s="92"/>
      <c r="AP18" s="92"/>
      <c r="AQ18" s="92"/>
      <c r="AR18" s="92"/>
    </row>
    <row r="19" spans="2:44" ht="18.75" customHeight="1">
      <c r="B19" s="5" t="s">
        <v>16</v>
      </c>
      <c r="C19" s="20" t="str">
        <f>'Daten Zielpfadgrafik'!C22</f>
        <v>aktueller Zielpfad**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7">
        <f>'Daten Zielpfadgrafik'!AH22</f>
        <v>186</v>
      </c>
      <c r="AI19" s="27">
        <f>'Daten Zielpfadgrafik'!AI22</f>
        <v>182</v>
      </c>
      <c r="AJ19" s="27">
        <f ca="1">'Daten Zielpfadgrafik'!AJ22</f>
        <v>176.86086659631175</v>
      </c>
      <c r="AK19" s="27">
        <f ca="1">'Daten Zielpfadgrafik'!AK22</f>
        <v>173.44905229950714</v>
      </c>
      <c r="AL19" s="27">
        <f ca="1">'Daten Zielpfadgrafik'!AL22</f>
        <v>166.44905229950714</v>
      </c>
      <c r="AM19" s="27">
        <f ca="1">'Daten Zielpfadgrafik'!AM22</f>
        <v>158.44905229950714</v>
      </c>
      <c r="AN19" s="27">
        <f ca="1">'Daten Zielpfadgrafik'!AN22</f>
        <v>150.44905229950714</v>
      </c>
      <c r="AO19" s="27">
        <f ca="1">'Daten Zielpfadgrafik'!AO22</f>
        <v>141.44905229950714</v>
      </c>
      <c r="AP19" s="27">
        <f ca="1">'Daten Zielpfadgrafik'!AP22</f>
        <v>133.44905229950714</v>
      </c>
      <c r="AQ19" s="27">
        <f ca="1">'Daten Zielpfadgrafik'!AQ22</f>
        <v>126.44905229950714</v>
      </c>
      <c r="AR19" s="27">
        <f ca="1">'Daten Zielpfadgrafik'!AR22</f>
        <v>119.44905229950714</v>
      </c>
    </row>
    <row r="20" spans="2:44" ht="14.25" customHeight="1">
      <c r="B20" s="7"/>
      <c r="C20" s="16"/>
    </row>
  </sheetData>
  <mergeCells count="1">
    <mergeCell ref="C7:J7"/>
  </mergeCells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B658A-CCDD-447D-9779-7E9F166C72FA}">
  <sheetPr>
    <tabColor theme="7"/>
    <pageSetUpPr fitToPage="1"/>
  </sheetPr>
  <dimension ref="A1:X35"/>
  <sheetViews>
    <sheetView showGridLines="0" zoomScale="130" zoomScaleNormal="130" zoomScaleSheetLayoutView="110" workbookViewId="0"/>
  </sheetViews>
  <sheetFormatPr baseColWidth="10" defaultColWidth="11.42578125" defaultRowHeight="12.75"/>
  <cols>
    <col min="1" max="1" width="5.7109375" style="41" customWidth="1"/>
    <col min="2" max="2" width="4.28515625" style="41" customWidth="1"/>
    <col min="3" max="3" width="1.7109375" style="41" customWidth="1"/>
    <col min="4" max="4" width="14" style="41" customWidth="1"/>
    <col min="5" max="5" width="1.7109375" style="41" customWidth="1"/>
    <col min="6" max="6" width="14" style="41" customWidth="1"/>
    <col min="7" max="7" width="1.7109375" style="41" customWidth="1"/>
    <col min="8" max="8" width="14" style="41" customWidth="1"/>
    <col min="9" max="9" width="1.7109375" style="41" customWidth="1"/>
    <col min="10" max="10" width="14" style="41" customWidth="1"/>
    <col min="11" max="11" width="1.7109375" style="41" customWidth="1"/>
    <col min="12" max="12" width="14" style="41" customWidth="1"/>
    <col min="13" max="13" width="3.140625" style="41" customWidth="1"/>
    <col min="14" max="14" width="1.42578125" style="41" customWidth="1"/>
    <col min="15" max="15" width="15.140625" style="41" customWidth="1"/>
    <col min="16" max="16" width="2.5703125" style="42" customWidth="1"/>
    <col min="17" max="19" width="11.7109375" style="42" customWidth="1"/>
    <col min="20" max="20" width="4" style="42" customWidth="1"/>
    <col min="21" max="22" width="11.7109375" style="42" customWidth="1"/>
    <col min="23" max="23" width="19.140625" style="42" customWidth="1"/>
    <col min="24" max="24" width="2.5703125" style="42" customWidth="1"/>
    <col min="25" max="16384" width="11.42578125" style="42"/>
  </cols>
  <sheetData>
    <row r="1" spans="1:24" ht="20.25" customHeight="1">
      <c r="A1" s="40"/>
    </row>
    <row r="2" spans="1:24" ht="20.25" customHeigh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P2" s="215" t="s">
        <v>144</v>
      </c>
      <c r="Q2" s="216"/>
      <c r="R2" s="216"/>
      <c r="S2" s="216"/>
      <c r="T2" s="216"/>
      <c r="U2" s="216"/>
      <c r="V2" s="216"/>
      <c r="W2" s="216"/>
      <c r="X2" s="217"/>
    </row>
    <row r="3" spans="1:24" ht="18.75" customHeight="1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P3" s="45"/>
      <c r="Q3" s="46"/>
      <c r="R3" s="47"/>
      <c r="S3" s="46"/>
      <c r="T3" s="46"/>
      <c r="U3" s="47"/>
      <c r="V3" s="46"/>
      <c r="W3" s="46"/>
      <c r="X3" s="48"/>
    </row>
    <row r="4" spans="1:24" ht="15.95" customHeight="1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P4" s="45"/>
      <c r="Q4" s="46"/>
      <c r="R4" s="46"/>
      <c r="S4" s="46"/>
      <c r="T4" s="46"/>
      <c r="U4" s="46"/>
      <c r="V4" s="46"/>
      <c r="W4" s="46"/>
      <c r="X4" s="48"/>
    </row>
    <row r="5" spans="1:24" ht="7.5" customHeight="1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P5" s="50"/>
      <c r="Q5" s="51"/>
      <c r="R5" s="51"/>
      <c r="S5" s="51"/>
      <c r="T5" s="51"/>
      <c r="U5" s="51"/>
      <c r="V5" s="51"/>
      <c r="W5" s="51"/>
      <c r="X5" s="52"/>
    </row>
    <row r="6" spans="1:24" ht="16.5" customHeight="1">
      <c r="B6" s="53"/>
      <c r="P6" s="50"/>
      <c r="Q6" s="51"/>
      <c r="R6" s="51"/>
      <c r="S6" s="51"/>
      <c r="T6" s="51"/>
      <c r="U6" s="51"/>
      <c r="V6" s="51"/>
      <c r="W6" s="51"/>
      <c r="X6" s="52"/>
    </row>
    <row r="7" spans="1:24" ht="16.5" customHeight="1">
      <c r="B7" s="53"/>
      <c r="P7" s="50"/>
      <c r="Q7" s="51"/>
      <c r="R7" s="51"/>
      <c r="S7" s="51"/>
      <c r="T7" s="51"/>
      <c r="U7" s="51"/>
      <c r="V7" s="51"/>
      <c r="W7" s="51"/>
      <c r="X7" s="52"/>
    </row>
    <row r="8" spans="1:24" ht="16.5" customHeight="1">
      <c r="B8" s="53"/>
      <c r="P8" s="50"/>
      <c r="Q8" s="51"/>
      <c r="R8" s="51"/>
      <c r="S8" s="51"/>
      <c r="T8" s="51"/>
      <c r="U8" s="51"/>
      <c r="V8" s="51"/>
      <c r="W8" s="51"/>
      <c r="X8" s="52"/>
    </row>
    <row r="9" spans="1:24" ht="16.5" customHeight="1">
      <c r="B9" s="53"/>
      <c r="P9" s="50"/>
      <c r="Q9" s="51"/>
      <c r="R9" s="51"/>
      <c r="S9" s="51"/>
      <c r="T9" s="51"/>
      <c r="U9" s="51"/>
      <c r="V9" s="51"/>
      <c r="W9" s="51"/>
      <c r="X9" s="52"/>
    </row>
    <row r="10" spans="1:24" ht="16.5" customHeight="1">
      <c r="B10" s="53"/>
      <c r="P10" s="50"/>
      <c r="Q10" s="51"/>
      <c r="R10" s="51"/>
      <c r="S10" s="51"/>
      <c r="T10" s="51"/>
      <c r="U10" s="51"/>
      <c r="V10" s="51"/>
      <c r="W10" s="51"/>
      <c r="X10" s="52"/>
    </row>
    <row r="11" spans="1:24" ht="16.5" customHeight="1">
      <c r="B11" s="53"/>
      <c r="P11" s="50"/>
      <c r="Q11" s="54" t="s">
        <v>143</v>
      </c>
      <c r="R11" s="51"/>
      <c r="S11" s="51"/>
      <c r="T11" s="51"/>
      <c r="U11" s="51"/>
      <c r="V11" s="51"/>
      <c r="W11" s="51"/>
      <c r="X11" s="52"/>
    </row>
    <row r="12" spans="1:24" ht="16.5" customHeight="1">
      <c r="B12" s="53"/>
      <c r="P12" s="50"/>
      <c r="Q12" s="51"/>
      <c r="R12" s="51"/>
      <c r="S12" s="51"/>
      <c r="T12" s="51"/>
      <c r="U12" s="51"/>
      <c r="V12" s="51"/>
      <c r="W12" s="51"/>
      <c r="X12" s="52"/>
    </row>
    <row r="13" spans="1:24" ht="17.25" customHeight="1">
      <c r="B13" s="53"/>
      <c r="P13" s="50"/>
      <c r="Q13" s="54" t="s">
        <v>142</v>
      </c>
      <c r="R13" s="51"/>
      <c r="S13" s="51"/>
      <c r="T13" s="51"/>
      <c r="U13" s="51"/>
      <c r="V13" s="51"/>
      <c r="W13" s="51"/>
      <c r="X13" s="52"/>
    </row>
    <row r="14" spans="1:24" ht="16.5" customHeight="1">
      <c r="B14" s="53"/>
      <c r="P14" s="50"/>
      <c r="Q14" s="51"/>
      <c r="R14" s="51"/>
      <c r="S14" s="51"/>
      <c r="T14" s="51"/>
      <c r="U14" s="51"/>
      <c r="V14" s="51"/>
      <c r="W14" s="51"/>
      <c r="X14" s="52"/>
    </row>
    <row r="15" spans="1:24" ht="16.5" customHeight="1">
      <c r="A15" s="55"/>
      <c r="B15" s="56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0"/>
      <c r="Q15" s="51"/>
      <c r="R15" s="54" t="s">
        <v>141</v>
      </c>
      <c r="S15" s="51"/>
      <c r="T15" s="51"/>
      <c r="U15" s="54" t="s">
        <v>141</v>
      </c>
      <c r="V15" s="51"/>
      <c r="W15" s="51"/>
      <c r="X15" s="52"/>
    </row>
    <row r="16" spans="1:24" ht="16.5" customHeight="1">
      <c r="A16" s="55"/>
      <c r="B16" s="56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0"/>
      <c r="Q16" s="51"/>
      <c r="R16" s="51"/>
      <c r="S16" s="51"/>
      <c r="T16" s="51"/>
      <c r="U16" s="51"/>
      <c r="V16" s="51"/>
      <c r="W16" s="51"/>
      <c r="X16" s="52"/>
    </row>
    <row r="17" spans="1:24" ht="16.5" customHeight="1">
      <c r="A17" s="55"/>
      <c r="B17" s="56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0"/>
      <c r="Q17" s="51"/>
      <c r="R17" s="51"/>
      <c r="S17" s="51"/>
      <c r="T17" s="51"/>
      <c r="U17" s="51"/>
      <c r="V17" s="51"/>
      <c r="W17" s="51"/>
      <c r="X17" s="52"/>
    </row>
    <row r="18" spans="1:24" ht="22.5" customHeight="1">
      <c r="A18" s="55"/>
      <c r="B18" s="56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0"/>
      <c r="Q18" s="51"/>
      <c r="R18" s="51"/>
      <c r="S18" s="51"/>
      <c r="T18" s="51"/>
      <c r="U18" s="51"/>
      <c r="V18" s="51"/>
      <c r="W18" s="51"/>
      <c r="X18" s="52"/>
    </row>
    <row r="19" spans="1:24" ht="87" customHeight="1">
      <c r="A19" s="57"/>
      <c r="B19" s="58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5"/>
      <c r="O19" s="55"/>
      <c r="P19" s="59"/>
      <c r="Q19" s="60"/>
      <c r="R19" s="60"/>
      <c r="S19" s="60"/>
      <c r="T19" s="60"/>
      <c r="U19" s="60"/>
      <c r="V19" s="60"/>
      <c r="W19" s="60"/>
      <c r="X19" s="61"/>
    </row>
    <row r="20" spans="1:24" ht="9" customHeight="1">
      <c r="A20" s="57"/>
      <c r="B20" s="58"/>
      <c r="C20" s="57"/>
      <c r="D20" s="214"/>
      <c r="E20" s="57"/>
      <c r="F20" s="214"/>
      <c r="G20" s="57"/>
      <c r="H20" s="214"/>
      <c r="I20" s="57"/>
      <c r="J20" s="214"/>
      <c r="K20" s="57"/>
      <c r="L20" s="214"/>
      <c r="M20" s="57"/>
      <c r="N20" s="55"/>
      <c r="O20" s="55"/>
    </row>
    <row r="21" spans="1:24" ht="11.25" customHeight="1">
      <c r="A21" s="57"/>
      <c r="B21" s="58"/>
      <c r="C21" s="57"/>
      <c r="D21" s="214"/>
      <c r="E21" s="57"/>
      <c r="F21" s="214"/>
      <c r="G21" s="57"/>
      <c r="H21" s="214"/>
      <c r="I21" s="57"/>
      <c r="J21" s="214"/>
      <c r="K21" s="57"/>
      <c r="L21" s="214"/>
      <c r="M21" s="57"/>
      <c r="N21" s="55"/>
      <c r="O21" s="55"/>
    </row>
    <row r="22" spans="1:24" ht="3.75" customHeight="1">
      <c r="A22" s="57"/>
      <c r="B22" s="58"/>
      <c r="C22" s="57"/>
      <c r="D22" s="94"/>
      <c r="E22" s="57"/>
      <c r="F22" s="94"/>
      <c r="G22" s="57"/>
      <c r="H22" s="94"/>
      <c r="I22" s="57"/>
      <c r="J22" s="94"/>
      <c r="K22" s="57"/>
      <c r="L22" s="94"/>
      <c r="M22" s="57"/>
      <c r="N22" s="55"/>
      <c r="O22" s="55"/>
    </row>
    <row r="23" spans="1:24" ht="9" customHeight="1">
      <c r="A23" s="57"/>
      <c r="B23" s="58"/>
      <c r="C23" s="57"/>
      <c r="D23" s="214"/>
      <c r="E23" s="57"/>
      <c r="F23" s="214"/>
      <c r="G23" s="57"/>
      <c r="H23" s="214"/>
      <c r="I23" s="57"/>
      <c r="J23" s="214"/>
      <c r="K23" s="57"/>
      <c r="L23" s="214"/>
      <c r="M23" s="57"/>
      <c r="N23" s="55"/>
      <c r="O23" s="55"/>
    </row>
    <row r="24" spans="1:24" ht="9" customHeight="1">
      <c r="A24" s="57"/>
      <c r="B24" s="58"/>
      <c r="C24" s="57"/>
      <c r="D24" s="214"/>
      <c r="E24" s="57"/>
      <c r="F24" s="214"/>
      <c r="G24" s="57"/>
      <c r="H24" s="214"/>
      <c r="I24" s="57"/>
      <c r="J24" s="214"/>
      <c r="K24" s="57"/>
      <c r="L24" s="214"/>
      <c r="M24" s="57"/>
      <c r="N24" s="55"/>
      <c r="O24" s="55"/>
    </row>
    <row r="25" spans="1:24" ht="16.5" customHeight="1">
      <c r="A25" s="55"/>
      <c r="B25" s="56"/>
      <c r="C25" s="63"/>
      <c r="D25" s="63"/>
      <c r="E25" s="63"/>
      <c r="F25" s="63"/>
      <c r="G25" s="63"/>
      <c r="H25" s="63"/>
      <c r="I25" s="63"/>
      <c r="J25" s="63"/>
      <c r="K25" s="63"/>
      <c r="L25" s="55"/>
      <c r="M25" s="55"/>
      <c r="N25" s="55"/>
      <c r="O25" s="55"/>
    </row>
    <row r="26" spans="1:24" ht="21.75" customHeight="1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</row>
    <row r="27" spans="1:24" ht="6.75" customHeight="1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</row>
    <row r="28" spans="1:24" ht="6" customHeight="1">
      <c r="A28" s="64"/>
      <c r="B28" s="64"/>
      <c r="C28" s="64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</row>
    <row r="29" spans="1:24" ht="4.5" customHeight="1">
      <c r="A29" s="64"/>
      <c r="B29" s="64"/>
      <c r="C29" s="64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</row>
    <row r="30" spans="1:24" ht="6" customHeight="1">
      <c r="A30" s="64"/>
      <c r="B30" s="64"/>
      <c r="C30" s="64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</row>
    <row r="31" spans="1:24" ht="6.75" customHeight="1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</row>
    <row r="32" spans="1:24" ht="4.5" customHeight="1">
      <c r="A32" s="55"/>
      <c r="B32" s="55"/>
      <c r="C32" s="55"/>
      <c r="D32" s="55"/>
      <c r="E32" s="55"/>
      <c r="F32" s="55"/>
      <c r="G32" s="66"/>
      <c r="H32" s="66"/>
      <c r="I32" s="66"/>
      <c r="J32" s="66"/>
      <c r="K32" s="66"/>
      <c r="L32" s="55"/>
      <c r="M32" s="55"/>
      <c r="N32" s="55"/>
      <c r="O32" s="55"/>
    </row>
    <row r="33" spans="1:15" ht="18" customHeight="1">
      <c r="A33" s="67"/>
      <c r="B33" s="67"/>
      <c r="C33" s="67"/>
      <c r="D33" s="67"/>
      <c r="E33" s="67"/>
      <c r="F33" s="66"/>
      <c r="G33" s="66"/>
      <c r="H33" s="66"/>
      <c r="I33" s="66"/>
      <c r="J33" s="66"/>
      <c r="K33" s="66"/>
      <c r="L33" s="55"/>
      <c r="M33" s="55"/>
      <c r="N33" s="55"/>
      <c r="O33" s="55"/>
    </row>
    <row r="34" spans="1:15">
      <c r="A34" s="67"/>
      <c r="B34" s="67"/>
      <c r="C34" s="67"/>
      <c r="D34" s="67"/>
      <c r="E34" s="67"/>
      <c r="F34" s="66"/>
      <c r="G34" s="66"/>
      <c r="H34" s="66"/>
      <c r="I34" s="66"/>
      <c r="J34" s="66"/>
      <c r="K34" s="66"/>
      <c r="L34" s="55"/>
      <c r="M34" s="55"/>
      <c r="N34" s="55"/>
      <c r="O34" s="55"/>
    </row>
    <row r="35" spans="1:15">
      <c r="A35" s="67"/>
      <c r="B35" s="67"/>
      <c r="C35" s="67"/>
      <c r="D35" s="67"/>
      <c r="E35" s="67"/>
      <c r="F35" s="66"/>
      <c r="G35" s="66"/>
      <c r="H35" s="66"/>
      <c r="I35" s="66"/>
      <c r="J35" s="66"/>
      <c r="K35" s="66"/>
      <c r="L35" s="55"/>
      <c r="M35" s="55"/>
      <c r="N35" s="55"/>
      <c r="O35" s="55"/>
    </row>
  </sheetData>
  <sheetProtection selectLockedCells="1"/>
  <mergeCells count="11">
    <mergeCell ref="P2:X2"/>
    <mergeCell ref="D20:D21"/>
    <mergeCell ref="F20:F21"/>
    <mergeCell ref="H20:H21"/>
    <mergeCell ref="J20:J21"/>
    <mergeCell ref="L20:L21"/>
    <mergeCell ref="D23:D24"/>
    <mergeCell ref="F23:F24"/>
    <mergeCell ref="H23:H24"/>
    <mergeCell ref="J23:J24"/>
    <mergeCell ref="L23:L24"/>
  </mergeCells>
  <printOptions horizontalCentered="1"/>
  <pageMargins left="0" right="0" top="0.78740157480314965" bottom="0.78740157480314965" header="0.31496062992125984" footer="0.31496062992125984"/>
  <pageSetup paperSize="9" scale="51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3673D-769A-4992-B9F9-CA65A7E7C0BD}">
  <sheetPr>
    <tabColor theme="6"/>
  </sheetPr>
  <dimension ref="B1:AR18"/>
  <sheetViews>
    <sheetView showGridLines="0" zoomScale="85" zoomScaleNormal="85" zoomScalePageLayoutView="150" workbookViewId="0">
      <pane xSplit="3" ySplit="11" topLeftCell="X12" activePane="bottomRight" state="frozen"/>
      <selection activeCell="D17" sqref="D17:AG17"/>
      <selection pane="topRight" activeCell="D17" sqref="D17:AG17"/>
      <selection pane="bottomLeft" activeCell="D17" sqref="D17:AG17"/>
      <selection pane="bottomRight" activeCell="X12" sqref="X12"/>
    </sheetView>
  </sheetViews>
  <sheetFormatPr baseColWidth="10" defaultColWidth="11.42578125" defaultRowHeight="15" outlineLevelCol="1"/>
  <cols>
    <col min="1" max="1" width="5.42578125" style="89" customWidth="1"/>
    <col min="2" max="2" width="39.7109375" style="89" customWidth="1"/>
    <col min="3" max="3" width="63.85546875" style="17" customWidth="1"/>
    <col min="4" max="23" width="9.42578125" style="89" hidden="1" customWidth="1" outlineLevel="1"/>
    <col min="24" max="24" width="9.42578125" style="89" customWidth="1" collapsed="1"/>
    <col min="25" max="44" width="9.42578125" style="89" customWidth="1"/>
    <col min="45" max="16384" width="11.42578125" style="89"/>
  </cols>
  <sheetData>
    <row r="1" spans="2:44" s="83" customFormat="1" ht="23.25" customHeight="1">
      <c r="B1" s="79" t="s">
        <v>140</v>
      </c>
      <c r="C1" s="96" t="s">
        <v>149</v>
      </c>
      <c r="D1" s="97"/>
      <c r="E1" s="97"/>
      <c r="F1" s="97"/>
      <c r="G1" s="97"/>
      <c r="H1" s="97"/>
      <c r="I1" s="97"/>
      <c r="J1" s="97"/>
      <c r="K1" s="98"/>
      <c r="AK1" s="38"/>
      <c r="AL1" s="84"/>
    </row>
    <row r="2" spans="2:44" s="83" customFormat="1" ht="23.25" customHeight="1">
      <c r="B2" s="79" t="s">
        <v>138</v>
      </c>
      <c r="C2" s="96" t="s">
        <v>218</v>
      </c>
      <c r="D2" s="97"/>
      <c r="E2" s="97"/>
      <c r="F2" s="97"/>
      <c r="G2" s="97"/>
      <c r="H2" s="97"/>
      <c r="I2" s="97"/>
      <c r="J2" s="97"/>
      <c r="K2" s="98"/>
      <c r="AK2" s="38"/>
    </row>
    <row r="3" spans="2:44" s="83" customFormat="1" ht="23.25" customHeight="1">
      <c r="B3" s="79" t="s">
        <v>137</v>
      </c>
      <c r="C3" s="99">
        <f ca="1">TODAY()</f>
        <v>44998</v>
      </c>
      <c r="D3" s="100"/>
      <c r="E3" s="100"/>
      <c r="F3" s="100"/>
      <c r="G3" s="100"/>
      <c r="H3" s="100"/>
      <c r="I3" s="100"/>
      <c r="J3" s="100"/>
      <c r="K3" s="100"/>
      <c r="AK3" s="38"/>
    </row>
    <row r="4" spans="2:44" s="83" customFormat="1" ht="23.25" customHeight="1">
      <c r="B4" s="79" t="s">
        <v>212</v>
      </c>
      <c r="C4" s="96" t="s">
        <v>182</v>
      </c>
      <c r="D4" s="97"/>
      <c r="E4" s="97"/>
      <c r="F4" s="97"/>
      <c r="G4" s="97"/>
      <c r="H4" s="97"/>
      <c r="I4" s="97"/>
      <c r="J4" s="97"/>
      <c r="K4" s="98"/>
    </row>
    <row r="5" spans="2:44" s="83" customFormat="1" ht="23.25" customHeight="1">
      <c r="B5" s="79" t="s">
        <v>213</v>
      </c>
      <c r="C5" s="186" t="s">
        <v>214</v>
      </c>
      <c r="D5" s="187"/>
      <c r="E5" s="187"/>
      <c r="F5" s="187"/>
      <c r="G5" s="187"/>
      <c r="H5" s="187"/>
      <c r="I5" s="187"/>
      <c r="J5" s="187"/>
      <c r="K5" s="98"/>
    </row>
    <row r="6" spans="2:44" s="83" customFormat="1" ht="23.25" customHeight="1">
      <c r="B6" s="79" t="s">
        <v>135</v>
      </c>
      <c r="C6" s="96" t="s">
        <v>147</v>
      </c>
      <c r="D6" s="97"/>
      <c r="E6" s="97"/>
      <c r="F6" s="97"/>
      <c r="G6" s="97"/>
      <c r="H6" s="97"/>
      <c r="I6" s="97"/>
      <c r="J6" s="97"/>
      <c r="K6" s="98"/>
    </row>
    <row r="7" spans="2:44" s="83" customFormat="1" ht="23.25" customHeight="1">
      <c r="B7" s="79" t="s">
        <v>134</v>
      </c>
      <c r="C7" s="96"/>
      <c r="D7" s="97"/>
      <c r="E7" s="97"/>
      <c r="F7" s="97"/>
      <c r="G7" s="97"/>
      <c r="H7" s="97"/>
      <c r="I7" s="97"/>
      <c r="J7" s="97"/>
      <c r="K7" s="98"/>
      <c r="AK7" s="38"/>
    </row>
    <row r="8" spans="2:44">
      <c r="B8" s="80"/>
      <c r="C8" s="81"/>
      <c r="D8" s="80"/>
      <c r="E8" s="80"/>
      <c r="F8" s="80"/>
      <c r="G8" s="80"/>
      <c r="H8" s="80"/>
      <c r="I8" s="80"/>
      <c r="J8" s="80"/>
      <c r="K8" s="80"/>
    </row>
    <row r="9" spans="2:44" ht="14.25" customHeight="1">
      <c r="B9" s="1"/>
      <c r="C9" s="11"/>
    </row>
    <row r="10" spans="2:44" ht="22.5" customHeight="1">
      <c r="B10" s="3"/>
      <c r="C10" s="12"/>
      <c r="D10" s="24"/>
      <c r="E10" s="24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</row>
    <row r="11" spans="2:44">
      <c r="B11" s="4" t="s">
        <v>154</v>
      </c>
      <c r="C11" s="13"/>
      <c r="D11" s="8">
        <v>32874</v>
      </c>
      <c r="E11" s="8">
        <v>33239</v>
      </c>
      <c r="F11" s="8">
        <v>33604</v>
      </c>
      <c r="G11" s="8">
        <v>33970</v>
      </c>
      <c r="H11" s="8">
        <v>34335</v>
      </c>
      <c r="I11" s="8">
        <v>34700</v>
      </c>
      <c r="J11" s="8">
        <v>35065</v>
      </c>
      <c r="K11" s="8">
        <v>35431</v>
      </c>
      <c r="L11" s="8">
        <v>35796</v>
      </c>
      <c r="M11" s="8">
        <v>36161</v>
      </c>
      <c r="N11" s="8">
        <v>36526</v>
      </c>
      <c r="O11" s="8">
        <v>36892</v>
      </c>
      <c r="P11" s="8">
        <v>37257</v>
      </c>
      <c r="Q11" s="8">
        <v>37622</v>
      </c>
      <c r="R11" s="8">
        <v>37987</v>
      </c>
      <c r="S11" s="8">
        <v>38353</v>
      </c>
      <c r="T11" s="8">
        <v>38718</v>
      </c>
      <c r="U11" s="8">
        <v>39083</v>
      </c>
      <c r="V11" s="8">
        <v>39448</v>
      </c>
      <c r="W11" s="8">
        <v>39814</v>
      </c>
      <c r="X11" s="8">
        <v>40179</v>
      </c>
      <c r="Y11" s="8">
        <v>40544</v>
      </c>
      <c r="Z11" s="8">
        <v>40909</v>
      </c>
      <c r="AA11" s="8">
        <v>41275</v>
      </c>
      <c r="AB11" s="8">
        <v>41640</v>
      </c>
      <c r="AC11" s="8">
        <v>42005</v>
      </c>
      <c r="AD11" s="8">
        <v>42370</v>
      </c>
      <c r="AE11" s="8">
        <v>42736</v>
      </c>
      <c r="AF11" s="8">
        <v>43101</v>
      </c>
      <c r="AG11" s="8">
        <v>43466</v>
      </c>
      <c r="AH11" s="8">
        <v>43831</v>
      </c>
      <c r="AI11" s="8">
        <v>44197</v>
      </c>
      <c r="AJ11" s="8">
        <v>44562</v>
      </c>
      <c r="AK11" s="8">
        <v>44927</v>
      </c>
      <c r="AL11" s="8">
        <v>45292</v>
      </c>
      <c r="AM11" s="8">
        <v>45658</v>
      </c>
      <c r="AN11" s="8">
        <v>46023</v>
      </c>
      <c r="AO11" s="8">
        <v>46388</v>
      </c>
      <c r="AP11" s="8">
        <v>46753</v>
      </c>
      <c r="AQ11" s="8">
        <v>47119</v>
      </c>
      <c r="AR11" s="8">
        <v>47484</v>
      </c>
    </row>
    <row r="12" spans="2:44" ht="37.5" customHeight="1">
      <c r="B12" s="118" t="str">
        <f ca="1">THG!B22</f>
        <v>CRF 1.A.4.a - Gewerbe, Handel, Dienstleistung (ohne Militär und Landwirtschaft)</v>
      </c>
      <c r="C12" s="14" t="s">
        <v>145</v>
      </c>
      <c r="D12" s="101">
        <f ca="1">(THG!D22)/1000</f>
        <v>65.878997953349</v>
      </c>
      <c r="E12" s="101">
        <f ca="1">(THG!E22)/1000</f>
        <v>65.991885237341876</v>
      </c>
      <c r="F12" s="101">
        <f ca="1">(THG!F22)/1000</f>
        <v>58.658104475740487</v>
      </c>
      <c r="G12" s="101">
        <f ca="1">(THG!G22)/1000</f>
        <v>56.254725623700985</v>
      </c>
      <c r="H12" s="101">
        <f ca="1">(THG!H22)/1000</f>
        <v>51.616824347813896</v>
      </c>
      <c r="I12" s="101">
        <f ca="1">(THG!I22)/1000</f>
        <v>53.526719860372658</v>
      </c>
      <c r="J12" s="101">
        <f ca="1">(THG!J22)/1000</f>
        <v>64.284218385760127</v>
      </c>
      <c r="K12" s="101">
        <f ca="1">(THG!K22)/1000</f>
        <v>55.2272800753396</v>
      </c>
      <c r="L12" s="101">
        <f ca="1">(THG!L22)/1000</f>
        <v>53.55010120885661</v>
      </c>
      <c r="M12" s="101">
        <f ca="1">(THG!M22)/1000</f>
        <v>49.435505533428483</v>
      </c>
      <c r="N12" s="101">
        <f ca="1">(THG!N22)/1000</f>
        <v>45.731293035440004</v>
      </c>
      <c r="O12" s="101">
        <f ca="1">(THG!O22)/1000</f>
        <v>52.95435884805196</v>
      </c>
      <c r="P12" s="101">
        <f ca="1">(THG!P22)/1000</f>
        <v>50.022967726003323</v>
      </c>
      <c r="Q12" s="101">
        <f ca="1">(THG!Q22)/1000</f>
        <v>42.053168462345504</v>
      </c>
      <c r="R12" s="101">
        <f ca="1">(THG!R22)/1000</f>
        <v>40.655714236202869</v>
      </c>
      <c r="S12" s="101">
        <f ca="1">(THG!S22)/1000</f>
        <v>40.199701149821806</v>
      </c>
      <c r="T12" s="101">
        <f ca="1">(THG!T22)/1000</f>
        <v>46.185452161241855</v>
      </c>
      <c r="U12" s="101">
        <f ca="1">(THG!U22)/1000</f>
        <v>35.403176367485187</v>
      </c>
      <c r="V12" s="101">
        <f ca="1">(THG!V22)/1000</f>
        <v>42.166145886122287</v>
      </c>
      <c r="W12" s="101">
        <f ca="1">(THG!W22)/1000</f>
        <v>37.804846876844358</v>
      </c>
      <c r="X12" s="101">
        <f ca="1">(THG!X22)/1000</f>
        <v>39.908645911011462</v>
      </c>
      <c r="Y12" s="101">
        <f ca="1">(THG!Y22)/1000</f>
        <v>35.026311439823324</v>
      </c>
      <c r="Z12" s="101">
        <f ca="1">(THG!Z22)/1000</f>
        <v>34.017663542956683</v>
      </c>
      <c r="AA12" s="101">
        <f ca="1">(THG!AA22)/1000</f>
        <v>37.497253078849603</v>
      </c>
      <c r="AB12" s="101">
        <f ca="1">(THG!AB22)/1000</f>
        <v>33.662194318618269</v>
      </c>
      <c r="AC12" s="101">
        <f ca="1">(THG!AC22)/1000</f>
        <v>35.086887029621522</v>
      </c>
      <c r="AD12" s="101">
        <f ca="1">(THG!AD22)/1000</f>
        <v>34.14992365265315</v>
      </c>
      <c r="AE12" s="101">
        <f ca="1">(THG!AE22)/1000</f>
        <v>33.753866318706045</v>
      </c>
      <c r="AF12" s="101">
        <f ca="1">(THG!AF22)/1000</f>
        <v>29.620789578404192</v>
      </c>
      <c r="AG12" s="101">
        <f ca="1">(THG!AG22)/1000</f>
        <v>29.888947563378832</v>
      </c>
      <c r="AH12" s="166">
        <f ca="1">(THG!AH22)/1000</f>
        <v>32.69625651337288</v>
      </c>
      <c r="AI12" s="166">
        <f ca="1">(THG!AI22)/1000</f>
        <v>33.495906034012599</v>
      </c>
      <c r="AJ12" s="166">
        <f ca="1">(THG!AJ22)/1000</f>
        <v>30.583215050169343</v>
      </c>
      <c r="AK12" s="29"/>
      <c r="AL12" s="29"/>
      <c r="AM12" s="29"/>
      <c r="AN12" s="29"/>
      <c r="AO12" s="29"/>
      <c r="AP12" s="29"/>
      <c r="AQ12" s="29"/>
      <c r="AR12" s="29"/>
    </row>
    <row r="13" spans="2:44" ht="18.75" customHeight="1">
      <c r="B13" s="119" t="str">
        <f ca="1">THG!B23</f>
        <v>CRF 1.A.4.b - Haushalte</v>
      </c>
      <c r="C13" s="90" t="s">
        <v>145</v>
      </c>
      <c r="D13" s="102">
        <f ca="1">(THG!D23)/1000</f>
        <v>132.10231654422833</v>
      </c>
      <c r="E13" s="102">
        <f ca="1">(THG!E23)/1000</f>
        <v>133.88461210340955</v>
      </c>
      <c r="F13" s="102">
        <f ca="1">(THG!F23)/1000</f>
        <v>125.2585463138614</v>
      </c>
      <c r="G13" s="102">
        <f ca="1">(THG!G23)/1000</f>
        <v>135.69524086687994</v>
      </c>
      <c r="H13" s="102">
        <f ca="1">(THG!H23)/1000</f>
        <v>129.9893058758791</v>
      </c>
      <c r="I13" s="102">
        <f ca="1">(THG!I23)/1000</f>
        <v>130.35935315315876</v>
      </c>
      <c r="J13" s="102">
        <f ca="1">(THG!J23)/1000</f>
        <v>143.7030107358685</v>
      </c>
      <c r="K13" s="102">
        <f ca="1">(THG!K23)/1000</f>
        <v>139.63244011780876</v>
      </c>
      <c r="L13" s="102">
        <f ca="1">(THG!L23)/1000</f>
        <v>133.15925587785992</v>
      </c>
      <c r="M13" s="102">
        <f ca="1">(THG!M23)/1000</f>
        <v>121.01555126743615</v>
      </c>
      <c r="N13" s="102">
        <f ca="1">(THG!N23)/1000</f>
        <v>118.96269566393808</v>
      </c>
      <c r="O13" s="102">
        <f ca="1">(THG!O23)/1000</f>
        <v>132.44870042528751</v>
      </c>
      <c r="P13" s="102">
        <f ca="1">(THG!P23)/1000</f>
        <v>122.34468322713423</v>
      </c>
      <c r="Q13" s="102">
        <f ca="1">(THG!Q23)/1000</f>
        <v>122.94846038850274</v>
      </c>
      <c r="R13" s="102">
        <f ca="1">(THG!R23)/1000</f>
        <v>114.02760376391842</v>
      </c>
      <c r="S13" s="102">
        <f ca="1">(THG!S23)/1000</f>
        <v>112.03652625088925</v>
      </c>
      <c r="T13" s="102">
        <f ca="1">(THG!T23)/1000</f>
        <v>114.5532182013042</v>
      </c>
      <c r="U13" s="102">
        <f ca="1">(THG!U23)/1000</f>
        <v>89.390642170837239</v>
      </c>
      <c r="V13" s="102">
        <f ca="1">(THG!V23)/1000</f>
        <v>108.28044201940864</v>
      </c>
      <c r="W13" s="102">
        <f ca="1">(THG!W23)/1000</f>
        <v>99.918652303766081</v>
      </c>
      <c r="X13" s="102">
        <f ca="1">(THG!X23)/1000</f>
        <v>107.11865175444633</v>
      </c>
      <c r="Y13" s="102">
        <f ca="1">(THG!Y23)/1000</f>
        <v>91.064891725583124</v>
      </c>
      <c r="Z13" s="102">
        <f ca="1">(THG!Z23)/1000</f>
        <v>95.176511032963973</v>
      </c>
      <c r="AA13" s="102">
        <f ca="1">(THG!AA23)/1000</f>
        <v>101.22985239793258</v>
      </c>
      <c r="AB13" s="102">
        <f ca="1">(THG!AB23)/1000</f>
        <v>83.68142158808655</v>
      </c>
      <c r="AC13" s="102">
        <f ca="1">(THG!AC23)/1000</f>
        <v>88.027275824203983</v>
      </c>
      <c r="AD13" s="102">
        <f ca="1">(THG!AD23)/1000</f>
        <v>89.44692741926761</v>
      </c>
      <c r="AE13" s="102">
        <f ca="1">(THG!AE23)/1000</f>
        <v>87.826937767944784</v>
      </c>
      <c r="AF13" s="102">
        <f ca="1">(THG!AF23)/1000</f>
        <v>85.791789263736916</v>
      </c>
      <c r="AG13" s="102">
        <f ca="1">(THG!AG23)/1000</f>
        <v>90.633646149418567</v>
      </c>
      <c r="AH13" s="167">
        <f ca="1">(THG!AH23)/1000</f>
        <v>89.747925024743736</v>
      </c>
      <c r="AI13" s="167">
        <f ca="1">(THG!AI23)/1000</f>
        <v>83.543875270457434</v>
      </c>
      <c r="AJ13" s="167">
        <f ca="1">(THG!AJ23)/1000</f>
        <v>80.284427464715606</v>
      </c>
      <c r="AK13" s="92"/>
      <c r="AL13" s="92"/>
      <c r="AM13" s="92"/>
      <c r="AN13" s="92"/>
      <c r="AO13" s="92"/>
      <c r="AP13" s="92"/>
      <c r="AQ13" s="92"/>
      <c r="AR13" s="92"/>
    </row>
    <row r="14" spans="2:44" ht="18.75" customHeight="1">
      <c r="B14" s="120" t="str">
        <f ca="1">THG!B24</f>
        <v>CRF 1.A.5 - Militär</v>
      </c>
      <c r="C14" s="103" t="s">
        <v>145</v>
      </c>
      <c r="D14" s="101">
        <f ca="1">(THG!D24)/1000</f>
        <v>12.13171917493359</v>
      </c>
      <c r="E14" s="101">
        <f ca="1">(THG!E24)/1000</f>
        <v>8.65161964809975</v>
      </c>
      <c r="F14" s="101">
        <f ca="1">(THG!F24)/1000</f>
        <v>6.5649845839855709</v>
      </c>
      <c r="G14" s="101">
        <f ca="1">(THG!G24)/1000</f>
        <v>5.2519442010718365</v>
      </c>
      <c r="H14" s="101">
        <f ca="1">(THG!H24)/1000</f>
        <v>4.83120588155598</v>
      </c>
      <c r="I14" s="101">
        <f ca="1">(THG!I24)/1000</f>
        <v>4.0225966414797929</v>
      </c>
      <c r="J14" s="101">
        <f ca="1">(THG!J24)/1000</f>
        <v>3.1462620459968913</v>
      </c>
      <c r="K14" s="101">
        <f ca="1">(THG!K24)/1000</f>
        <v>3.0385499967641167</v>
      </c>
      <c r="L14" s="101">
        <f ca="1">(THG!L24)/1000</f>
        <v>3.0486681192469245</v>
      </c>
      <c r="M14" s="101">
        <f ca="1">(THG!M24)/1000</f>
        <v>2.602178492269533</v>
      </c>
      <c r="N14" s="101">
        <f ca="1">(THG!N24)/1000</f>
        <v>2.3315509109823416</v>
      </c>
      <c r="O14" s="101">
        <f ca="1">(THG!O24)/1000</f>
        <v>1.9105008265822425</v>
      </c>
      <c r="P14" s="101">
        <f ca="1">(THG!P24)/1000</f>
        <v>1.9469983312826262</v>
      </c>
      <c r="Q14" s="101">
        <f ca="1">(THG!Q24)/1000</f>
        <v>1.9675256340867382</v>
      </c>
      <c r="R14" s="101">
        <f ca="1">(THG!R24)/1000</f>
        <v>1.6835470945108379</v>
      </c>
      <c r="S14" s="101">
        <f ca="1">(THG!S24)/1000</f>
        <v>1.7139804556757992</v>
      </c>
      <c r="T14" s="101">
        <f ca="1">(THG!T24)/1000</f>
        <v>1.5565372342804062</v>
      </c>
      <c r="U14" s="101">
        <f ca="1">(THG!U24)/1000</f>
        <v>1.2933794661577238</v>
      </c>
      <c r="V14" s="101">
        <f ca="1">(THG!V24)/1000</f>
        <v>1.3186077934033738</v>
      </c>
      <c r="W14" s="101">
        <f ca="1">(THG!W24)/1000</f>
        <v>1.3462485208846153</v>
      </c>
      <c r="X14" s="101">
        <f ca="1">(THG!X24)/1000</f>
        <v>1.2999170038328776</v>
      </c>
      <c r="Y14" s="101">
        <f ca="1">(THG!Y24)/1000</f>
        <v>1.2055567561716407</v>
      </c>
      <c r="Z14" s="101">
        <f ca="1">(THG!Z24)/1000</f>
        <v>0.99275342284739176</v>
      </c>
      <c r="AA14" s="101">
        <f ca="1">(THG!AA24)/1000</f>
        <v>1.030698193495871</v>
      </c>
      <c r="AB14" s="101">
        <f ca="1">(THG!AB24)/1000</f>
        <v>0.97141149891412371</v>
      </c>
      <c r="AC14" s="101">
        <f ca="1">(THG!AC24)/1000</f>
        <v>0.9707867686336481</v>
      </c>
      <c r="AD14" s="101">
        <f ca="1">(THG!AD24)/1000</f>
        <v>1.0022613474127824</v>
      </c>
      <c r="AE14" s="101">
        <f ca="1">(THG!AE24)/1000</f>
        <v>0.81718139689108849</v>
      </c>
      <c r="AF14" s="101">
        <f ca="1">(THG!AF24)/1000</f>
        <v>0.72732458202868244</v>
      </c>
      <c r="AG14" s="101">
        <f ca="1">(THG!AG24)/1000</f>
        <v>0.89289112559764494</v>
      </c>
      <c r="AH14" s="166">
        <f ca="1">(THG!AH24)/1000</f>
        <v>0.74722395444847001</v>
      </c>
      <c r="AI14" s="166">
        <f ca="1">(THG!AI24)/1000</f>
        <v>0.98627152724782385</v>
      </c>
      <c r="AJ14" s="166">
        <f ca="1">(THG!AJ24)/1000</f>
        <v>0.86003178611738351</v>
      </c>
      <c r="AK14" s="29"/>
      <c r="AL14" s="29"/>
      <c r="AM14" s="29"/>
      <c r="AN14" s="29"/>
      <c r="AO14" s="29"/>
      <c r="AP14" s="29"/>
      <c r="AQ14" s="29"/>
      <c r="AR14" s="29"/>
    </row>
    <row r="15" spans="2:44" ht="18.75" customHeight="1">
      <c r="B15" s="5" t="str">
        <f ca="1">THG!B21</f>
        <v>3 - Gebäude</v>
      </c>
      <c r="C15" s="20" t="s">
        <v>145</v>
      </c>
      <c r="D15" s="21">
        <f ca="1">(THG!D21)/1000</f>
        <v>210.11303367251091</v>
      </c>
      <c r="E15" s="21">
        <f ca="1">(THG!E21)/1000</f>
        <v>208.52811698885117</v>
      </c>
      <c r="F15" s="21">
        <f ca="1">(THG!F21)/1000</f>
        <v>190.48163537358749</v>
      </c>
      <c r="G15" s="21">
        <f ca="1">(THG!G21)/1000</f>
        <v>197.20191069165276</v>
      </c>
      <c r="H15" s="21">
        <f ca="1">(THG!H21)/1000</f>
        <v>186.43733610524896</v>
      </c>
      <c r="I15" s="21">
        <f ca="1">(THG!I21)/1000</f>
        <v>187.90866965501118</v>
      </c>
      <c r="J15" s="21">
        <f ca="1">(THG!J21)/1000</f>
        <v>211.13349116762552</v>
      </c>
      <c r="K15" s="21">
        <f ca="1">(THG!K21)/1000</f>
        <v>197.89827018991247</v>
      </c>
      <c r="L15" s="21">
        <f ca="1">(THG!L21)/1000</f>
        <v>189.75802520596346</v>
      </c>
      <c r="M15" s="21">
        <f ca="1">(THG!M21)/1000</f>
        <v>173.05323529313418</v>
      </c>
      <c r="N15" s="21">
        <f ca="1">(THG!N21)/1000</f>
        <v>167.02553961036043</v>
      </c>
      <c r="O15" s="21">
        <f ca="1">(THG!O21)/1000</f>
        <v>187.31356009992172</v>
      </c>
      <c r="P15" s="21">
        <f ca="1">(THG!P21)/1000</f>
        <v>174.3146492844202</v>
      </c>
      <c r="Q15" s="21">
        <f ca="1">(THG!Q21)/1000</f>
        <v>166.96915448493499</v>
      </c>
      <c r="R15" s="21">
        <f ca="1">(THG!R21)/1000</f>
        <v>156.36686509463212</v>
      </c>
      <c r="S15" s="21">
        <f ca="1">(THG!S21)/1000</f>
        <v>153.95020785638684</v>
      </c>
      <c r="T15" s="21">
        <f ca="1">(THG!T21)/1000</f>
        <v>162.29520759682646</v>
      </c>
      <c r="U15" s="21">
        <f ca="1">(THG!U21)/1000</f>
        <v>126.08719800448016</v>
      </c>
      <c r="V15" s="21">
        <f ca="1">(THG!V21)/1000</f>
        <v>151.76519569893432</v>
      </c>
      <c r="W15" s="21">
        <f ca="1">(THG!W21)/1000</f>
        <v>139.06974770149503</v>
      </c>
      <c r="X15" s="21">
        <f ca="1">(THG!X21)/1000</f>
        <v>148.32721466929067</v>
      </c>
      <c r="Y15" s="21">
        <f ca="1">(THG!Y21)/1000</f>
        <v>127.2967599215781</v>
      </c>
      <c r="Z15" s="21">
        <f ca="1">(THG!Z21)/1000</f>
        <v>130.18692799876806</v>
      </c>
      <c r="AA15" s="21">
        <f ca="1">(THG!AA21)/1000</f>
        <v>139.75780367027804</v>
      </c>
      <c r="AB15" s="21">
        <f ca="1">(THG!AB21)/1000</f>
        <v>118.31502740561895</v>
      </c>
      <c r="AC15" s="21">
        <f ca="1">(THG!AC21)/1000</f>
        <v>124.08494962245918</v>
      </c>
      <c r="AD15" s="21">
        <f ca="1">(THG!AD21)/1000</f>
        <v>124.59911241933355</v>
      </c>
      <c r="AE15" s="21">
        <f ca="1">(THG!AE21)/1000</f>
        <v>122.39798548354192</v>
      </c>
      <c r="AF15" s="21">
        <f ca="1">(THG!AF21)/1000</f>
        <v>116.1399034241698</v>
      </c>
      <c r="AG15" s="21">
        <f ca="1">(THG!AG21)/1000</f>
        <v>121.41548483839503</v>
      </c>
      <c r="AH15" s="159">
        <f ca="1">(THG!AH21)/1000</f>
        <v>123.19140549256508</v>
      </c>
      <c r="AI15" s="159">
        <f ca="1">(THG!AI21)/1000</f>
        <v>118.02605283171785</v>
      </c>
      <c r="AJ15" s="159">
        <f ca="1">(THG!AJ21)/1000</f>
        <v>111.72767430100234</v>
      </c>
      <c r="AK15" s="27"/>
      <c r="AL15" s="27"/>
      <c r="AM15" s="27"/>
      <c r="AN15" s="27"/>
      <c r="AO15" s="27"/>
      <c r="AP15" s="27"/>
      <c r="AQ15" s="27"/>
      <c r="AR15" s="27"/>
    </row>
    <row r="16" spans="2:44" ht="18.75" customHeight="1">
      <c r="B16" s="91" t="s">
        <v>215</v>
      </c>
      <c r="C16" s="90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102">
        <f>'THG kurz'!AA37/1000</f>
        <v>0.58524799999999988</v>
      </c>
      <c r="AB16" s="102">
        <f>'THG kurz'!AB37/1000</f>
        <v>0.516181</v>
      </c>
      <c r="AC16" s="102">
        <f>'THG kurz'!AC37/1000</f>
        <v>0.53094799999999998</v>
      </c>
      <c r="AD16" s="102">
        <f>'THG kurz'!AD37/1000</f>
        <v>0.54442800000000002</v>
      </c>
      <c r="AE16" s="102">
        <f>'THG kurz'!AE37/1000</f>
        <v>0.55857999999999997</v>
      </c>
      <c r="AF16" s="102">
        <f>'THG kurz'!AF37/1000</f>
        <v>0.52882099999999987</v>
      </c>
      <c r="AG16" s="102">
        <f>'THG kurz'!AG37/1000</f>
        <v>0.54612099999999997</v>
      </c>
      <c r="AH16" s="167">
        <f>'THG kurz'!AH37/1000</f>
        <v>0.51831381999999993</v>
      </c>
      <c r="AI16" s="167">
        <f>'THG kurz'!AI37/1000</f>
        <v>0.58025822400000004</v>
      </c>
      <c r="AJ16" s="167" t="e">
        <f>'THG kurz'!AJ37/1000</f>
        <v>#N/A</v>
      </c>
      <c r="AK16" s="92"/>
      <c r="AL16" s="92"/>
      <c r="AM16" s="92"/>
      <c r="AN16" s="92"/>
      <c r="AO16" s="92"/>
      <c r="AP16" s="92"/>
      <c r="AQ16" s="92"/>
      <c r="AR16" s="92"/>
    </row>
    <row r="17" spans="2:44" ht="18.75" customHeight="1">
      <c r="B17" s="35" t="s">
        <v>17</v>
      </c>
      <c r="C17" s="36" t="str">
        <f>'Daten Zielpfadgrafik'!C23</f>
        <v>aktueller Zielpfad**</v>
      </c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1">
        <f>'Daten Zielpfadgrafik'!AH23</f>
        <v>118</v>
      </c>
      <c r="AI17" s="21">
        <f>'Daten Zielpfadgrafik'!AI23</f>
        <v>113</v>
      </c>
      <c r="AJ17" s="21">
        <f ca="1">'Daten Zielpfadgrafik'!AJ23</f>
        <v>107.44154968536468</v>
      </c>
      <c r="AK17" s="21">
        <f ca="1">'Daten Zielpfadgrafik'!AK23</f>
        <v>100.90578410840997</v>
      </c>
      <c r="AL17" s="21">
        <f ca="1">'Daten Zielpfadgrafik'!AL23</f>
        <v>95.905784108409975</v>
      </c>
      <c r="AM17" s="21">
        <f ca="1">'Daten Zielpfadgrafik'!AM23</f>
        <v>90.905784108409975</v>
      </c>
      <c r="AN17" s="21">
        <f ca="1">'Daten Zielpfadgrafik'!AN23</f>
        <v>85.905784108409975</v>
      </c>
      <c r="AO17" s="21">
        <f ca="1">'Daten Zielpfadgrafik'!AO23</f>
        <v>80.905784108409975</v>
      </c>
      <c r="AP17" s="21">
        <f ca="1">'Daten Zielpfadgrafik'!AP23</f>
        <v>75.905784108409975</v>
      </c>
      <c r="AQ17" s="21">
        <f ca="1">'Daten Zielpfadgrafik'!AQ23</f>
        <v>70.905784108409975</v>
      </c>
      <c r="AR17" s="21">
        <f ca="1">'Daten Zielpfadgrafik'!AR23</f>
        <v>65.905784108409975</v>
      </c>
    </row>
    <row r="18" spans="2:44" ht="14.25" customHeight="1">
      <c r="B18" s="7"/>
      <c r="C18" s="16"/>
    </row>
  </sheetData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81603-5256-45B9-9068-5F45971D23FD}">
  <sheetPr>
    <tabColor theme="6"/>
    <pageSetUpPr fitToPage="1"/>
  </sheetPr>
  <dimension ref="A1:X35"/>
  <sheetViews>
    <sheetView showGridLines="0" zoomScale="130" zoomScaleNormal="130" zoomScaleSheetLayoutView="110" workbookViewId="0"/>
  </sheetViews>
  <sheetFormatPr baseColWidth="10" defaultColWidth="11.42578125" defaultRowHeight="12.75"/>
  <cols>
    <col min="1" max="1" width="5.7109375" style="41" customWidth="1"/>
    <col min="2" max="2" width="4.28515625" style="41" customWidth="1"/>
    <col min="3" max="3" width="1.7109375" style="41" customWidth="1"/>
    <col min="4" max="4" width="14" style="41" customWidth="1"/>
    <col min="5" max="5" width="1.7109375" style="41" customWidth="1"/>
    <col min="6" max="6" width="14" style="41" customWidth="1"/>
    <col min="7" max="7" width="1.7109375" style="41" customWidth="1"/>
    <col min="8" max="8" width="14" style="41" customWidth="1"/>
    <col min="9" max="9" width="1.7109375" style="41" customWidth="1"/>
    <col min="10" max="10" width="14" style="41" customWidth="1"/>
    <col min="11" max="11" width="1.7109375" style="41" customWidth="1"/>
    <col min="12" max="12" width="14" style="41" customWidth="1"/>
    <col min="13" max="13" width="3.140625" style="41" customWidth="1"/>
    <col min="14" max="14" width="1.42578125" style="41" customWidth="1"/>
    <col min="15" max="15" width="15.140625" style="41" customWidth="1"/>
    <col min="16" max="16" width="2.5703125" style="42" customWidth="1"/>
    <col min="17" max="19" width="11.7109375" style="42" customWidth="1"/>
    <col min="20" max="20" width="4" style="42" customWidth="1"/>
    <col min="21" max="22" width="11.7109375" style="42" customWidth="1"/>
    <col min="23" max="23" width="19.140625" style="42" customWidth="1"/>
    <col min="24" max="24" width="2.5703125" style="42" customWidth="1"/>
    <col min="25" max="16384" width="11.42578125" style="42"/>
  </cols>
  <sheetData>
    <row r="1" spans="1:24" ht="20.25" customHeight="1">
      <c r="A1" s="40"/>
    </row>
    <row r="2" spans="1:24" ht="20.25" customHeigh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P2" s="215" t="s">
        <v>144</v>
      </c>
      <c r="Q2" s="216"/>
      <c r="R2" s="216"/>
      <c r="S2" s="216"/>
      <c r="T2" s="216"/>
      <c r="U2" s="216"/>
      <c r="V2" s="216"/>
      <c r="W2" s="216"/>
      <c r="X2" s="217"/>
    </row>
    <row r="3" spans="1:24" ht="18.75" customHeight="1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P3" s="45"/>
      <c r="Q3" s="46"/>
      <c r="R3" s="47"/>
      <c r="S3" s="46"/>
      <c r="T3" s="46"/>
      <c r="U3" s="47"/>
      <c r="V3" s="46"/>
      <c r="W3" s="46"/>
      <c r="X3" s="48"/>
    </row>
    <row r="4" spans="1:24" ht="15.95" customHeight="1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P4" s="45"/>
      <c r="Q4" s="46"/>
      <c r="R4" s="46"/>
      <c r="S4" s="46"/>
      <c r="T4" s="46"/>
      <c r="U4" s="46"/>
      <c r="V4" s="46"/>
      <c r="W4" s="46"/>
      <c r="X4" s="48"/>
    </row>
    <row r="5" spans="1:24" ht="7.5" customHeight="1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P5" s="50"/>
      <c r="Q5" s="51"/>
      <c r="R5" s="51"/>
      <c r="S5" s="51"/>
      <c r="T5" s="51"/>
      <c r="U5" s="51"/>
      <c r="V5" s="51"/>
      <c r="W5" s="51"/>
      <c r="X5" s="52"/>
    </row>
    <row r="6" spans="1:24" ht="16.5" customHeight="1">
      <c r="B6" s="53"/>
      <c r="P6" s="50"/>
      <c r="Q6" s="51"/>
      <c r="R6" s="51"/>
      <c r="S6" s="51"/>
      <c r="T6" s="51"/>
      <c r="U6" s="51"/>
      <c r="V6" s="51"/>
      <c r="W6" s="51"/>
      <c r="X6" s="52"/>
    </row>
    <row r="7" spans="1:24" ht="16.5" customHeight="1">
      <c r="B7" s="53"/>
      <c r="P7" s="50"/>
      <c r="Q7" s="51"/>
      <c r="R7" s="51"/>
      <c r="S7" s="51"/>
      <c r="T7" s="51"/>
      <c r="U7" s="51"/>
      <c r="V7" s="51"/>
      <c r="W7" s="51"/>
      <c r="X7" s="52"/>
    </row>
    <row r="8" spans="1:24" ht="16.5" customHeight="1">
      <c r="B8" s="53"/>
      <c r="P8" s="50"/>
      <c r="Q8" s="51"/>
      <c r="R8" s="51"/>
      <c r="S8" s="51"/>
      <c r="T8" s="51"/>
      <c r="U8" s="51"/>
      <c r="V8" s="51"/>
      <c r="W8" s="51"/>
      <c r="X8" s="52"/>
    </row>
    <row r="9" spans="1:24" ht="16.5" customHeight="1">
      <c r="B9" s="53"/>
      <c r="P9" s="50"/>
      <c r="Q9" s="51"/>
      <c r="R9" s="51"/>
      <c r="S9" s="51"/>
      <c r="T9" s="51"/>
      <c r="U9" s="51"/>
      <c r="V9" s="51"/>
      <c r="W9" s="51"/>
      <c r="X9" s="52"/>
    </row>
    <row r="10" spans="1:24" ht="16.5" customHeight="1">
      <c r="B10" s="53"/>
      <c r="P10" s="50"/>
      <c r="Q10" s="51"/>
      <c r="R10" s="51"/>
      <c r="S10" s="51"/>
      <c r="T10" s="51"/>
      <c r="U10" s="51"/>
      <c r="V10" s="51"/>
      <c r="W10" s="51"/>
      <c r="X10" s="52"/>
    </row>
    <row r="11" spans="1:24" ht="16.5" customHeight="1">
      <c r="B11" s="53"/>
      <c r="P11" s="50"/>
      <c r="Q11" s="54" t="s">
        <v>143</v>
      </c>
      <c r="R11" s="51"/>
      <c r="S11" s="51"/>
      <c r="T11" s="51"/>
      <c r="U11" s="51"/>
      <c r="V11" s="51"/>
      <c r="W11" s="51"/>
      <c r="X11" s="52"/>
    </row>
    <row r="12" spans="1:24" ht="16.5" customHeight="1">
      <c r="B12" s="53"/>
      <c r="P12" s="50"/>
      <c r="Q12" s="51"/>
      <c r="R12" s="51"/>
      <c r="S12" s="51"/>
      <c r="T12" s="51"/>
      <c r="U12" s="51"/>
      <c r="V12" s="51"/>
      <c r="W12" s="51"/>
      <c r="X12" s="52"/>
    </row>
    <row r="13" spans="1:24" ht="17.25" customHeight="1">
      <c r="B13" s="53"/>
      <c r="P13" s="50"/>
      <c r="Q13" s="54" t="s">
        <v>142</v>
      </c>
      <c r="R13" s="51"/>
      <c r="S13" s="51"/>
      <c r="T13" s="51"/>
      <c r="U13" s="51"/>
      <c r="V13" s="51"/>
      <c r="W13" s="51"/>
      <c r="X13" s="52"/>
    </row>
    <row r="14" spans="1:24" ht="16.5" customHeight="1">
      <c r="B14" s="53"/>
      <c r="P14" s="50"/>
      <c r="Q14" s="51"/>
      <c r="R14" s="51"/>
      <c r="S14" s="51"/>
      <c r="T14" s="51"/>
      <c r="U14" s="51"/>
      <c r="V14" s="51"/>
      <c r="W14" s="51"/>
      <c r="X14" s="52"/>
    </row>
    <row r="15" spans="1:24" ht="16.5" customHeight="1">
      <c r="A15" s="55"/>
      <c r="B15" s="56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0"/>
      <c r="Q15" s="51"/>
      <c r="R15" s="54" t="s">
        <v>141</v>
      </c>
      <c r="S15" s="51"/>
      <c r="T15" s="51"/>
      <c r="U15" s="54" t="s">
        <v>141</v>
      </c>
      <c r="V15" s="51"/>
      <c r="W15" s="51"/>
      <c r="X15" s="52"/>
    </row>
    <row r="16" spans="1:24" ht="16.5" customHeight="1">
      <c r="A16" s="55"/>
      <c r="B16" s="56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0"/>
      <c r="Q16" s="51"/>
      <c r="R16" s="51"/>
      <c r="S16" s="51"/>
      <c r="T16" s="51"/>
      <c r="U16" s="51"/>
      <c r="V16" s="51"/>
      <c r="W16" s="51"/>
      <c r="X16" s="52"/>
    </row>
    <row r="17" spans="1:24" ht="16.5" customHeight="1">
      <c r="A17" s="55"/>
      <c r="B17" s="56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0"/>
      <c r="Q17" s="51"/>
      <c r="R17" s="51"/>
      <c r="S17" s="51"/>
      <c r="T17" s="51"/>
      <c r="U17" s="51"/>
      <c r="V17" s="51"/>
      <c r="W17" s="51"/>
      <c r="X17" s="52"/>
    </row>
    <row r="18" spans="1:24" ht="22.5" customHeight="1">
      <c r="A18" s="55"/>
      <c r="B18" s="56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0"/>
      <c r="Q18" s="51"/>
      <c r="R18" s="51"/>
      <c r="S18" s="51"/>
      <c r="T18" s="51"/>
      <c r="U18" s="51"/>
      <c r="V18" s="51"/>
      <c r="W18" s="51"/>
      <c r="X18" s="52"/>
    </row>
    <row r="19" spans="1:24" ht="87" customHeight="1">
      <c r="A19" s="57"/>
      <c r="B19" s="58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5"/>
      <c r="O19" s="55"/>
      <c r="P19" s="59"/>
      <c r="Q19" s="60"/>
      <c r="R19" s="60"/>
      <c r="S19" s="60"/>
      <c r="T19" s="60"/>
      <c r="U19" s="60"/>
      <c r="V19" s="60"/>
      <c r="W19" s="60"/>
      <c r="X19" s="61"/>
    </row>
    <row r="20" spans="1:24" ht="9" customHeight="1">
      <c r="A20" s="57"/>
      <c r="B20" s="58"/>
      <c r="C20" s="57"/>
      <c r="D20" s="214"/>
      <c r="E20" s="57"/>
      <c r="F20" s="214"/>
      <c r="G20" s="57"/>
      <c r="H20" s="214"/>
      <c r="I20" s="57"/>
      <c r="J20" s="214"/>
      <c r="K20" s="57"/>
      <c r="L20" s="214"/>
      <c r="M20" s="57"/>
      <c r="N20" s="55"/>
      <c r="O20" s="55"/>
    </row>
    <row r="21" spans="1:24" ht="11.25" customHeight="1">
      <c r="A21" s="57"/>
      <c r="B21" s="58"/>
      <c r="C21" s="57"/>
      <c r="D21" s="214"/>
      <c r="E21" s="57"/>
      <c r="F21" s="214"/>
      <c r="G21" s="57"/>
      <c r="H21" s="214"/>
      <c r="I21" s="57"/>
      <c r="J21" s="214"/>
      <c r="K21" s="57"/>
      <c r="L21" s="214"/>
      <c r="M21" s="57"/>
      <c r="N21" s="55"/>
      <c r="O21" s="55"/>
    </row>
    <row r="22" spans="1:24" ht="3.75" customHeight="1">
      <c r="A22" s="57"/>
      <c r="B22" s="58"/>
      <c r="C22" s="57"/>
      <c r="D22" s="94"/>
      <c r="E22" s="57"/>
      <c r="F22" s="94"/>
      <c r="G22" s="57"/>
      <c r="H22" s="94"/>
      <c r="I22" s="57"/>
      <c r="J22" s="94"/>
      <c r="K22" s="57"/>
      <c r="L22" s="94"/>
      <c r="M22" s="57"/>
      <c r="N22" s="55"/>
      <c r="O22" s="55"/>
    </row>
    <row r="23" spans="1:24" ht="9" customHeight="1">
      <c r="A23" s="57"/>
      <c r="B23" s="58"/>
      <c r="C23" s="57"/>
      <c r="D23" s="214"/>
      <c r="E23" s="57"/>
      <c r="F23" s="214"/>
      <c r="G23" s="57"/>
      <c r="H23" s="214"/>
      <c r="I23" s="57"/>
      <c r="J23" s="214"/>
      <c r="K23" s="57"/>
      <c r="L23" s="214"/>
      <c r="M23" s="57"/>
      <c r="N23" s="55"/>
      <c r="O23" s="55"/>
    </row>
    <row r="24" spans="1:24" ht="9" customHeight="1">
      <c r="A24" s="57"/>
      <c r="B24" s="58"/>
      <c r="C24" s="57"/>
      <c r="D24" s="214"/>
      <c r="E24" s="57"/>
      <c r="F24" s="214"/>
      <c r="G24" s="57"/>
      <c r="H24" s="214"/>
      <c r="I24" s="57"/>
      <c r="J24" s="214"/>
      <c r="K24" s="57"/>
      <c r="L24" s="214"/>
      <c r="M24" s="57"/>
      <c r="N24" s="55"/>
      <c r="O24" s="55"/>
    </row>
    <row r="25" spans="1:24" ht="16.5" customHeight="1">
      <c r="A25" s="55"/>
      <c r="B25" s="56"/>
      <c r="C25" s="63"/>
      <c r="D25" s="63"/>
      <c r="E25" s="63"/>
      <c r="F25" s="63"/>
      <c r="G25" s="63"/>
      <c r="H25" s="63"/>
      <c r="I25" s="63"/>
      <c r="J25" s="63"/>
      <c r="K25" s="63"/>
      <c r="L25" s="55"/>
      <c r="M25" s="55"/>
      <c r="N25" s="55"/>
      <c r="O25" s="55"/>
    </row>
    <row r="26" spans="1:24" ht="21.75" customHeight="1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</row>
    <row r="27" spans="1:24" ht="6.75" customHeight="1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</row>
    <row r="28" spans="1:24" ht="6" customHeight="1">
      <c r="A28" s="64"/>
      <c r="B28" s="64"/>
      <c r="C28" s="64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</row>
    <row r="29" spans="1:24" ht="4.5" customHeight="1">
      <c r="A29" s="64"/>
      <c r="B29" s="64"/>
      <c r="C29" s="64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</row>
    <row r="30" spans="1:24" ht="6" customHeight="1">
      <c r="A30" s="64"/>
      <c r="B30" s="64"/>
      <c r="C30" s="64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</row>
    <row r="31" spans="1:24" ht="6.75" customHeight="1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</row>
    <row r="32" spans="1:24" ht="4.5" customHeight="1">
      <c r="A32" s="55"/>
      <c r="B32" s="55"/>
      <c r="C32" s="55"/>
      <c r="D32" s="55"/>
      <c r="E32" s="55"/>
      <c r="F32" s="55"/>
      <c r="G32" s="66"/>
      <c r="H32" s="66"/>
      <c r="I32" s="66"/>
      <c r="J32" s="66"/>
      <c r="K32" s="66"/>
      <c r="L32" s="55"/>
      <c r="M32" s="55"/>
      <c r="N32" s="55"/>
      <c r="O32" s="55"/>
    </row>
    <row r="33" spans="1:15" ht="18" customHeight="1">
      <c r="A33" s="67"/>
      <c r="B33" s="67"/>
      <c r="C33" s="67"/>
      <c r="D33" s="67"/>
      <c r="E33" s="67"/>
      <c r="F33" s="66"/>
      <c r="G33" s="66"/>
      <c r="H33" s="66"/>
      <c r="I33" s="66"/>
      <c r="J33" s="66"/>
      <c r="K33" s="66"/>
      <c r="L33" s="55"/>
      <c r="M33" s="55"/>
      <c r="N33" s="55"/>
      <c r="O33" s="55"/>
    </row>
    <row r="34" spans="1:15">
      <c r="A34" s="67"/>
      <c r="B34" s="67"/>
      <c r="C34" s="67"/>
      <c r="D34" s="67"/>
      <c r="E34" s="67"/>
      <c r="F34" s="66"/>
      <c r="G34" s="66"/>
      <c r="H34" s="66"/>
      <c r="I34" s="66"/>
      <c r="J34" s="66"/>
      <c r="K34" s="66"/>
      <c r="L34" s="55"/>
      <c r="M34" s="55"/>
      <c r="N34" s="55"/>
      <c r="O34" s="55"/>
    </row>
    <row r="35" spans="1:15">
      <c r="A35" s="67"/>
      <c r="B35" s="67"/>
      <c r="C35" s="67"/>
      <c r="D35" s="67"/>
      <c r="E35" s="67"/>
      <c r="F35" s="66"/>
      <c r="G35" s="66"/>
      <c r="H35" s="66"/>
      <c r="I35" s="66"/>
      <c r="J35" s="66"/>
      <c r="K35" s="66"/>
      <c r="L35" s="55"/>
      <c r="M35" s="55"/>
      <c r="N35" s="55"/>
      <c r="O35" s="55"/>
    </row>
  </sheetData>
  <sheetProtection selectLockedCells="1"/>
  <mergeCells count="11">
    <mergeCell ref="P2:X2"/>
    <mergeCell ref="D20:D21"/>
    <mergeCell ref="F20:F21"/>
    <mergeCell ref="H20:H21"/>
    <mergeCell ref="J20:J21"/>
    <mergeCell ref="L20:L21"/>
    <mergeCell ref="D23:D24"/>
    <mergeCell ref="F23:F24"/>
    <mergeCell ref="H23:H24"/>
    <mergeCell ref="J23:J24"/>
    <mergeCell ref="L23:L24"/>
  </mergeCells>
  <printOptions horizontalCentered="1"/>
  <pageMargins left="0" right="0" top="0.78740157480314965" bottom="0.78740157480314965" header="0.31496062992125984" footer="0.31496062992125984"/>
  <pageSetup paperSize="9" scale="5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2:AJ55"/>
  <sheetViews>
    <sheetView showGridLines="0" zoomScale="70" zoomScaleNormal="70" zoomScalePageLayoutView="150" workbookViewId="0">
      <pane xSplit="3" ySplit="8" topLeftCell="D9" activePane="bottomRight" state="frozen"/>
      <selection activeCell="B3" sqref="B3"/>
      <selection pane="topRight" activeCell="B3" sqref="B3"/>
      <selection pane="bottomLeft" activeCell="B3" sqref="B3"/>
      <selection pane="bottomRight" activeCell="D9" sqref="D9"/>
    </sheetView>
  </sheetViews>
  <sheetFormatPr baseColWidth="10" defaultColWidth="11.42578125" defaultRowHeight="15"/>
  <cols>
    <col min="1" max="1" width="5.42578125" style="2" customWidth="1"/>
    <col min="2" max="2" width="62.5703125" style="2" customWidth="1"/>
    <col min="3" max="3" width="16.7109375" style="17" customWidth="1"/>
    <col min="4" max="33" width="10.85546875" style="2" customWidth="1"/>
    <col min="34" max="35" width="10.85546875" style="89" customWidth="1"/>
    <col min="36" max="36" width="10.85546875" style="145" customWidth="1"/>
    <col min="37" max="37" width="10.85546875" style="2" customWidth="1"/>
    <col min="38" max="16384" width="11.42578125" style="2"/>
  </cols>
  <sheetData>
    <row r="2" spans="2:36" ht="14.25" customHeight="1">
      <c r="B2" s="1"/>
      <c r="C2" s="11"/>
    </row>
    <row r="3" spans="2:36" ht="22.5" customHeight="1">
      <c r="B3" s="3" t="s">
        <v>87</v>
      </c>
      <c r="C3" s="12"/>
      <c r="D3" s="24"/>
      <c r="E3" s="24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2:36">
      <c r="B4" s="4" t="s">
        <v>165</v>
      </c>
      <c r="C4" s="13"/>
      <c r="D4" s="8">
        <v>32874</v>
      </c>
      <c r="E4" s="8">
        <v>33239</v>
      </c>
      <c r="F4" s="8">
        <v>33604</v>
      </c>
      <c r="G4" s="8">
        <v>33970</v>
      </c>
      <c r="H4" s="8">
        <v>34335</v>
      </c>
      <c r="I4" s="8">
        <v>34700</v>
      </c>
      <c r="J4" s="8">
        <v>35065</v>
      </c>
      <c r="K4" s="8">
        <v>35431</v>
      </c>
      <c r="L4" s="8">
        <v>35796</v>
      </c>
      <c r="M4" s="8">
        <v>36161</v>
      </c>
      <c r="N4" s="8">
        <v>36526</v>
      </c>
      <c r="O4" s="8">
        <v>36892</v>
      </c>
      <c r="P4" s="8">
        <v>37257</v>
      </c>
      <c r="Q4" s="8">
        <v>37622</v>
      </c>
      <c r="R4" s="8">
        <v>37987</v>
      </c>
      <c r="S4" s="8">
        <v>38353</v>
      </c>
      <c r="T4" s="8">
        <v>38718</v>
      </c>
      <c r="U4" s="8">
        <v>39083</v>
      </c>
      <c r="V4" s="8">
        <v>39448</v>
      </c>
      <c r="W4" s="8">
        <v>39814</v>
      </c>
      <c r="X4" s="8">
        <v>40179</v>
      </c>
      <c r="Y4" s="8">
        <v>40544</v>
      </c>
      <c r="Z4" s="8">
        <v>40909</v>
      </c>
      <c r="AA4" s="8">
        <v>41275</v>
      </c>
      <c r="AB4" s="8">
        <v>41640</v>
      </c>
      <c r="AC4" s="8">
        <v>42005</v>
      </c>
      <c r="AD4" s="8">
        <v>42370</v>
      </c>
      <c r="AE4" s="8">
        <v>42736</v>
      </c>
      <c r="AF4" s="8">
        <v>43101</v>
      </c>
      <c r="AG4" s="8">
        <v>43466</v>
      </c>
      <c r="AH4" s="8">
        <v>43831</v>
      </c>
      <c r="AI4" s="8">
        <v>44197</v>
      </c>
      <c r="AJ4" s="150">
        <v>44562</v>
      </c>
    </row>
    <row r="5" spans="2:36" s="10" customFormat="1" ht="18.75" customHeight="1">
      <c r="B5" s="5" t="s">
        <v>41</v>
      </c>
      <c r="C5" s="20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137"/>
      <c r="AI5" s="27"/>
      <c r="AJ5" s="161"/>
    </row>
    <row r="6" spans="2:36" s="10" customFormat="1" ht="18.75" customHeight="1">
      <c r="B6" s="25" t="s">
        <v>42</v>
      </c>
      <c r="C6" s="22" t="s">
        <v>6</v>
      </c>
      <c r="D6" s="31">
        <f ca="1">THG!D6/THG!$D6-1</f>
        <v>0</v>
      </c>
      <c r="E6" s="31">
        <f ca="1">THG!E6/THG!$D6-1</f>
        <v>-3.6892013775660315E-2</v>
      </c>
      <c r="F6" s="31">
        <f ca="1">THG!F6/THG!$D6-1</f>
        <v>-7.6404454384232712E-2</v>
      </c>
      <c r="G6" s="31">
        <f ca="1">THG!G6/THG!$D6-1</f>
        <v>-8.3852327101189283E-2</v>
      </c>
      <c r="H6" s="31">
        <f ca="1">THG!H6/THG!$D6-1</f>
        <v>-9.8649109758347731E-2</v>
      </c>
      <c r="I6" s="31">
        <f ca="1">THG!I6/THG!$D6-1</f>
        <v>-0.10434893549461111</v>
      </c>
      <c r="J6" s="31">
        <f ca="1">THG!J6/THG!$D6-1</f>
        <v>-9.0595897419458393E-2</v>
      </c>
      <c r="K6" s="31">
        <f ca="1">THG!K6/THG!$D6-1</f>
        <v>-0.11911322655165835</v>
      </c>
      <c r="L6" s="31">
        <f ca="1">THG!L6/THG!$D6-1</f>
        <v>-0.13876062252763466</v>
      </c>
      <c r="M6" s="31">
        <f ca="1">THG!M6/THG!$D6-1</f>
        <v>-0.16627224243326577</v>
      </c>
      <c r="N6" s="31">
        <f ca="1">THG!N6/THG!$D6-1</f>
        <v>-0.16866110234443488</v>
      </c>
      <c r="O6" s="31">
        <f ca="1">THG!O6/THG!$D6-1</f>
        <v>-0.1569308020900918</v>
      </c>
      <c r="P6" s="31">
        <f ca="1">THG!P6/THG!$D6-1</f>
        <v>-0.17437867384185457</v>
      </c>
      <c r="Q6" s="31">
        <f ca="1">THG!Q6/THG!$D6-1</f>
        <v>-0.17729409690932163</v>
      </c>
      <c r="R6" s="31">
        <f ca="1">THG!R6/THG!$D6-1</f>
        <v>-0.19255823941240746</v>
      </c>
      <c r="S6" s="31">
        <f ca="1">THG!S6/THG!$D6-1</f>
        <v>-0.21278175997285798</v>
      </c>
      <c r="T6" s="31">
        <f ca="1">THG!T6/THG!$D6-1</f>
        <v>-0.20725885862508142</v>
      </c>
      <c r="U6" s="31">
        <f ca="1">THG!U6/THG!$D6-1</f>
        <v>-0.2288635305836948</v>
      </c>
      <c r="V6" s="31">
        <f ca="1">THG!V6/THG!$D6-1</f>
        <v>-0.22877620990911485</v>
      </c>
      <c r="W6" s="31">
        <f ca="1">THG!W6/THG!$D6-1</f>
        <v>-0.28203467688165562</v>
      </c>
      <c r="X6" s="31">
        <f ca="1">THG!X6/THG!$D6-1</f>
        <v>-0.25482683238217896</v>
      </c>
      <c r="Y6" s="31">
        <f ca="1">THG!Y6/THG!$D6-1</f>
        <v>-0.27470893152082765</v>
      </c>
      <c r="Z6" s="31">
        <f ca="1">THG!Z6/THG!$D6-1</f>
        <v>-0.27003705493461005</v>
      </c>
      <c r="AA6" s="31">
        <f ca="1">THG!AA6/THG!$D6-1</f>
        <v>-0.25392672292792473</v>
      </c>
      <c r="AB6" s="31">
        <f ca="1">THG!AB6/THG!$D6-1</f>
        <v>-0.28598407573379592</v>
      </c>
      <c r="AC6" s="31">
        <f ca="1">THG!AC6/THG!$D6-1</f>
        <v>-0.28337586891459976</v>
      </c>
      <c r="AD6" s="31">
        <f ca="1">THG!AD6/THG!$D6-1</f>
        <v>-0.28185580495550577</v>
      </c>
      <c r="AE6" s="31">
        <f ca="1">THG!AE6/THG!$D6-1</f>
        <v>-0.295424137750953</v>
      </c>
      <c r="AF6" s="31">
        <f ca="1">THG!AF6/THG!$D6-1</f>
        <v>-0.32372567860408863</v>
      </c>
      <c r="AG6" s="31">
        <f ca="1">THG!AG6/THG!$D6-1</f>
        <v>-0.36491533636723295</v>
      </c>
      <c r="AH6" s="31">
        <f ca="1">THG!AH6/THG!$D6-1</f>
        <v>-0.415834228955133</v>
      </c>
      <c r="AI6" s="31">
        <f ca="1">THG!AI6/THG!$D6-1</f>
        <v>-0.39230902420687919</v>
      </c>
      <c r="AJ6" s="31">
        <f ca="1">THG!AJ6/THG!$D6-1</f>
        <v>-0.40409236148966377</v>
      </c>
    </row>
    <row r="7" spans="2:36" s="10" customFormat="1" ht="18.75" customHeight="1">
      <c r="B7" s="23" t="s">
        <v>43</v>
      </c>
      <c r="C7" s="20" t="s">
        <v>6</v>
      </c>
      <c r="D7" s="32">
        <f ca="1">THG!D7/THG!$D7-1</f>
        <v>0</v>
      </c>
      <c r="E7" s="32">
        <f ca="1">THG!E7/THG!$D7-1</f>
        <v>-8.3197180102176249E-2</v>
      </c>
      <c r="F7" s="32">
        <f ca="1">THG!F7/THG!$D7-1</f>
        <v>-0.12814707655768698</v>
      </c>
      <c r="G7" s="32">
        <f ca="1">THG!G7/THG!$D7-1</f>
        <v>-0.13613443401650638</v>
      </c>
      <c r="H7" s="32">
        <f ca="1">THG!H7/THG!$D7-1</f>
        <v>-0.14661553983645514</v>
      </c>
      <c r="I7" s="32">
        <f ca="1">THG!I7/THG!$D7-1</f>
        <v>-0.14734154090783791</v>
      </c>
      <c r="J7" s="32">
        <f ca="1">THG!J7/THG!$D7-1</f>
        <v>-0.1290003642059776</v>
      </c>
      <c r="K7" s="32">
        <f ca="1">THG!K7/THG!$D7-1</f>
        <v>-0.1561388627940925</v>
      </c>
      <c r="L7" s="32">
        <f ca="1">THG!L7/THG!$D7-1</f>
        <v>-0.17533895656338372</v>
      </c>
      <c r="M7" s="32">
        <f ca="1">THG!M7/THG!$D7-1</f>
        <v>-0.20516152914813657</v>
      </c>
      <c r="N7" s="32">
        <f ca="1">THG!N7/THG!$D7-1</f>
        <v>-0.19201341771853619</v>
      </c>
      <c r="O7" s="32">
        <f ca="1">THG!O7/THG!$D7-1</f>
        <v>-0.1879887432593953</v>
      </c>
      <c r="P7" s="32">
        <f ca="1">THG!P7/THG!$D7-1</f>
        <v>-0.17999461971848996</v>
      </c>
      <c r="Q7" s="32">
        <f ca="1">THG!Q7/THG!$D7-1</f>
        <v>-0.18681698205130604</v>
      </c>
      <c r="R7" s="32">
        <f ca="1">THG!R7/THG!$D7-1</f>
        <v>-0.20574877596247176</v>
      </c>
      <c r="S7" s="32">
        <f ca="1">THG!S7/THG!$D7-1</f>
        <v>-0.22869862164326082</v>
      </c>
      <c r="T7" s="32">
        <f ca="1">THG!T7/THG!$D7-1</f>
        <v>-0.22873223795475117</v>
      </c>
      <c r="U7" s="32">
        <f ca="1">THG!U7/THG!$D7-1</f>
        <v>-0.24733580697353408</v>
      </c>
      <c r="V7" s="32">
        <f ca="1">THG!V7/THG!$D7-1</f>
        <v>-0.25144865735781485</v>
      </c>
      <c r="W7" s="32">
        <f ca="1">THG!W7/THG!$D7-1</f>
        <v>-0.30998062204510768</v>
      </c>
      <c r="X7" s="32">
        <f ca="1">THG!X7/THG!$D7-1</f>
        <v>-0.27771674472130325</v>
      </c>
      <c r="Y7" s="32">
        <f ca="1">THG!Y7/THG!$D7-1</f>
        <v>-0.30182348855086538</v>
      </c>
      <c r="Z7" s="32">
        <f ca="1">THG!Z7/THG!$D7-1</f>
        <v>-0.30400817741033004</v>
      </c>
      <c r="AA7" s="32">
        <f ca="1">THG!AA7/THG!$D7-1</f>
        <v>-0.28737388987616008</v>
      </c>
      <c r="AB7" s="32">
        <f ca="1">THG!AB7/THG!$D7-1</f>
        <v>-0.31293127790290842</v>
      </c>
      <c r="AC7" s="32">
        <f ca="1">THG!AC7/THG!$D7-1</f>
        <v>-0.31208358011133042</v>
      </c>
      <c r="AD7" s="32">
        <f ca="1">THG!AD7/THG!$D7-1</f>
        <v>-0.31259157497597412</v>
      </c>
      <c r="AE7" s="32">
        <f ca="1">THG!AE7/THG!$D7-1</f>
        <v>-0.32343279005328929</v>
      </c>
      <c r="AF7" s="32">
        <f ca="1">THG!AF7/THG!$D7-1</f>
        <v>-0.34857520462955649</v>
      </c>
      <c r="AG7" s="32">
        <f ca="1">THG!AG7/THG!$D7-1</f>
        <v>-0.38796522478943829</v>
      </c>
      <c r="AH7" s="32">
        <f ca="1">THG!AH7/THG!$D7-1</f>
        <v>-0.42890048640323097</v>
      </c>
      <c r="AI7" s="32">
        <f ca="1">THG!AI7/THG!$D7-1</f>
        <v>-0.40618694056435634</v>
      </c>
      <c r="AJ7" s="32">
        <f ca="1">THG!AJ7/THG!$D7-1</f>
        <v>-0.42215816535723782</v>
      </c>
    </row>
    <row r="8" spans="2:36" ht="18.75" customHeight="1">
      <c r="B8" s="18"/>
      <c r="C8" s="15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93"/>
      <c r="AI8" s="93"/>
      <c r="AJ8" s="93"/>
    </row>
    <row r="9" spans="2:36" s="10" customFormat="1" ht="18.75" customHeight="1">
      <c r="B9" s="5" t="s">
        <v>15</v>
      </c>
      <c r="C9" s="20" t="s">
        <v>6</v>
      </c>
      <c r="D9" s="32">
        <f ca="1">THG!D9/THG!$D9-1</f>
        <v>0</v>
      </c>
      <c r="E9" s="32">
        <f ca="1">THG!E9/THG!$D9-1</f>
        <v>-3.1260757361769809E-2</v>
      </c>
      <c r="F9" s="32">
        <f ca="1">THG!F9/THG!$D9-1</f>
        <v>-8.2418741644444404E-2</v>
      </c>
      <c r="G9" s="32">
        <f ca="1">THG!G9/THG!$D9-1</f>
        <v>-0.10299932285817603</v>
      </c>
      <c r="H9" s="32">
        <f ca="1">THG!H9/THG!$D9-1</f>
        <v>-0.11546184626832867</v>
      </c>
      <c r="I9" s="32">
        <f ca="1">THG!I9/THG!$D9-1</f>
        <v>-0.14306001191150042</v>
      </c>
      <c r="J9" s="32">
        <f ca="1">THG!J9/THG!$D9-1</f>
        <v>-0.13055757263879797</v>
      </c>
      <c r="K9" s="32">
        <f ca="1">THG!K9/THG!$D9-1</f>
        <v>-0.17657737632628456</v>
      </c>
      <c r="L9" s="32">
        <f ca="1">THG!L9/THG!$D9-1</f>
        <v>-0.17672314518034249</v>
      </c>
      <c r="M9" s="32">
        <f ca="1">THG!M9/THG!$D9-1</f>
        <v>-0.1998493163629953</v>
      </c>
      <c r="N9" s="32">
        <f ca="1">THG!N9/THG!$D9-1</f>
        <v>-0.17695685120858662</v>
      </c>
      <c r="O9" s="32">
        <f ca="1">THG!O9/THG!$D9-1</f>
        <v>-0.15591776610317942</v>
      </c>
      <c r="P9" s="32">
        <f ca="1">THG!P9/THG!$D9-1</f>
        <v>-0.15567703213506701</v>
      </c>
      <c r="Q9" s="32">
        <f ca="1">THG!Q9/THG!$D9-1</f>
        <v>-0.13052010071508724</v>
      </c>
      <c r="R9" s="32">
        <f ca="1">THG!R9/THG!$D9-1</f>
        <v>-0.14170225105135448</v>
      </c>
      <c r="S9" s="32">
        <f ca="1">THG!S9/THG!$D9-1</f>
        <v>-0.15635501419161091</v>
      </c>
      <c r="T9" s="32">
        <f ca="1">THG!T9/THG!$D9-1</f>
        <v>-0.15546530336425723</v>
      </c>
      <c r="U9" s="32">
        <f ca="1">THG!U9/THG!$D9-1</f>
        <v>-0.14530933580555316</v>
      </c>
      <c r="V9" s="32">
        <f ca="1">THG!V9/THG!$D9-1</f>
        <v>-0.1899316519316625</v>
      </c>
      <c r="W9" s="32">
        <f ca="1">THG!W9/THG!$D9-1</f>
        <v>-0.24688731343202985</v>
      </c>
      <c r="X9" s="32">
        <f ca="1">THG!X9/THG!$D9-1</f>
        <v>-0.22288966866068904</v>
      </c>
      <c r="Y9" s="32">
        <f ca="1">THG!Y9/THG!$D9-1</f>
        <v>-0.22873834023981887</v>
      </c>
      <c r="Z9" s="32">
        <f ca="1">THG!Z9/THG!$D9-1</f>
        <v>-0.20585187332418786</v>
      </c>
      <c r="AA9" s="32">
        <f ca="1">THG!AA9/THG!$D9-1</f>
        <v>-0.1935404178325727</v>
      </c>
      <c r="AB9" s="32">
        <f ca="1">THG!AB9/THG!$D9-1</f>
        <v>-0.23833373412896919</v>
      </c>
      <c r="AC9" s="32">
        <f ca="1">THG!AC9/THG!$D9-1</f>
        <v>-0.26382751858333453</v>
      </c>
      <c r="AD9" s="32">
        <f ca="1">THG!AD9/THG!$D9-1</f>
        <v>-0.27439104043674345</v>
      </c>
      <c r="AE9" s="32">
        <f ca="1">THG!AE9/THG!$D9-1</f>
        <v>-0.31996259363608315</v>
      </c>
      <c r="AF9" s="32">
        <f ca="1">THG!AF9/THG!$D9-1</f>
        <v>-0.34825868798335058</v>
      </c>
      <c r="AG9" s="32">
        <f ca="1">THG!AG9/THG!$D9-1</f>
        <v>-0.45721795578296742</v>
      </c>
      <c r="AH9" s="32">
        <f ca="1">THG!AH9/THG!$D9-1</f>
        <v>-0.54081624402446904</v>
      </c>
      <c r="AI9" s="32">
        <f ca="1">THG!AI9/THG!$D9-1</f>
        <v>-0.48349408145612527</v>
      </c>
      <c r="AJ9" s="32">
        <f ca="1">THG!AJ9/THG!$D9-1</f>
        <v>-0.46088923067560628</v>
      </c>
    </row>
    <row r="10" spans="2:36" ht="18.75" customHeight="1">
      <c r="B10" s="18" t="s">
        <v>0</v>
      </c>
      <c r="C10" s="15" t="s">
        <v>6</v>
      </c>
      <c r="D10" s="33">
        <f ca="1">THG!D10/THG!$D10-1</f>
        <v>0</v>
      </c>
      <c r="E10" s="33">
        <f ca="1">THG!E10/THG!$D10-1</f>
        <v>-3.212718543664117E-2</v>
      </c>
      <c r="F10" s="33">
        <f ca="1">THG!F10/THG!$D10-1</f>
        <v>-8.2484769074695707E-2</v>
      </c>
      <c r="G10" s="33">
        <f ca="1">THG!G10/THG!$D10-1</f>
        <v>-0.1082360024094412</v>
      </c>
      <c r="H10" s="33">
        <f ca="1">THG!H10/THG!$D10-1</f>
        <v>-0.11402344556396193</v>
      </c>
      <c r="I10" s="33">
        <f ca="1">THG!I10/THG!$D10-1</f>
        <v>-0.14135309575436616</v>
      </c>
      <c r="J10" s="33">
        <f ca="1">THG!J10/THG!$D10-1</f>
        <v>-0.12544411192123417</v>
      </c>
      <c r="K10" s="33">
        <f ca="1">THG!K10/THG!$D10-1</f>
        <v>-0.17434549354193152</v>
      </c>
      <c r="L10" s="33">
        <f ca="1">THG!L10/THG!$D10-1</f>
        <v>-0.16765128930718176</v>
      </c>
      <c r="M10" s="33">
        <f ca="1">THG!M10/THG!$D10-1</f>
        <v>-0.19571233441431746</v>
      </c>
      <c r="N10" s="33">
        <f ca="1">THG!N10/THG!$D10-1</f>
        <v>-0.16549194831145198</v>
      </c>
      <c r="O10" s="33">
        <f ca="1">THG!O10/THG!$D10-1</f>
        <v>-0.13629961263767709</v>
      </c>
      <c r="P10" s="33">
        <f ca="1">THG!P10/THG!$D10-1</f>
        <v>-0.1329896944477863</v>
      </c>
      <c r="Q10" s="33">
        <f ca="1">THG!Q10/THG!$D10-1</f>
        <v>-0.10017015831992149</v>
      </c>
      <c r="R10" s="33">
        <f ca="1">THG!R10/THG!$D10-1</f>
        <v>-0.10526677899251635</v>
      </c>
      <c r="S10" s="33">
        <f ca="1">THG!S10/THG!$D10-1</f>
        <v>-0.11659067058514094</v>
      </c>
      <c r="T10" s="33">
        <f ca="1">THG!T10/THG!$D10-1</f>
        <v>-0.11137866858406453</v>
      </c>
      <c r="U10" s="33">
        <f ca="1">THG!U10/THG!$D10-1</f>
        <v>-9.5753264826866302E-2</v>
      </c>
      <c r="V10" s="33">
        <f ca="1">THG!V10/THG!$D10-1</f>
        <v>-0.1437496152372012</v>
      </c>
      <c r="W10" s="33">
        <f ca="1">THG!W10/THG!$D10-1</f>
        <v>-0.20199018895924037</v>
      </c>
      <c r="X10" s="33">
        <f ca="1">THG!X10/THG!$D10-1</f>
        <v>-0.17445637751390275</v>
      </c>
      <c r="Y10" s="33">
        <f ca="1">THG!Y10/THG!$D10-1</f>
        <v>-0.17998641641495339</v>
      </c>
      <c r="Z10" s="33">
        <f ca="1">THG!Z10/THG!$D10-1</f>
        <v>-0.15613551139656234</v>
      </c>
      <c r="AA10" s="33">
        <f ca="1">THG!AA10/THG!$D10-1</f>
        <v>-0.14113676832512756</v>
      </c>
      <c r="AB10" s="33">
        <f ca="1">THG!AB10/THG!$D10-1</f>
        <v>-0.18665588867442229</v>
      </c>
      <c r="AC10" s="33">
        <f ca="1">THG!AC10/THG!$D10-1</f>
        <v>-0.21442356281181296</v>
      </c>
      <c r="AD10" s="33">
        <f ca="1">THG!AD10/THG!$D10-1</f>
        <v>-0.22321122107904989</v>
      </c>
      <c r="AE10" s="33">
        <f ca="1">THG!AE10/THG!$D10-1</f>
        <v>-0.27293081056492308</v>
      </c>
      <c r="AF10" s="33">
        <f ca="1">THG!AF10/THG!$D10-1</f>
        <v>-0.30065883179191832</v>
      </c>
      <c r="AG10" s="33">
        <f ca="1">THG!AG10/THG!$D10-1</f>
        <v>-0.41574648394302549</v>
      </c>
      <c r="AH10" s="93">
        <f ca="1">THG!AH10/THG!$D10-1</f>
        <v>-0.50537689527597496</v>
      </c>
      <c r="AI10" s="93">
        <f ca="1">THG!AI10/THG!$D10-1</f>
        <v>-0.44205182432085288</v>
      </c>
      <c r="AJ10" s="93">
        <f ca="1">THG!AJ10/THG!$D10-1</f>
        <v>-0.41747795252527609</v>
      </c>
    </row>
    <row r="11" spans="2:36" s="89" customFormat="1" ht="18.75" customHeight="1">
      <c r="B11" s="19" t="s">
        <v>2</v>
      </c>
      <c r="C11" s="14" t="s">
        <v>6</v>
      </c>
      <c r="D11" s="34">
        <f ca="1">THG!D11/THG!$D11-1</f>
        <v>0</v>
      </c>
      <c r="E11" s="34">
        <f ca="1">THG!E11/THG!$D11-1</f>
        <v>5.1463722651062138E-2</v>
      </c>
      <c r="F11" s="34">
        <f ca="1">THG!F11/THG!$D11-1</f>
        <v>4.0061702487319772E-2</v>
      </c>
      <c r="G11" s="34">
        <f ca="1">THG!G11/THG!$D11-1</f>
        <v>0.10000630574214475</v>
      </c>
      <c r="H11" s="34">
        <f ca="1">THG!H11/THG!$D11-1</f>
        <v>0.119736739091588</v>
      </c>
      <c r="I11" s="34">
        <f ca="1">THG!I11/THG!$D11-1</f>
        <v>0.22194183307400484</v>
      </c>
      <c r="J11" s="34">
        <f ca="1">THG!J11/THG!$D11-1</f>
        <v>0.36699836959750076</v>
      </c>
      <c r="K11" s="34">
        <f ca="1">THG!K11/THG!$D11-1</f>
        <v>0.30563568131692009</v>
      </c>
      <c r="L11" s="34">
        <f ca="1">THG!L11/THG!$D11-1</f>
        <v>0.31576066569725336</v>
      </c>
      <c r="M11" s="34">
        <f ca="1">THG!M11/THG!$D11-1</f>
        <v>0.31086695987323232</v>
      </c>
      <c r="N11" s="34">
        <f ca="1">THG!N11/THG!$D11-1</f>
        <v>0.29879087249155001</v>
      </c>
      <c r="O11" s="34">
        <f ca="1">THG!O11/THG!$D11-1</f>
        <v>0.37015612849232626</v>
      </c>
      <c r="P11" s="34">
        <f ca="1">THG!P11/THG!$D11-1</f>
        <v>0.47172208949189631</v>
      </c>
      <c r="Q11" s="34">
        <f ca="1">THG!Q11/THG!$D11-1</f>
        <v>0.38346271006302235</v>
      </c>
      <c r="R11" s="34">
        <f ca="1">THG!R11/THG!$D11-1</f>
        <v>0.39316897991940425</v>
      </c>
      <c r="S11" s="34">
        <f ca="1">THG!S11/THG!$D11-1</f>
        <v>0.36172105486030848</v>
      </c>
      <c r="T11" s="34">
        <f ca="1">THG!T11/THG!$D11-1</f>
        <v>0.53624823479750283</v>
      </c>
      <c r="U11" s="34">
        <f ca="1">THG!U11/THG!$D11-1</f>
        <v>0.25401331384872172</v>
      </c>
      <c r="V11" s="34">
        <f ca="1">THG!V11/THG!$D11-1</f>
        <v>0.31739188918024808</v>
      </c>
      <c r="W11" s="34">
        <f ca="1">THG!W11/THG!$D11-1</f>
        <v>0.24258832284498788</v>
      </c>
      <c r="X11" s="34">
        <f ca="1">THG!X11/THG!$D11-1</f>
        <v>8.0766380977935537E-2</v>
      </c>
      <c r="Y11" s="34">
        <f ca="1">THG!Y11/THG!$D11-1</f>
        <v>0.12816320619453681</v>
      </c>
      <c r="Z11" s="34">
        <f ca="1">THG!Z11/THG!$D11-1</f>
        <v>0.1364874178532669</v>
      </c>
      <c r="AA11" s="34">
        <f ca="1">THG!AA11/THG!$D11-1</f>
        <v>0.35122061174069885</v>
      </c>
      <c r="AB11" s="34">
        <f ca="1">THG!AB11/THG!$D11-1</f>
        <v>9.867545927303234E-2</v>
      </c>
      <c r="AC11" s="34">
        <f ca="1">THG!AC11/THG!$D11-1</f>
        <v>0.13172895254415073</v>
      </c>
      <c r="AD11" s="34">
        <f ca="1">THG!AD11/THG!$D11-1</f>
        <v>-3.8064762451847867E-2</v>
      </c>
      <c r="AE11" s="34">
        <f ca="1">THG!AE11/THG!$D11-1</f>
        <v>0.15075007502329707</v>
      </c>
      <c r="AF11" s="34">
        <f ca="1">THG!AF11/THG!$D11-1</f>
        <v>0.22219184794062308</v>
      </c>
      <c r="AG11" s="34">
        <f ca="1">THG!AG11/THG!$D11-1</f>
        <v>9.7808291402390113E-2</v>
      </c>
      <c r="AH11" s="34">
        <f ca="1">THG!AH11/THG!$D11-1</f>
        <v>-0.29436510581103403</v>
      </c>
      <c r="AI11" s="34">
        <f ca="1">THG!AI11/THG!$D11-1</f>
        <v>-0.23125206022929112</v>
      </c>
      <c r="AJ11" s="34">
        <f ca="1">THG!AJ11/THG!$D11-1</f>
        <v>-6.5696346349968793E-2</v>
      </c>
    </row>
    <row r="12" spans="2:36" s="89" customFormat="1" ht="18.75" customHeight="1">
      <c r="B12" s="91" t="s">
        <v>1</v>
      </c>
      <c r="C12" s="90" t="s">
        <v>6</v>
      </c>
      <c r="D12" s="93">
        <f ca="1">THG!D12/THG!$D12-1</f>
        <v>0</v>
      </c>
      <c r="E12" s="93">
        <f ca="1">THG!E12/THG!$D12-1</f>
        <v>-2.4623622921962962E-2</v>
      </c>
      <c r="F12" s="93">
        <f ca="1">THG!F12/THG!$D12-1</f>
        <v>-8.4923930939371672E-2</v>
      </c>
      <c r="G12" s="93">
        <f ca="1">THG!G12/THG!$D12-1</f>
        <v>-5.5187637331130301E-2</v>
      </c>
      <c r="H12" s="93">
        <f ca="1">THG!H12/THG!$D12-1</f>
        <v>-0.13613557092658923</v>
      </c>
      <c r="I12" s="93">
        <f ca="1">THG!I12/THG!$D12-1</f>
        <v>-0.16981926163570749</v>
      </c>
      <c r="J12" s="93">
        <f ca="1">THG!J12/THG!$D12-1</f>
        <v>-0.19527715112027078</v>
      </c>
      <c r="K12" s="93">
        <f ca="1">THG!K12/THG!$D12-1</f>
        <v>-0.21169489730403357</v>
      </c>
      <c r="L12" s="93">
        <f ca="1">THG!L12/THG!$D12-1</f>
        <v>-0.28142907793798844</v>
      </c>
      <c r="M12" s="93">
        <f ca="1">THG!M12/THG!$D12-1</f>
        <v>-0.2550134928729374</v>
      </c>
      <c r="N12" s="93">
        <f ca="1">THG!N12/THG!$D12-1</f>
        <v>-0.30548224348430864</v>
      </c>
      <c r="O12" s="93">
        <f ca="1">THG!O12/THG!$D12-1</f>
        <v>-0.36837959371028972</v>
      </c>
      <c r="P12" s="93">
        <f ca="1">THG!P12/THG!$D12-1</f>
        <v>-0.40187071659863249</v>
      </c>
      <c r="Q12" s="93">
        <f ca="1">THG!Q12/THG!$D12-1</f>
        <v>-0.45143381848815711</v>
      </c>
      <c r="R12" s="93">
        <f ca="1">THG!R12/THG!$D12-1</f>
        <v>-0.52483337823376308</v>
      </c>
      <c r="S12" s="93">
        <f ca="1">THG!S12/THG!$D12-1</f>
        <v>-0.57278852739742314</v>
      </c>
      <c r="T12" s="93">
        <f ca="1">THG!T12/THG!$D12-1</f>
        <v>-0.62020488806429874</v>
      </c>
      <c r="U12" s="93">
        <f ca="1">THG!U12/THG!$D12-1</f>
        <v>-0.657902934739653</v>
      </c>
      <c r="V12" s="93">
        <f ca="1">THG!V12/THG!$D12-1</f>
        <v>-0.6711289573153808</v>
      </c>
      <c r="W12" s="93">
        <f ca="1">THG!W12/THG!$D12-1</f>
        <v>-0.71459963328015585</v>
      </c>
      <c r="X12" s="93">
        <f ca="1">THG!X12/THG!$D12-1</f>
        <v>-0.72162461798107369</v>
      </c>
      <c r="Y12" s="93">
        <f ca="1">THG!Y12/THG!$D12-1</f>
        <v>-0.73208257172158731</v>
      </c>
      <c r="Z12" s="93">
        <f ca="1">THG!Z12/THG!$D12-1</f>
        <v>-0.71859314213743719</v>
      </c>
      <c r="AA12" s="93">
        <f ca="1">THG!AA12/THG!$D12-1</f>
        <v>-0.73876322531156657</v>
      </c>
      <c r="AB12" s="93">
        <f ca="1">THG!AB12/THG!$D12-1</f>
        <v>-0.77081623661341048</v>
      </c>
      <c r="AC12" s="93">
        <f ca="1">THG!AC12/THG!$D12-1</f>
        <v>-0.77478184067806821</v>
      </c>
      <c r="AD12" s="93">
        <f ca="1">THG!AD12/THG!$D12-1</f>
        <v>-0.79921668004013746</v>
      </c>
      <c r="AE12" s="93">
        <f ca="1">THG!AE12/THG!$D12-1</f>
        <v>-0.8088231091709539</v>
      </c>
      <c r="AF12" s="93">
        <f ca="1">THG!AF12/THG!$D12-1</f>
        <v>-0.84546149055770692</v>
      </c>
      <c r="AG12" s="93">
        <f ca="1">THG!AG12/THG!$D12-1</f>
        <v>-0.8919106381724623</v>
      </c>
      <c r="AH12" s="93">
        <f ca="1">THG!AH12/THG!$D12-1</f>
        <v>-0.9063767089016882</v>
      </c>
      <c r="AI12" s="93">
        <f ca="1">THG!AI12/THG!$D12-1</f>
        <v>-0.91004331189033427</v>
      </c>
      <c r="AJ12" s="93">
        <f ca="1">THG!AJ12/THG!$D12-1</f>
        <v>-0.91109913580326918</v>
      </c>
    </row>
    <row r="13" spans="2:36" s="10" customFormat="1" ht="18.75" customHeight="1">
      <c r="B13" s="9"/>
      <c r="C13" s="20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</row>
    <row r="14" spans="2:36" s="10" customFormat="1" ht="18.75" customHeight="1">
      <c r="B14" s="6" t="s">
        <v>16</v>
      </c>
      <c r="C14" s="22" t="s">
        <v>6</v>
      </c>
      <c r="D14" s="31">
        <f ca="1">THG!D14/THG!$D14-1</f>
        <v>0</v>
      </c>
      <c r="E14" s="31">
        <f ca="1">THG!E14/THG!$D14-1</f>
        <v>-9.0328635359321563E-2</v>
      </c>
      <c r="F14" s="31">
        <f ca="1">THG!F14/THG!$D14-1</f>
        <v>-0.128474463936467</v>
      </c>
      <c r="G14" s="31">
        <f ca="1">THG!G14/THG!$D14-1</f>
        <v>-0.16325131981498442</v>
      </c>
      <c r="H14" s="31">
        <f ca="1">THG!H14/THG!$D14-1</f>
        <v>-0.14970318856676668</v>
      </c>
      <c r="I14" s="31">
        <f ca="1">THG!I14/THG!$D14-1</f>
        <v>-0.14339997719934583</v>
      </c>
      <c r="J14" s="31">
        <f ca="1">THG!J14/THG!$D14-1</f>
        <v>-0.18335973945630224</v>
      </c>
      <c r="K14" s="31">
        <f ca="1">THG!K14/THG!$D14-1</f>
        <v>-0.16688668899765546</v>
      </c>
      <c r="L14" s="31">
        <f ca="1">THG!L14/THG!$D14-1</f>
        <v>-0.22786751832680097</v>
      </c>
      <c r="M14" s="31">
        <f ca="1">THG!M14/THG!$D14-1</f>
        <v>-0.26390904850682884</v>
      </c>
      <c r="N14" s="31">
        <f ca="1">THG!N14/THG!$D14-1</f>
        <v>-0.26537984206127152</v>
      </c>
      <c r="O14" s="31">
        <f ca="1">THG!O14/THG!$D14-1</f>
        <v>-0.30368916969967741</v>
      </c>
      <c r="P14" s="31">
        <f ca="1">THG!P14/THG!$D14-1</f>
        <v>-0.31185236977475417</v>
      </c>
      <c r="Q14" s="31">
        <f ca="1">THG!Q14/THG!$D14-1</f>
        <v>-0.30906231598285394</v>
      </c>
      <c r="R14" s="31">
        <f ca="1">THG!R14/THG!$D14-1</f>
        <v>-0.30609556247088199</v>
      </c>
      <c r="S14" s="31">
        <f ca="1">THG!S14/THG!$D14-1</f>
        <v>-0.32770730530719161</v>
      </c>
      <c r="T14" s="31">
        <f ca="1">THG!T14/THG!$D14-1</f>
        <v>-0.3096209265275035</v>
      </c>
      <c r="U14" s="31">
        <f ca="1">THG!U14/THG!$D14-1</f>
        <v>-0.27840336292788437</v>
      </c>
      <c r="V14" s="31">
        <f ca="1">THG!V14/THG!$D14-1</f>
        <v>-0.29083231133727405</v>
      </c>
      <c r="W14" s="31">
        <f ca="1">THG!W14/THG!$D14-1</f>
        <v>-0.38064724824414919</v>
      </c>
      <c r="X14" s="31">
        <f ca="1">THG!X14/THG!$D14-1</f>
        <v>-0.33234761181060868</v>
      </c>
      <c r="Y14" s="31">
        <f ca="1">THG!Y14/THG!$D14-1</f>
        <v>-0.34291150022212624</v>
      </c>
      <c r="Z14" s="31">
        <f ca="1">THG!Z14/THG!$D14-1</f>
        <v>-0.36243654088299071</v>
      </c>
      <c r="AA14" s="31">
        <f ca="1">THG!AA14/THG!$D14-1</f>
        <v>-0.36057768886035135</v>
      </c>
      <c r="AB14" s="31">
        <f ca="1">THG!AB14/THG!$D14-1</f>
        <v>-0.35995725158249003</v>
      </c>
      <c r="AC14" s="31">
        <f ca="1">THG!AC14/THG!$D14-1</f>
        <v>-0.33337865643908604</v>
      </c>
      <c r="AD14" s="31">
        <f ca="1">THG!AD14/THG!$D14-1</f>
        <v>-0.31895537274867491</v>
      </c>
      <c r="AE14" s="31">
        <f ca="1">THG!AE14/THG!$D14-1</f>
        <v>-0.29905571326757918</v>
      </c>
      <c r="AF14" s="31">
        <f ca="1">THG!AF14/THG!$D14-1</f>
        <v>-0.32732739469456784</v>
      </c>
      <c r="AG14" s="31">
        <f ca="1">THG!AG14/THG!$D14-1</f>
        <v>-0.34747471728226254</v>
      </c>
      <c r="AH14" s="31">
        <f ca="1">THG!AH14/THG!$D14-1</f>
        <v>-0.37003198120335523</v>
      </c>
      <c r="AI14" s="31">
        <f ca="1">THG!AI14/THG!$D14-1</f>
        <v>-0.34294663997557095</v>
      </c>
      <c r="AJ14" s="31">
        <f ca="1">THG!AJ14/THG!$D14-1</f>
        <v>-0.41141855726570231</v>
      </c>
    </row>
    <row r="15" spans="2:36" ht="18.75" customHeight="1">
      <c r="B15" s="19" t="s">
        <v>64</v>
      </c>
      <c r="C15" s="14" t="s">
        <v>6</v>
      </c>
      <c r="D15" s="34">
        <f ca="1">THG!D15/THG!$D15-1</f>
        <v>0</v>
      </c>
      <c r="E15" s="34">
        <f ca="1">THG!E15/THG!$D15-1</f>
        <v>-0.11593194636647253</v>
      </c>
      <c r="F15" s="34">
        <f ca="1">THG!F15/THG!$D15-1</f>
        <v>-0.1731266023625172</v>
      </c>
      <c r="G15" s="34">
        <f ca="1">THG!G15/THG!$D15-1</f>
        <v>-0.23216793392307422</v>
      </c>
      <c r="H15" s="34">
        <f ca="1">THG!H15/THG!$D15-1</f>
        <v>-0.24157216153445726</v>
      </c>
      <c r="I15" s="34">
        <f ca="1">THG!I15/THG!$D15-1</f>
        <v>-0.22364539438589093</v>
      </c>
      <c r="J15" s="34">
        <f ca="1">THG!J15/THG!$D15-1</f>
        <v>-0.27349438922809033</v>
      </c>
      <c r="K15" s="34">
        <f ca="1">THG!K15/THG!$D15-1</f>
        <v>-0.25193646343641107</v>
      </c>
      <c r="L15" s="34">
        <f ca="1">THG!L15/THG!$D15-1</f>
        <v>-0.27646460842514764</v>
      </c>
      <c r="M15" s="34">
        <f ca="1">THG!M15/THG!$D15-1</f>
        <v>-0.2896530209384075</v>
      </c>
      <c r="N15" s="34">
        <f ca="1">THG!N15/THG!$D15-1</f>
        <v>-0.30938996600949242</v>
      </c>
      <c r="O15" s="34">
        <f ca="1">THG!O15/THG!$D15-1</f>
        <v>-0.34736598839320454</v>
      </c>
      <c r="P15" s="34">
        <f ca="1">THG!P15/THG!$D15-1</f>
        <v>-0.351219460750123</v>
      </c>
      <c r="Q15" s="34">
        <f ca="1">THG!Q15/THG!$D15-1</f>
        <v>-0.36856314450899408</v>
      </c>
      <c r="R15" s="34">
        <f ca="1">THG!R15/THG!$D15-1</f>
        <v>-0.37346074529435991</v>
      </c>
      <c r="S15" s="34">
        <f ca="1">THG!S15/THG!$D15-1</f>
        <v>-0.38918632387852958</v>
      </c>
      <c r="T15" s="34">
        <f ca="1">THG!T15/THG!$D15-1</f>
        <v>-0.36315976677833628</v>
      </c>
      <c r="U15" s="34">
        <f ca="1">THG!U15/THG!$D15-1</f>
        <v>-0.32109290440099592</v>
      </c>
      <c r="V15" s="34">
        <f ca="1">THG!V15/THG!$D15-1</f>
        <v>-0.32016151851455554</v>
      </c>
      <c r="W15" s="34">
        <f ca="1">THG!W15/THG!$D15-1</f>
        <v>-0.41456317713148882</v>
      </c>
      <c r="X15" s="34">
        <f ca="1">THG!X15/THG!$D15-1</f>
        <v>-0.33022993666484901</v>
      </c>
      <c r="Y15" s="34">
        <f ca="1">THG!Y15/THG!$D15-1</f>
        <v>-0.34591448892379006</v>
      </c>
      <c r="Z15" s="34">
        <f ca="1">THG!Z15/THG!$D15-1</f>
        <v>-0.3704412041343178</v>
      </c>
      <c r="AA15" s="34">
        <f ca="1">THG!AA15/THG!$D15-1</f>
        <v>-0.36671034404188751</v>
      </c>
      <c r="AB15" s="34">
        <f ca="1">THG!AB15/THG!$D15-1</f>
        <v>-0.36536681028670615</v>
      </c>
      <c r="AC15" s="34">
        <f ca="1">THG!AC15/THG!$D15-1</f>
        <v>-0.32019983975749799</v>
      </c>
      <c r="AD15" s="34">
        <f ca="1">THG!AD15/THG!$D15-1</f>
        <v>-0.30832282952885592</v>
      </c>
      <c r="AE15" s="34">
        <f ca="1">THG!AE15/THG!$D15-1</f>
        <v>-0.29962480043890116</v>
      </c>
      <c r="AF15" s="34">
        <f ca="1">THG!AF15/THG!$D15-1</f>
        <v>-0.32645165717608737</v>
      </c>
      <c r="AG15" s="34">
        <f ca="1">THG!AG15/THG!$D15-1</f>
        <v>-0.34047934302409033</v>
      </c>
      <c r="AH15" s="34">
        <f ca="1">THG!AH15/THG!$D15-1</f>
        <v>-0.35069688555749667</v>
      </c>
      <c r="AI15" s="34">
        <f ca="1">THG!AI15/THG!$D15-1</f>
        <v>-0.3209995305155805</v>
      </c>
      <c r="AJ15" s="34">
        <f ca="1">THG!AJ15/THG!$D15-1</f>
        <v>-0.39949187973815137</v>
      </c>
    </row>
    <row r="16" spans="2:36" ht="18.75" customHeight="1">
      <c r="B16" s="18" t="s">
        <v>18</v>
      </c>
      <c r="C16" s="15" t="s">
        <v>6</v>
      </c>
      <c r="D16" s="33">
        <f ca="1">THG!D16/THG!$D16-1</f>
        <v>0</v>
      </c>
      <c r="E16" s="33">
        <f ca="1">THG!E16/THG!$D16-1</f>
        <v>-9.2362957697388559E-2</v>
      </c>
      <c r="F16" s="33">
        <f ca="1">THG!F16/THG!$D16-1</f>
        <v>-5.8978846299221344E-2</v>
      </c>
      <c r="G16" s="33">
        <f ca="1">THG!G16/THG!$D16-1</f>
        <v>-4.2151404509281898E-2</v>
      </c>
      <c r="H16" s="33">
        <f ca="1">THG!H16/THG!$D16-1</f>
        <v>2.5963620815215638E-2</v>
      </c>
      <c r="I16" s="33">
        <f ca="1">THG!I16/THG!$D16-1</f>
        <v>4.1026650402032683E-2</v>
      </c>
      <c r="J16" s="33">
        <f ca="1">THG!J16/THG!$D16-1</f>
        <v>-1.8807134212728727E-2</v>
      </c>
      <c r="K16" s="33">
        <f ca="1">THG!K16/THG!$D16-1</f>
        <v>3.3322857279738383E-3</v>
      </c>
      <c r="L16" s="33">
        <f ca="1">THG!L16/THG!$D16-1</f>
        <v>3.3262693568960611E-3</v>
      </c>
      <c r="M16" s="33">
        <f ca="1">THG!M16/THG!$D16-1</f>
        <v>8.0104805741976204E-3</v>
      </c>
      <c r="N16" s="33">
        <f ca="1">THG!N16/THG!$D16-1</f>
        <v>-1.0908098870505034E-2</v>
      </c>
      <c r="O16" s="33">
        <f ca="1">THG!O16/THG!$D16-1</f>
        <v>-0.10505374462286388</v>
      </c>
      <c r="P16" s="33">
        <f ca="1">THG!P16/THG!$D16-1</f>
        <v>-0.14347522520926981</v>
      </c>
      <c r="Q16" s="33">
        <f ca="1">THG!Q16/THG!$D16-1</f>
        <v>-0.11238729112178569</v>
      </c>
      <c r="R16" s="33">
        <f ca="1">THG!R16/THG!$D16-1</f>
        <v>-8.9957734087988239E-2</v>
      </c>
      <c r="S16" s="33">
        <f ca="1">THG!S16/THG!$D16-1</f>
        <v>-0.14440921446403809</v>
      </c>
      <c r="T16" s="33">
        <f ca="1">THG!T16/THG!$D16-1</f>
        <v>-0.12424711733133176</v>
      </c>
      <c r="U16" s="33">
        <f ca="1">THG!U16/THG!$D16-1</f>
        <v>-6.9956927002449709E-2</v>
      </c>
      <c r="V16" s="33">
        <f ca="1">THG!V16/THG!$D16-1</f>
        <v>-0.11359208204690985</v>
      </c>
      <c r="W16" s="33">
        <f ca="1">THG!W16/THG!$D16-1</f>
        <v>-0.21485590305042079</v>
      </c>
      <c r="X16" s="33">
        <f ca="1">THG!X16/THG!$D16-1</f>
        <v>-0.19428160620546875</v>
      </c>
      <c r="Y16" s="33">
        <f ca="1">THG!Y16/THG!$D16-1</f>
        <v>-0.14331976423457771</v>
      </c>
      <c r="Z16" s="33">
        <f ca="1">THG!Z16/THG!$D16-1</f>
        <v>-0.16395707599633613</v>
      </c>
      <c r="AA16" s="33">
        <f ca="1">THG!AA16/THG!$D16-1</f>
        <v>-0.18915641858354848</v>
      </c>
      <c r="AB16" s="33">
        <f ca="1">THG!AB16/THG!$D16-1</f>
        <v>-0.16521814458898565</v>
      </c>
      <c r="AC16" s="33">
        <f ca="1">THG!AC16/THG!$D16-1</f>
        <v>-0.18180743169789726</v>
      </c>
      <c r="AD16" s="33">
        <f ca="1">THG!AD16/THG!$D16-1</f>
        <v>-0.18147478091322988</v>
      </c>
      <c r="AE16" s="33">
        <f ca="1">THG!AE16/THG!$D16-1</f>
        <v>-0.15259080387016188</v>
      </c>
      <c r="AF16" s="33">
        <f ca="1">THG!AF16/THG!$D16-1</f>
        <v>-0.15794670659662946</v>
      </c>
      <c r="AG16" s="33">
        <f ca="1">THG!AG16/THG!$D16-1</f>
        <v>-0.16805846503669131</v>
      </c>
      <c r="AH16" s="93">
        <f ca="1">THG!AH16/THG!$D16-1</f>
        <v>-0.1836838191048169</v>
      </c>
      <c r="AI16" s="93">
        <f ca="1">THG!AI16/THG!$D16-1</f>
        <v>-0.15406357296150164</v>
      </c>
      <c r="AJ16" s="93">
        <f ca="1">THG!AJ16/THG!$D16-1</f>
        <v>-0.1977166996822789</v>
      </c>
    </row>
    <row r="17" spans="2:36" ht="18.75" customHeight="1">
      <c r="B17" s="19" t="s">
        <v>19</v>
      </c>
      <c r="C17" s="14" t="s">
        <v>6</v>
      </c>
      <c r="D17" s="34">
        <f ca="1">THG!D17/THG!$D17-1</f>
        <v>0</v>
      </c>
      <c r="E17" s="34">
        <f ca="1">THG!E17/THG!$D17-1</f>
        <v>-2.236288208868964E-2</v>
      </c>
      <c r="F17" s="34">
        <f ca="1">THG!F17/THG!$D17-1</f>
        <v>4.7979867855870939E-2</v>
      </c>
      <c r="G17" s="34">
        <f ca="1">THG!G17/THG!$D17-1</f>
        <v>-1.9162805680379869E-2</v>
      </c>
      <c r="H17" s="34">
        <f ca="1">THG!H17/THG!$D17-1</f>
        <v>5.9398189786539435E-2</v>
      </c>
      <c r="I17" s="34">
        <f ca="1">THG!I17/THG!$D17-1</f>
        <v>5.5875617955118972E-2</v>
      </c>
      <c r="J17" s="34">
        <f ca="1">THG!J17/THG!$D17-1</f>
        <v>5.2560259987403768E-2</v>
      </c>
      <c r="K17" s="34">
        <f ca="1">THG!K17/THG!$D17-1</f>
        <v>-1.8193442881247357E-2</v>
      </c>
      <c r="L17" s="34">
        <f ca="1">THG!L17/THG!$D17-1</f>
        <v>-0.36690728396727068</v>
      </c>
      <c r="M17" s="34">
        <f ca="1">THG!M17/THG!$D17-1</f>
        <v>-0.49102144519457758</v>
      </c>
      <c r="N17" s="34">
        <f ca="1">THG!N17/THG!$D17-1</f>
        <v>-0.52861780102205924</v>
      </c>
      <c r="O17" s="34">
        <f ca="1">THG!O17/THG!$D17-1</f>
        <v>-0.49798907672578052</v>
      </c>
      <c r="P17" s="34">
        <f ca="1">THG!P17/THG!$D17-1</f>
        <v>-0.46068433966992539</v>
      </c>
      <c r="Q17" s="34">
        <f ca="1">THG!Q17/THG!$D17-1</f>
        <v>-0.47432207055200393</v>
      </c>
      <c r="R17" s="34">
        <f ca="1">THG!R17/THG!$D17-1</f>
        <v>-0.44980062715855618</v>
      </c>
      <c r="S17" s="34">
        <f ca="1">THG!S17/THG!$D17-1</f>
        <v>-0.46323598844453107</v>
      </c>
      <c r="T17" s="34">
        <f ca="1">THG!T17/THG!$D17-1</f>
        <v>-0.49021287165102312</v>
      </c>
      <c r="U17" s="34">
        <f ca="1">THG!U17/THG!$D17-1</f>
        <v>-0.41667807793897849</v>
      </c>
      <c r="V17" s="34">
        <f ca="1">THG!V17/THG!$D17-1</f>
        <v>-0.4584180644682474</v>
      </c>
      <c r="W17" s="34">
        <f ca="1">THG!W17/THG!$D17-1</f>
        <v>-0.46791459157834503</v>
      </c>
      <c r="X17" s="34">
        <f ca="1">THG!X17/THG!$D17-1</f>
        <v>-0.67829663450718702</v>
      </c>
      <c r="Y17" s="34">
        <f ca="1">THG!Y17/THG!$D17-1</f>
        <v>-0.69953087549062243</v>
      </c>
      <c r="Z17" s="34">
        <f ca="1">THG!Z17/THG!$D17-1</f>
        <v>-0.70215687293282003</v>
      </c>
      <c r="AA17" s="34">
        <f ca="1">THG!AA17/THG!$D17-1</f>
        <v>-0.70306280499690876</v>
      </c>
      <c r="AB17" s="34">
        <f ca="1">THG!AB17/THG!$D17-1</f>
        <v>-0.76558373712966543</v>
      </c>
      <c r="AC17" s="34">
        <f ca="1">THG!AC17/THG!$D17-1</f>
        <v>-0.78560926108166806</v>
      </c>
      <c r="AD17" s="34">
        <f ca="1">THG!AD17/THG!$D17-1</f>
        <v>-0.78448122684283983</v>
      </c>
      <c r="AE17" s="34">
        <f ca="1">THG!AE17/THG!$D17-1</f>
        <v>-0.78512964133685426</v>
      </c>
      <c r="AF17" s="34">
        <f ca="1">THG!AF17/THG!$D17-1</f>
        <v>-0.79039173865812751</v>
      </c>
      <c r="AG17" s="34">
        <f ca="1">THG!AG17/THG!$D17-1</f>
        <v>-0.79722665665992754</v>
      </c>
      <c r="AH17" s="34">
        <f ca="1">THG!AH17/THG!$D17-1</f>
        <v>-0.79658214961430507</v>
      </c>
      <c r="AI17" s="34">
        <f ca="1">THG!AI17/THG!$D17-1</f>
        <v>-0.80068176527744228</v>
      </c>
      <c r="AJ17" s="34">
        <f ca="1">THG!AJ17/THG!$D17-1</f>
        <v>-0.83812938230106371</v>
      </c>
    </row>
    <row r="18" spans="2:36" ht="18.75" customHeight="1">
      <c r="B18" s="18" t="s">
        <v>20</v>
      </c>
      <c r="C18" s="15" t="s">
        <v>6</v>
      </c>
      <c r="D18" s="33">
        <f ca="1">THG!D18/THG!$D18-1</f>
        <v>0</v>
      </c>
      <c r="E18" s="33">
        <f ca="1">THG!E18/THG!$D18-1</f>
        <v>-3.5532297215786546E-2</v>
      </c>
      <c r="F18" s="33">
        <f ca="1">THG!F18/THG!$D18-1</f>
        <v>-0.16647711898159157</v>
      </c>
      <c r="G18" s="33">
        <f ca="1">THG!G18/THG!$D18-1</f>
        <v>-0.15539707081977183</v>
      </c>
      <c r="H18" s="33">
        <f ca="1">THG!H18/THG!$D18-1</f>
        <v>-0.11489039822348601</v>
      </c>
      <c r="I18" s="33">
        <f ca="1">THG!I18/THG!$D18-1</f>
        <v>-0.18883415434618955</v>
      </c>
      <c r="J18" s="33">
        <f ca="1">THG!J18/THG!$D18-1</f>
        <v>-0.217602020893364</v>
      </c>
      <c r="K18" s="33">
        <f ca="1">THG!K18/THG!$D18-1</f>
        <v>-0.15952016650797596</v>
      </c>
      <c r="L18" s="33">
        <f ca="1">THG!L18/THG!$D18-1</f>
        <v>-0.21930191898127915</v>
      </c>
      <c r="M18" s="33">
        <f ca="1">THG!M18/THG!$D18-1</f>
        <v>-0.30477906444331948</v>
      </c>
      <c r="N18" s="33">
        <f ca="1">THG!N18/THG!$D18-1</f>
        <v>-0.13324292336151844</v>
      </c>
      <c r="O18" s="33">
        <f ca="1">THG!O18/THG!$D18-1</f>
        <v>-0.23524655595918531</v>
      </c>
      <c r="P18" s="33">
        <f ca="1">THG!P18/THG!$D18-1</f>
        <v>-0.29067350450770302</v>
      </c>
      <c r="Q18" s="33">
        <f ca="1">THG!Q18/THG!$D18-1</f>
        <v>-0.15710892852695291</v>
      </c>
      <c r="R18" s="33">
        <f ca="1">THG!R18/THG!$D18-1</f>
        <v>-0.15339360304175054</v>
      </c>
      <c r="S18" s="33">
        <f ca="1">THG!S18/THG!$D18-1</f>
        <v>-0.20312932325325239</v>
      </c>
      <c r="T18" s="33">
        <f ca="1">THG!T18/THG!$D18-1</f>
        <v>-0.19924115286761235</v>
      </c>
      <c r="U18" s="33">
        <f ca="1">THG!U18/THG!$D18-1</f>
        <v>-0.31429236046326259</v>
      </c>
      <c r="V18" s="33">
        <f ca="1">THG!V18/THG!$D18-1</f>
        <v>-0.35177455447563</v>
      </c>
      <c r="W18" s="33">
        <f ca="1">THG!W18/THG!$D18-1</f>
        <v>-0.52910896981463307</v>
      </c>
      <c r="X18" s="33">
        <f ca="1">THG!X18/THG!$D18-1</f>
        <v>-0.40226137416814423</v>
      </c>
      <c r="Y18" s="33">
        <f ca="1">THG!Y18/THG!$D18-1</f>
        <v>-0.43103278652302901</v>
      </c>
      <c r="Z18" s="33">
        <f ca="1">THG!Z18/THG!$D18-1</f>
        <v>-0.44827521980971363</v>
      </c>
      <c r="AA18" s="33">
        <f ca="1">THG!AA18/THG!$D18-1</f>
        <v>-0.43012172354739098</v>
      </c>
      <c r="AB18" s="33">
        <f ca="1">THG!AB18/THG!$D18-1</f>
        <v>-0.38177466742526334</v>
      </c>
      <c r="AC18" s="33">
        <f ca="1">THG!AC18/THG!$D18-1</f>
        <v>-0.39317235321433774</v>
      </c>
      <c r="AD18" s="33">
        <f ca="1">THG!AD18/THG!$D18-1</f>
        <v>-0.3333513382594574</v>
      </c>
      <c r="AE18" s="33">
        <f ca="1">THG!AE18/THG!$D18-1</f>
        <v>-0.21840944182268662</v>
      </c>
      <c r="AF18" s="33">
        <f ca="1">THG!AF18/THG!$D18-1</f>
        <v>-0.28069770511351477</v>
      </c>
      <c r="AG18" s="33">
        <f ca="1">THG!AG18/THG!$D18-1</f>
        <v>-0.34818120688332443</v>
      </c>
      <c r="AH18" s="93">
        <f ca="1">THG!AH18/THG!$D18-1</f>
        <v>-0.43816343478331465</v>
      </c>
      <c r="AI18" s="93">
        <f ca="1">THG!AI18/THG!$D18-1</f>
        <v>-0.36876609336419075</v>
      </c>
      <c r="AJ18" s="93">
        <f ca="1">THG!AJ18/THG!$D18-1</f>
        <v>-0.41533695042330443</v>
      </c>
    </row>
    <row r="19" spans="2:36" ht="18.75" customHeight="1">
      <c r="B19" s="19" t="s">
        <v>166</v>
      </c>
      <c r="C19" s="14" t="s">
        <v>6</v>
      </c>
      <c r="D19" s="34">
        <f ca="1">THG!D19/THG!$D19-1</f>
        <v>0</v>
      </c>
      <c r="E19" s="34">
        <f ca="1">THG!E19/THG!$D19-1</f>
        <v>2.2839154821543639E-2</v>
      </c>
      <c r="F19" s="34">
        <f ca="1">THG!F19/THG!$D19-1</f>
        <v>8.3562420560655992E-2</v>
      </c>
      <c r="G19" s="34">
        <f ca="1">THG!G19/THG!$D19-1</f>
        <v>0.36886868064645095</v>
      </c>
      <c r="H19" s="34">
        <f ca="1">THG!H19/THG!$D19-1</f>
        <v>0.3959077292675719</v>
      </c>
      <c r="I19" s="34">
        <f ca="1">THG!I19/THG!$D19-1</f>
        <v>0.42228670239845445</v>
      </c>
      <c r="J19" s="34">
        <f ca="1">THG!J19/THG!$D19-1</f>
        <v>0.46709805609077382</v>
      </c>
      <c r="K19" s="34">
        <f ca="1">THG!K19/THG!$D19-1</f>
        <v>0.54383234986883977</v>
      </c>
      <c r="L19" s="34">
        <f ca="1">THG!L19/THG!$D19-1</f>
        <v>0.59234530715891198</v>
      </c>
      <c r="M19" s="34">
        <f ca="1">THG!M19/THG!$D19-1</f>
        <v>0.45356170235087134</v>
      </c>
      <c r="N19" s="34">
        <f ca="1">THG!N19/THG!$D19-1</f>
        <v>0.46677693170265688</v>
      </c>
      <c r="O19" s="34">
        <f ca="1">THG!O19/THG!$D19-1</f>
        <v>0.51277380120528515</v>
      </c>
      <c r="P19" s="34">
        <f ca="1">THG!P19/THG!$D19-1</f>
        <v>0.47984867574626189</v>
      </c>
      <c r="Q19" s="34">
        <f ca="1">THG!Q19/THG!$D19-1</f>
        <v>0.47780526328314354</v>
      </c>
      <c r="R19" s="34">
        <f ca="1">THG!R19/THG!$D19-1</f>
        <v>0.5107497434417998</v>
      </c>
      <c r="S19" s="34">
        <f ca="1">THG!S19/THG!$D19-1</f>
        <v>0.51013888476556013</v>
      </c>
      <c r="T19" s="34">
        <f ca="1">THG!T19/THG!$D19-1</f>
        <v>0.5624378832612027</v>
      </c>
      <c r="U19" s="34">
        <f ca="1">THG!U19/THG!$D19-1</f>
        <v>0.6102928155893208</v>
      </c>
      <c r="V19" s="34">
        <f ca="1">THG!V19/THG!$D19-1</f>
        <v>0.58716820566835182</v>
      </c>
      <c r="W19" s="34">
        <f ca="1">THG!W19/THG!$D19-1</f>
        <v>0.59915747537545672</v>
      </c>
      <c r="X19" s="34">
        <f ca="1">THG!X19/THG!$D19-1</f>
        <v>0.6594433003636182</v>
      </c>
      <c r="Y19" s="34">
        <f ca="1">THG!Y19/THG!$D19-1</f>
        <v>0.68613879405668809</v>
      </c>
      <c r="Z19" s="34">
        <f ca="1">THG!Z19/THG!$D19-1</f>
        <v>0.70285804095057114</v>
      </c>
      <c r="AA19" s="34">
        <f ca="1">THG!AA19/THG!$D19-1</f>
        <v>0.69669831767379087</v>
      </c>
      <c r="AB19" s="34">
        <f ca="1">THG!AB19/THG!$D19-1</f>
        <v>0.69966355659787816</v>
      </c>
      <c r="AC19" s="34">
        <f ca="1">THG!AC19/THG!$D19-1</f>
        <v>0.73953689102542741</v>
      </c>
      <c r="AD19" s="34">
        <f ca="1">THG!AD19/THG!$D19-1</f>
        <v>0.75044630110812216</v>
      </c>
      <c r="AE19" s="34">
        <f ca="1">THG!AE19/THG!$D19-1</f>
        <v>0.75773224260221106</v>
      </c>
      <c r="AF19" s="34">
        <f ca="1">THG!AF19/THG!$D19-1</f>
        <v>0.66657160319324782</v>
      </c>
      <c r="AG19" s="34">
        <f ca="1">THG!AG19/THG!$D19-1</f>
        <v>0.59604303187147445</v>
      </c>
      <c r="AH19" s="34">
        <f ca="1">THG!AH19/THG!$D19-1</f>
        <v>0.43508061233907358</v>
      </c>
      <c r="AI19" s="34">
        <f ca="1">THG!AI19/THG!$D19-1</f>
        <v>0.38683549019927344</v>
      </c>
      <c r="AJ19" s="34">
        <f ca="1">THG!AJ19/THG!$D19-1</f>
        <v>0.28326709395127758</v>
      </c>
    </row>
    <row r="20" spans="2:36" s="145" customFormat="1" ht="18.75" customHeight="1">
      <c r="B20" s="91"/>
      <c r="C20" s="155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3"/>
      <c r="AH20" s="93"/>
      <c r="AI20" s="93"/>
      <c r="AJ20" s="93"/>
    </row>
    <row r="21" spans="2:36" s="10" customFormat="1" ht="18.75" customHeight="1">
      <c r="B21" s="147" t="s">
        <v>17</v>
      </c>
      <c r="C21" s="158" t="s">
        <v>6</v>
      </c>
      <c r="D21" s="32">
        <f ca="1">THG!D21/THG!$D21-1</f>
        <v>0</v>
      </c>
      <c r="E21" s="32">
        <f ca="1">THG!E21/THG!$D21-1</f>
        <v>-7.5431621539958638E-3</v>
      </c>
      <c r="F21" s="32">
        <f ca="1">THG!F21/THG!$D21-1</f>
        <v>-9.3432558446238767E-2</v>
      </c>
      <c r="G21" s="32">
        <f ca="1">THG!G21/THG!$D21-1</f>
        <v>-6.1448463025772337E-2</v>
      </c>
      <c r="H21" s="32">
        <f ca="1">THG!H21/THG!$D21-1</f>
        <v>-0.11268076593555676</v>
      </c>
      <c r="I21" s="32">
        <f ca="1">THG!I21/THG!$D21-1</f>
        <v>-0.10567818487694669</v>
      </c>
      <c r="J21" s="32">
        <f ca="1">THG!J21/THG!$D21-1</f>
        <v>4.8567072555105728E-3</v>
      </c>
      <c r="K21" s="32">
        <f ca="1">THG!K21/THG!$D21-1</f>
        <v>-5.8134249309049424E-2</v>
      </c>
      <c r="L21" s="32">
        <f ca="1">THG!L21/THG!$D21-1</f>
        <v>-9.6876467445962566E-2</v>
      </c>
      <c r="M21" s="32">
        <f ca="1">THG!M21/THG!$D21-1</f>
        <v>-0.17638029270063915</v>
      </c>
      <c r="N21" s="32">
        <f ca="1">THG!N21/THG!$D21-1</f>
        <v>-0.2050681640688129</v>
      </c>
      <c r="O21" s="32">
        <f ca="1">THG!O21/THG!$D21-1</f>
        <v>-0.10851051538347312</v>
      </c>
      <c r="P21" s="32">
        <f ca="1">THG!P21/THG!$D21-1</f>
        <v>-0.17037679082720425</v>
      </c>
      <c r="Q21" s="32">
        <f ca="1">THG!Q21/THG!$D21-1</f>
        <v>-0.2053365202218792</v>
      </c>
      <c r="R21" s="32">
        <f ca="1">THG!R21/THG!$D21-1</f>
        <v>-0.25579645221652147</v>
      </c>
      <c r="S21" s="32">
        <f ca="1">THG!S21/THG!$D21-1</f>
        <v>-0.26729815297256287</v>
      </c>
      <c r="T21" s="32">
        <f ca="1">THG!T21/THG!$D21-1</f>
        <v>-0.22758143671474895</v>
      </c>
      <c r="U21" s="32">
        <f ca="1">THG!U21/THG!$D21-1</f>
        <v>-0.39990777439821357</v>
      </c>
      <c r="V21" s="32">
        <f ca="1">THG!V21/THG!$D21-1</f>
        <v>-0.2776973753304588</v>
      </c>
      <c r="W21" s="32">
        <f ca="1">THG!W21/THG!$D21-1</f>
        <v>-0.33811936712953405</v>
      </c>
      <c r="X21" s="32">
        <f ca="1">THG!X21/THG!$D21-1</f>
        <v>-0.29405990634318124</v>
      </c>
      <c r="Y21" s="32">
        <f ca="1">THG!Y21/THG!$D21-1</f>
        <v>-0.39415105433208386</v>
      </c>
      <c r="Z21" s="32">
        <f ca="1">THG!Z21/THG!$D21-1</f>
        <v>-0.38039575307031315</v>
      </c>
      <c r="AA21" s="32">
        <f ca="1">THG!AA21/THG!$D21-1</f>
        <v>-0.33484467275785879</v>
      </c>
      <c r="AB21" s="32">
        <f ca="1">THG!AB21/THG!$D21-1</f>
        <v>-0.43689820028000426</v>
      </c>
      <c r="AC21" s="32">
        <f ca="1">THG!AC21/THG!$D21-1</f>
        <v>-0.40943716125739227</v>
      </c>
      <c r="AD21" s="32">
        <f ca="1">THG!AD21/THG!$D21-1</f>
        <v>-0.40699008413948357</v>
      </c>
      <c r="AE21" s="32">
        <f ca="1">THG!AE21/THG!$D21-1</f>
        <v>-0.41746600225516972</v>
      </c>
      <c r="AF21" s="32">
        <f ca="1">THG!AF21/THG!$D21-1</f>
        <v>-0.44725036141646846</v>
      </c>
      <c r="AG21" s="32">
        <f ca="1">THG!AG21/THG!$D21-1</f>
        <v>-0.422142059841765</v>
      </c>
      <c r="AH21" s="32">
        <f ca="1">THG!AH21/THG!$D21-1</f>
        <v>-0.4136898442741288</v>
      </c>
      <c r="AI21" s="32">
        <f ca="1">THG!AI21/THG!$D21-1</f>
        <v>-0.43827352940095499</v>
      </c>
      <c r="AJ21" s="32">
        <f ca="1">THG!AJ21/THG!$D21-1</f>
        <v>-0.46824967329183032</v>
      </c>
    </row>
    <row r="22" spans="2:36" s="145" customFormat="1" ht="18.75" customHeight="1">
      <c r="B22" s="91" t="s">
        <v>158</v>
      </c>
      <c r="C22" s="155" t="s">
        <v>6</v>
      </c>
      <c r="D22" s="93">
        <f ca="1">THG!D22/THG!$D22-1</f>
        <v>0</v>
      </c>
      <c r="E22" s="93">
        <f ca="1">THG!E22/THG!$D22-1</f>
        <v>1.7135549644033965E-3</v>
      </c>
      <c r="F22" s="93">
        <f ca="1">THG!F22/THG!$D22-1</f>
        <v>-0.10960842911912305</v>
      </c>
      <c r="G22" s="93">
        <f ca="1">THG!G22/THG!$D22-1</f>
        <v>-0.14609014448676438</v>
      </c>
      <c r="H22" s="93">
        <f ca="1">THG!H22/THG!$D22-1</f>
        <v>-0.21649044534093542</v>
      </c>
      <c r="I22" s="93">
        <f ca="1">THG!I22/THG!$D22-1</f>
        <v>-0.18749948354896617</v>
      </c>
      <c r="J22" s="93">
        <f ca="1">THG!J22/THG!$D22-1</f>
        <v>-2.4207708330933886E-2</v>
      </c>
      <c r="K22" s="93">
        <f ca="1">THG!K22/THG!$D22-1</f>
        <v>-0.16168609433847514</v>
      </c>
      <c r="L22" s="93">
        <f ca="1">THG!L22/THG!$D22-1</f>
        <v>-0.18714457000731655</v>
      </c>
      <c r="M22" s="93">
        <f ca="1">THG!M22/THG!$D22-1</f>
        <v>-0.24960143491503417</v>
      </c>
      <c r="N22" s="93">
        <f ca="1">THG!N22/THG!$D22-1</f>
        <v>-0.3058289522280867</v>
      </c>
      <c r="O22" s="93">
        <f ca="1">THG!O22/THG!$D22-1</f>
        <v>-0.19618754848775</v>
      </c>
      <c r="P22" s="93">
        <f ca="1">THG!P22/THG!$D22-1</f>
        <v>-0.24068414396001947</v>
      </c>
      <c r="Q22" s="93">
        <f ca="1">THG!Q22/THG!$D22-1</f>
        <v>-0.36166047194396189</v>
      </c>
      <c r="R22" s="93">
        <f ca="1">THG!R22/THG!$D22-1</f>
        <v>-0.38287291095422449</v>
      </c>
      <c r="S22" s="93">
        <f ca="1">THG!S22/THG!$D22-1</f>
        <v>-0.38979489065257966</v>
      </c>
      <c r="T22" s="93">
        <f ca="1">THG!T22/THG!$D22-1</f>
        <v>-0.29893511443590515</v>
      </c>
      <c r="U22" s="93">
        <f ca="1">THG!U22/THG!$D22-1</f>
        <v>-0.46260299234430824</v>
      </c>
      <c r="V22" s="93">
        <f ca="1">THG!V22/THG!$D22-1</f>
        <v>-0.35994554871673268</v>
      </c>
      <c r="W22" s="93">
        <f ca="1">THG!W22/THG!$D22-1</f>
        <v>-0.42614720849859977</v>
      </c>
      <c r="X22" s="93">
        <f ca="1">THG!X22/THG!$D22-1</f>
        <v>-0.39421291836782291</v>
      </c>
      <c r="Y22" s="93">
        <f ca="1">THG!Y22/THG!$D22-1</f>
        <v>-0.4683235548812299</v>
      </c>
      <c r="Z22" s="93">
        <f ca="1">THG!Z22/THG!$D22-1</f>
        <v>-0.48363416870660869</v>
      </c>
      <c r="AA22" s="93">
        <f ca="1">THG!AA22/THG!$D22-1</f>
        <v>-0.43081628069991906</v>
      </c>
      <c r="AB22" s="93">
        <f ca="1">THG!AB22/THG!$D22-1</f>
        <v>-0.48902995849366848</v>
      </c>
      <c r="AC22" s="93">
        <f ca="1">THG!AC22/THG!$D22-1</f>
        <v>-0.46740405714021849</v>
      </c>
      <c r="AD22" s="93">
        <f ca="1">THG!AD22/THG!$D22-1</f>
        <v>-0.48162654694845553</v>
      </c>
      <c r="AE22" s="93">
        <f ca="1">THG!AE22/THG!$D22-1</f>
        <v>-0.48763843763063575</v>
      </c>
      <c r="AF22" s="93">
        <f ca="1">THG!AF22/THG!$D22-1</f>
        <v>-0.55037583298732606</v>
      </c>
      <c r="AG22" s="93">
        <f ca="1">THG!AG22/THG!$D22-1</f>
        <v>-0.54630537057433481</v>
      </c>
      <c r="AH22" s="93">
        <f ca="1">THG!AH22/THG!$D22-1</f>
        <v>-0.50369226112810428</v>
      </c>
      <c r="AI22" s="93">
        <f ca="1">THG!AI22/THG!$D22-1</f>
        <v>-0.49155410563876345</v>
      </c>
      <c r="AJ22" s="93">
        <f ca="1">THG!AJ22/THG!$D22-1</f>
        <v>-0.53576684527250573</v>
      </c>
    </row>
    <row r="23" spans="2:36" s="145" customFormat="1" ht="18.75" customHeight="1">
      <c r="B23" s="19" t="s">
        <v>30</v>
      </c>
      <c r="C23" s="154" t="s">
        <v>6</v>
      </c>
      <c r="D23" s="34">
        <f ca="1">THG!D23/THG!$D23-1</f>
        <v>0</v>
      </c>
      <c r="E23" s="34">
        <f ca="1">THG!E23/THG!$D23-1</f>
        <v>1.3491781263234026E-2</v>
      </c>
      <c r="F23" s="34">
        <f ca="1">THG!F23/THG!$D23-1</f>
        <v>-5.1806587570896956E-2</v>
      </c>
      <c r="G23" s="34">
        <f ca="1">THG!G23/THG!$D23-1</f>
        <v>2.7198041765215342E-2</v>
      </c>
      <c r="H23" s="34">
        <f ca="1">THG!H23/THG!$D23-1</f>
        <v>-1.5995258248494015E-2</v>
      </c>
      <c r="I23" s="34">
        <f ca="1">THG!I23/THG!$D23-1</f>
        <v>-1.3194041078651519E-2</v>
      </c>
      <c r="J23" s="34">
        <f ca="1">THG!J23/THG!$D23-1</f>
        <v>8.7815978516593507E-2</v>
      </c>
      <c r="K23" s="34">
        <f ca="1">THG!K23/THG!$D23-1</f>
        <v>5.7002206854255499E-2</v>
      </c>
      <c r="L23" s="34">
        <f ca="1">THG!L23/THG!$D23-1</f>
        <v>8.0009144523800479E-3</v>
      </c>
      <c r="M23" s="34">
        <f ca="1">THG!M23/THG!$D23-1</f>
        <v>-8.3925593182768154E-2</v>
      </c>
      <c r="N23" s="34">
        <f ca="1">THG!N23/THG!$D23-1</f>
        <v>-9.9465484209665944E-2</v>
      </c>
      <c r="O23" s="34">
        <f ca="1">THG!O23/THG!$D23-1</f>
        <v>2.6220878643199441E-3</v>
      </c>
      <c r="P23" s="34">
        <f ca="1">THG!P23/THG!$D23-1</f>
        <v>-7.3864210502525118E-2</v>
      </c>
      <c r="Q23" s="34">
        <f ca="1">THG!Q23/THG!$D23-1</f>
        <v>-6.9293683829237396E-2</v>
      </c>
      <c r="R23" s="34">
        <f ca="1">THG!R23/THG!$D23-1</f>
        <v>-0.13682358684647611</v>
      </c>
      <c r="S23" s="34">
        <f ca="1">THG!S23/THG!$D23-1</f>
        <v>-0.15189582452644557</v>
      </c>
      <c r="T23" s="34">
        <f ca="1">THG!T23/THG!$D23-1</f>
        <v>-0.13284474339288832</v>
      </c>
      <c r="U23" s="34">
        <f ca="1">THG!U23/THG!$D23-1</f>
        <v>-0.32332267511062962</v>
      </c>
      <c r="V23" s="34">
        <f ca="1">THG!V23/THG!$D23-1</f>
        <v>-0.1803289688477494</v>
      </c>
      <c r="W23" s="34">
        <f ca="1">THG!W23/THG!$D23-1</f>
        <v>-0.2436267968827559</v>
      </c>
      <c r="X23" s="34">
        <f ca="1">THG!X23/THG!$D23-1</f>
        <v>-0.18912359331274387</v>
      </c>
      <c r="Y23" s="34">
        <f ca="1">THG!Y23/THG!$D23-1</f>
        <v>-0.31064879021183345</v>
      </c>
      <c r="Z23" s="34">
        <f ca="1">THG!Z23/THG!$D23-1</f>
        <v>-0.27952428448823952</v>
      </c>
      <c r="AA23" s="34">
        <f ca="1">THG!AA23/THG!$D23-1</f>
        <v>-0.23370115645140521</v>
      </c>
      <c r="AB23" s="34">
        <f ca="1">THG!AB23/THG!$D23-1</f>
        <v>-0.3665408466923461</v>
      </c>
      <c r="AC23" s="34">
        <f ca="1">THG!AC23/THG!$D23-1</f>
        <v>-0.3336432083328974</v>
      </c>
      <c r="AD23" s="34">
        <f ca="1">THG!AD23/THG!$D23-1</f>
        <v>-0.322896601973513</v>
      </c>
      <c r="AE23" s="34">
        <f ca="1">THG!AE23/THG!$D23-1</f>
        <v>-0.33515974537403359</v>
      </c>
      <c r="AF23" s="34">
        <f ca="1">THG!AF23/THG!$D23-1</f>
        <v>-0.35056559560775358</v>
      </c>
      <c r="AG23" s="34">
        <f ca="1">THG!AG23/THG!$D23-1</f>
        <v>-0.31391327177011241</v>
      </c>
      <c r="AH23" s="34">
        <f ca="1">THG!AH23/THG!$D23-1</f>
        <v>-0.3206180832211537</v>
      </c>
      <c r="AI23" s="34">
        <f ca="1">THG!AI23/THG!$D23-1</f>
        <v>-0.36758205718151316</v>
      </c>
      <c r="AJ23" s="34">
        <f ca="1">THG!AJ23/THG!$D23-1</f>
        <v>-0.3922557184087222</v>
      </c>
    </row>
    <row r="24" spans="2:36" s="145" customFormat="1" ht="18.75" customHeight="1">
      <c r="B24" s="91" t="s">
        <v>159</v>
      </c>
      <c r="C24" s="155" t="s">
        <v>6</v>
      </c>
      <c r="D24" s="93">
        <f ca="1">THG!D24/THG!$D24-1</f>
        <v>0</v>
      </c>
      <c r="E24" s="93">
        <f ca="1">THG!E24/THG!$D24-1</f>
        <v>-0.28685955194416124</v>
      </c>
      <c r="F24" s="93">
        <f ca="1">THG!F24/THG!$D24-1</f>
        <v>-0.45885785111560595</v>
      </c>
      <c r="G24" s="93">
        <f ca="1">THG!G24/THG!$D24-1</f>
        <v>-0.56708986374137804</v>
      </c>
      <c r="H24" s="93">
        <f ca="1">THG!H24/THG!$D24-1</f>
        <v>-0.60177071263418624</v>
      </c>
      <c r="I24" s="93">
        <f ca="1">THG!I24/THG!$D24-1</f>
        <v>-0.66842319843742892</v>
      </c>
      <c r="J24" s="93">
        <f ca="1">THG!J24/THG!$D24-1</f>
        <v>-0.740658186970099</v>
      </c>
      <c r="K24" s="93">
        <f ca="1">THG!K24/THG!$D24-1</f>
        <v>-0.74953673482301397</v>
      </c>
      <c r="L24" s="93">
        <f ca="1">THG!L24/THG!$D24-1</f>
        <v>-0.74870271267521216</v>
      </c>
      <c r="M24" s="93">
        <f ca="1">THG!M24/THG!$D24-1</f>
        <v>-0.78550620445895891</v>
      </c>
      <c r="N24" s="93">
        <f ca="1">THG!N24/THG!$D24-1</f>
        <v>-0.80781364311500359</v>
      </c>
      <c r="O24" s="93">
        <f ca="1">THG!O24/THG!$D24-1</f>
        <v>-0.84252019033463155</v>
      </c>
      <c r="P24" s="93">
        <f ca="1">THG!P24/THG!$D24-1</f>
        <v>-0.83951175400552547</v>
      </c>
      <c r="Q24" s="93">
        <f ca="1">THG!Q24/THG!$D24-1</f>
        <v>-0.83781971823482237</v>
      </c>
      <c r="R24" s="93">
        <f ca="1">THG!R24/THG!$D24-1</f>
        <v>-0.86122765700104875</v>
      </c>
      <c r="S24" s="93">
        <f ca="1">THG!S24/THG!$D24-1</f>
        <v>-0.8587190792202638</v>
      </c>
      <c r="T24" s="93">
        <f ca="1">THG!T24/THG!$D24-1</f>
        <v>-0.87169689539991135</v>
      </c>
      <c r="U24" s="93">
        <f ca="1">THG!U24/THG!$D24-1</f>
        <v>-0.89338860820071664</v>
      </c>
      <c r="V24" s="93">
        <f ca="1">THG!V24/THG!$D24-1</f>
        <v>-0.89130907380976432</v>
      </c>
      <c r="W24" s="93">
        <f ca="1">THG!W24/THG!$D24-1</f>
        <v>-0.88903068876946822</v>
      </c>
      <c r="X24" s="93">
        <f ca="1">THG!X24/THG!$D24-1</f>
        <v>-0.89284972846068267</v>
      </c>
      <c r="Y24" s="93">
        <f ca="1">THG!Y24/THG!$D24-1</f>
        <v>-0.90062770669283643</v>
      </c>
      <c r="Z24" s="93">
        <f ca="1">THG!Z24/THG!$D24-1</f>
        <v>-0.91816877653262807</v>
      </c>
      <c r="AA24" s="93">
        <f ca="1">THG!AA24/THG!$D24-1</f>
        <v>-0.91504104417241316</v>
      </c>
      <c r="AB24" s="93">
        <f ca="1">THG!AB24/THG!$D24-1</f>
        <v>-0.91992796034042379</v>
      </c>
      <c r="AC24" s="93">
        <f ca="1">THG!AC24/THG!$D24-1</f>
        <v>-0.91997945595052377</v>
      </c>
      <c r="AD24" s="93">
        <f ca="1">THG!AD24/THG!$D24-1</f>
        <v>-0.91738505211333587</v>
      </c>
      <c r="AE24" s="93">
        <f ca="1">THG!AE24/THG!$D24-1</f>
        <v>-0.9326409237546861</v>
      </c>
      <c r="AF24" s="93">
        <f ca="1">THG!AF24/THG!$D24-1</f>
        <v>-0.94004769055885573</v>
      </c>
      <c r="AG24" s="93">
        <f ca="1">THG!AG24/THG!$D24-1</f>
        <v>-0.92640028072504954</v>
      </c>
      <c r="AH24" s="93">
        <f ca="1">THG!AH24/THG!$D24-1</f>
        <v>-0.93840741417816731</v>
      </c>
      <c r="AI24" s="93">
        <f ca="1">THG!AI24/THG!$D24-1</f>
        <v>-0.918703069777147</v>
      </c>
      <c r="AJ24" s="93">
        <f ca="1">THG!AJ24/THG!$D24-1</f>
        <v>-0.92910882837657738</v>
      </c>
    </row>
    <row r="25" spans="2:36" s="145" customFormat="1" ht="18.75" customHeight="1">
      <c r="B25" s="19"/>
      <c r="C25" s="15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</row>
    <row r="26" spans="2:36" s="10" customFormat="1" ht="18.75" customHeight="1">
      <c r="B26" s="148" t="s">
        <v>25</v>
      </c>
      <c r="C26" s="22" t="s">
        <v>6</v>
      </c>
      <c r="D26" s="31">
        <f ca="1">THG!D26/THG!$D26-1</f>
        <v>0</v>
      </c>
      <c r="E26" s="31">
        <f ca="1">THG!E26/THG!$D26-1</f>
        <v>1.8100233666276999E-2</v>
      </c>
      <c r="F26" s="31">
        <f ca="1">THG!F26/THG!$D26-1</f>
        <v>5.4070035201138067E-2</v>
      </c>
      <c r="G26" s="31">
        <f ca="1">THG!G26/THG!$D26-1</f>
        <v>8.0582258071488777E-2</v>
      </c>
      <c r="H26" s="31">
        <f ca="1">THG!H26/THG!$D26-1</f>
        <v>5.5908857336824491E-2</v>
      </c>
      <c r="I26" s="31">
        <f ca="1">THG!I26/THG!$D26-1</f>
        <v>7.8370496812309121E-2</v>
      </c>
      <c r="J26" s="31">
        <f ca="1">THG!J26/THG!$D26-1</f>
        <v>7.5834975427062634E-2</v>
      </c>
      <c r="K26" s="31">
        <f ca="1">THG!K26/THG!$D26-1</f>
        <v>7.8371937441058082E-2</v>
      </c>
      <c r="L26" s="31">
        <f ca="1">THG!L26/THG!$D26-1</f>
        <v>9.8416975790017291E-2</v>
      </c>
      <c r="M26" s="31">
        <f ca="1">THG!M26/THG!$D26-1</f>
        <v>0.12972640913492395</v>
      </c>
      <c r="N26" s="31">
        <f ca="1">THG!N26/THG!$D26-1</f>
        <v>0.10552119597285436</v>
      </c>
      <c r="O26" s="31">
        <f ca="1">THG!O26/THG!$D26-1</f>
        <v>8.1835251645395291E-2</v>
      </c>
      <c r="P26" s="31">
        <f ca="1">THG!P26/THG!$D26-1</f>
        <v>6.6485365706880462E-2</v>
      </c>
      <c r="Q26" s="31">
        <f ca="1">THG!Q26/THG!$D26-1</f>
        <v>2.7701617823104208E-2</v>
      </c>
      <c r="R26" s="31">
        <f ca="1">THG!R26/THG!$D26-1</f>
        <v>2.5173434646244663E-2</v>
      </c>
      <c r="S26" s="31">
        <f ca="1">THG!S26/THG!$D26-1</f>
        <v>-2.3849583326373658E-2</v>
      </c>
      <c r="T26" s="31">
        <f ca="1">THG!T26/THG!$D26-1</f>
        <v>-4.8124974702042134E-2</v>
      </c>
      <c r="U26" s="31">
        <f ca="1">THG!U26/THG!$D26-1</f>
        <v>-6.5653376903917593E-2</v>
      </c>
      <c r="V26" s="31">
        <f ca="1">THG!V26/THG!$D26-1</f>
        <v>-6.7893767728783527E-2</v>
      </c>
      <c r="W26" s="31">
        <f ca="1">THG!W26/THG!$D26-1</f>
        <v>-7.1639068825209429E-2</v>
      </c>
      <c r="X26" s="31">
        <f ca="1">THG!X26/THG!$D26-1</f>
        <v>-6.491389657272717E-2</v>
      </c>
      <c r="Y26" s="31">
        <f ca="1">THG!Y26/THG!$D26-1</f>
        <v>-5.211777934824291E-2</v>
      </c>
      <c r="Z26" s="31">
        <f ca="1">THG!Z26/THG!$D26-1</f>
        <v>-6.1178347506427255E-2</v>
      </c>
      <c r="AA26" s="31">
        <f ca="1">THG!AA26/THG!$D26-1</f>
        <v>-3.5833586674075324E-2</v>
      </c>
      <c r="AB26" s="31">
        <f ca="1">THG!AB26/THG!$D26-1</f>
        <v>-2.8641711141930926E-2</v>
      </c>
      <c r="AC26" s="31">
        <f ca="1">THG!AC26/THG!$D26-1</f>
        <v>-1.0749434690963455E-2</v>
      </c>
      <c r="AD26" s="31">
        <f ca="1">THG!AD26/THG!$D26-1</f>
        <v>8.255950189021144E-3</v>
      </c>
      <c r="AE26" s="31">
        <f ca="1">THG!AE26/THG!$D26-1</f>
        <v>2.5451389573729832E-2</v>
      </c>
      <c r="AF26" s="31">
        <f ca="1">THG!AF26/THG!$D26-1</f>
        <v>-8.8303606960220549E-3</v>
      </c>
      <c r="AG26" s="31">
        <f ca="1">THG!AG26/THG!$D26-1</f>
        <v>2.3462686289850154E-3</v>
      </c>
      <c r="AH26" s="31">
        <f ca="1">THG!AH26/THG!$D26-1</f>
        <v>-0.10948190311167771</v>
      </c>
      <c r="AI26" s="31">
        <f ca="1">THG!AI26/THG!$D26-1</f>
        <v>-0.1009899105876384</v>
      </c>
      <c r="AJ26" s="31">
        <f ca="1">THG!AJ26/THG!$D26-1</f>
        <v>-9.4429216323855925E-2</v>
      </c>
    </row>
    <row r="27" spans="2:36" s="145" customFormat="1" ht="18.75" customHeight="1">
      <c r="B27" s="19" t="s">
        <v>7</v>
      </c>
      <c r="C27" s="154" t="s">
        <v>6</v>
      </c>
      <c r="D27" s="34">
        <f ca="1">THG!D27/THG!$D27-1</f>
        <v>0</v>
      </c>
      <c r="E27" s="34">
        <f ca="1">THG!E27/THG!$D27-1</f>
        <v>-3.8102877042158645E-2</v>
      </c>
      <c r="F27" s="34">
        <f ca="1">THG!F27/THG!$D27-1</f>
        <v>-1.843749710667153E-2</v>
      </c>
      <c r="G27" s="34">
        <f ca="1">THG!G27/THG!$D27-1</f>
        <v>-5.492949584637985E-2</v>
      </c>
      <c r="H27" s="34">
        <f ca="1">THG!H27/THG!$D27-1</f>
        <v>-6.2457022999530931E-2</v>
      </c>
      <c r="I27" s="34">
        <f ca="1">THG!I27/THG!$D27-1</f>
        <v>-1.1841948757880028E-2</v>
      </c>
      <c r="J27" s="34">
        <f ca="1">THG!J27/THG!$D27-1</f>
        <v>-4.8162354655010176E-2</v>
      </c>
      <c r="K27" s="34">
        <f ca="1">THG!K27/THG!$D27-1</f>
        <v>4.5087765342666231E-4</v>
      </c>
      <c r="L27" s="34">
        <f ca="1">THG!L27/THG!$D27-1</f>
        <v>4.1930087920605263E-3</v>
      </c>
      <c r="M27" s="34">
        <f ca="1">THG!M27/THG!$D27-1</f>
        <v>1.3497996412997093E-2</v>
      </c>
      <c r="N27" s="34">
        <f ca="1">THG!N27/THG!$D27-1</f>
        <v>6.3372562623391859E-2</v>
      </c>
      <c r="O27" s="34">
        <f ca="1">THG!O27/THG!$D27-1</f>
        <v>3.7773116457147982E-2</v>
      </c>
      <c r="P27" s="34">
        <f ca="1">THG!P27/THG!$D27-1</f>
        <v>-8.9590562183942124E-3</v>
      </c>
      <c r="Q27" s="34">
        <f ca="1">THG!Q27/THG!$D27-1</f>
        <v>-1.4344365497382272E-2</v>
      </c>
      <c r="R27" s="34">
        <f ca="1">THG!R27/THG!$D27-1</f>
        <v>-7.9736202971632864E-2</v>
      </c>
      <c r="S27" s="34">
        <f ca="1">THG!S27/THG!$D27-1</f>
        <v>-1.5220449988852969E-2</v>
      </c>
      <c r="T27" s="34">
        <f ca="1">THG!T27/THG!$D27-1</f>
        <v>7.7520156205370672E-3</v>
      </c>
      <c r="U27" s="34">
        <f ca="1">THG!U27/THG!$D27-1</f>
        <v>3.8237782438031109E-2</v>
      </c>
      <c r="V27" s="34">
        <f ca="1">THG!V27/THG!$D27-1</f>
        <v>4.9968803816481389E-2</v>
      </c>
      <c r="W27" s="34">
        <f ca="1">THG!W27/THG!$D27-1</f>
        <v>-1.2502023621353886E-2</v>
      </c>
      <c r="X27" s="34">
        <f ca="1">THG!X27/THG!$D27-1</f>
        <v>-1.6956721203521541E-2</v>
      </c>
      <c r="Y27" s="34">
        <f ca="1">THG!Y27/THG!$D27-1</f>
        <v>-4.9544796517829726E-3</v>
      </c>
      <c r="Z27" s="34">
        <f ca="1">THG!Z27/THG!$D27-1</f>
        <v>-5.3351510120480783E-2</v>
      </c>
      <c r="AA27" s="34">
        <f ca="1">THG!AA27/THG!$D27-1</f>
        <v>-0.14432143142238241</v>
      </c>
      <c r="AB27" s="34">
        <f ca="1">THG!AB27/THG!$D27-1</f>
        <v>-0.13499565157686377</v>
      </c>
      <c r="AC27" s="34">
        <f ca="1">THG!AC27/THG!$D27-1</f>
        <v>-9.8415279243777354E-2</v>
      </c>
      <c r="AD27" s="34">
        <f ca="1">THG!AD27/THG!$D27-1</f>
        <v>-9.5945736550359206E-2</v>
      </c>
      <c r="AE27" s="34">
        <f ca="1">THG!AE27/THG!$D27-1</f>
        <v>-0.12365510602205099</v>
      </c>
      <c r="AF27" s="34">
        <f ca="1">THG!AF27/THG!$D27-1</f>
        <v>-0.11643875169923279</v>
      </c>
      <c r="AG27" s="34">
        <f ca="1">THG!AG27/THG!$D27-1</f>
        <v>-7.0167499911934494E-2</v>
      </c>
      <c r="AH27" s="34">
        <f ca="1">THG!AH27/THG!$D27-1</f>
        <v>-0.57143149070634636</v>
      </c>
      <c r="AI27" s="34">
        <f ca="1">THG!AI27/THG!$D27-1</f>
        <v>-0.67609245703242582</v>
      </c>
      <c r="AJ27" s="34">
        <f ca="1">THG!AJ27/THG!$D27-1</f>
        <v>-0.54955767072285466</v>
      </c>
    </row>
    <row r="28" spans="2:36" s="145" customFormat="1" ht="18.75" customHeight="1">
      <c r="B28" s="91" t="s">
        <v>8</v>
      </c>
      <c r="C28" s="155" t="s">
        <v>6</v>
      </c>
      <c r="D28" s="93">
        <f ca="1">THG!D28/THG!$D28-1</f>
        <v>0</v>
      </c>
      <c r="E28" s="93">
        <f ca="1">THG!E28/THG!$D28-1</f>
        <v>2.2543516441818179E-2</v>
      </c>
      <c r="F28" s="93">
        <f ca="1">THG!F28/THG!$D28-1</f>
        <v>6.0126811707418293E-2</v>
      </c>
      <c r="G28" s="93">
        <f ca="1">THG!G28/THG!$D28-1</f>
        <v>8.8803291725455313E-2</v>
      </c>
      <c r="H28" s="93">
        <f ca="1">THG!H28/THG!$D28-1</f>
        <v>6.4490452767220763E-2</v>
      </c>
      <c r="I28" s="93">
        <f ca="1">THG!I28/THG!$D28-1</f>
        <v>9.0906183475983005E-2</v>
      </c>
      <c r="J28" s="93">
        <f ca="1">THG!J28/THG!$D28-1</f>
        <v>9.0722513751589018E-2</v>
      </c>
      <c r="K28" s="93">
        <f ca="1">THG!K28/THG!$D28-1</f>
        <v>9.5984500492676927E-2</v>
      </c>
      <c r="L28" s="93">
        <f ca="1">THG!L28/THG!$D28-1</f>
        <v>0.11772414753199234</v>
      </c>
      <c r="M28" s="93">
        <f ca="1">THG!M28/THG!$D28-1</f>
        <v>0.15287267308178243</v>
      </c>
      <c r="N28" s="93">
        <f ca="1">THG!N28/THG!$D28-1</f>
        <v>0.12706364174300067</v>
      </c>
      <c r="O28" s="93">
        <f ca="1">THG!O28/THG!$D28-1</f>
        <v>0.10360003239880711</v>
      </c>
      <c r="P28" s="93">
        <f ca="1">THG!P28/THG!$D28-1</f>
        <v>8.9427772382132176E-2</v>
      </c>
      <c r="Q28" s="93">
        <f ca="1">THG!Q28/THG!$D28-1</f>
        <v>4.8488272579769509E-2</v>
      </c>
      <c r="R28" s="93">
        <f ca="1">THG!R28/THG!$D28-1</f>
        <v>4.7389624236124028E-2</v>
      </c>
      <c r="S28" s="93">
        <f ca="1">THG!S28/THG!$D28-1</f>
        <v>-4.3070009352399463E-3</v>
      </c>
      <c r="T28" s="93">
        <f ca="1">THG!T28/THG!$D28-1</f>
        <v>-2.892421988352345E-2</v>
      </c>
      <c r="U28" s="93">
        <f ca="1">THG!U28/THG!$D28-1</f>
        <v>-4.7931370839681464E-2</v>
      </c>
      <c r="V28" s="93">
        <f ca="1">THG!V28/THG!$D28-1</f>
        <v>-5.007659430627609E-2</v>
      </c>
      <c r="W28" s="93">
        <f ca="1">THG!W28/THG!$D28-1</f>
        <v>-5.2032317807506501E-2</v>
      </c>
      <c r="X28" s="93">
        <f ca="1">THG!X28/THG!$D28-1</f>
        <v>-4.4676553414325304E-2</v>
      </c>
      <c r="Y28" s="93">
        <f ca="1">THG!Y28/THG!$D28-1</f>
        <v>-3.1828984097112101E-2</v>
      </c>
      <c r="Z28" s="93">
        <f ca="1">THG!Z28/THG!$D28-1</f>
        <v>-4.001393672040332E-2</v>
      </c>
      <c r="AA28" s="93">
        <f ca="1">THG!AA28/THG!$D28-1</f>
        <v>-1.2331290515370075E-2</v>
      </c>
      <c r="AB28" s="93">
        <f ca="1">THG!AB28/THG!$D28-1</f>
        <v>-4.6900472843892649E-3</v>
      </c>
      <c r="AC28" s="93">
        <f ca="1">THG!AC28/THG!$D28-1</f>
        <v>1.2498906859782499E-2</v>
      </c>
      <c r="AD28" s="93">
        <f ca="1">THG!AD28/THG!$D28-1</f>
        <v>3.3174920761016136E-2</v>
      </c>
      <c r="AE28" s="93">
        <f ca="1">THG!AE28/THG!$D28-1</f>
        <v>5.3516324654531156E-2</v>
      </c>
      <c r="AF28" s="93">
        <f ca="1">THG!AF28/THG!$D28-1</f>
        <v>1.7561353213989994E-2</v>
      </c>
      <c r="AG28" s="93">
        <f ca="1">THG!AG28/THG!$D28-1</f>
        <v>2.7652958344211775E-2</v>
      </c>
      <c r="AH28" s="93">
        <f ca="1">THG!AH28/THG!$D28-1</f>
        <v>-8.1783452852318583E-2</v>
      </c>
      <c r="AI28" s="93">
        <f ca="1">THG!AI28/THG!$D28-1</f>
        <v>-7.1707692534113243E-2</v>
      </c>
      <c r="AJ28" s="93">
        <f ca="1">THG!AJ28/THG!$D28-1</f>
        <v>-6.6427197132788884E-2</v>
      </c>
    </row>
    <row r="29" spans="2:36" s="145" customFormat="1" ht="18.75" customHeight="1">
      <c r="B29" s="19" t="s">
        <v>9</v>
      </c>
      <c r="C29" s="154" t="s">
        <v>6</v>
      </c>
      <c r="D29" s="34">
        <f ca="1">THG!D29/THG!$D29-1</f>
        <v>0</v>
      </c>
      <c r="E29" s="34">
        <f ca="1">THG!E29/THG!$D29-1</f>
        <v>-0.10494369060530195</v>
      </c>
      <c r="F29" s="34">
        <f ca="1">THG!F29/THG!$D29-1</f>
        <v>-0.12154372987744111</v>
      </c>
      <c r="G29" s="34">
        <f ca="1">THG!G29/THG!$D29-1</f>
        <v>-0.12544793968087331</v>
      </c>
      <c r="H29" s="34">
        <f ca="1">THG!H29/THG!$D29-1</f>
        <v>-0.1866454669290003</v>
      </c>
      <c r="I29" s="34">
        <f ca="1">THG!I29/THG!$D29-1</f>
        <v>-0.21336020022457569</v>
      </c>
      <c r="J29" s="34">
        <f ca="1">THG!J29/THG!$D29-1</f>
        <v>-0.25231423346893034</v>
      </c>
      <c r="K29" s="34">
        <f ca="1">THG!K29/THG!$D29-1</f>
        <v>-0.30991148163696114</v>
      </c>
      <c r="L29" s="34">
        <f ca="1">THG!L29/THG!$D29-1</f>
        <v>-0.34865337335149538</v>
      </c>
      <c r="M29" s="34">
        <f ca="1">THG!M29/THG!$D29-1</f>
        <v>-0.38452645077295966</v>
      </c>
      <c r="N29" s="34">
        <f ca="1">THG!N29/THG!$D29-1</f>
        <v>-0.37944598511970218</v>
      </c>
      <c r="O29" s="34">
        <f ca="1">THG!O29/THG!$D29-1</f>
        <v>-0.43121869568182858</v>
      </c>
      <c r="P29" s="34">
        <f ca="1">THG!P29/THG!$D29-1</f>
        <v>-0.4731624268054252</v>
      </c>
      <c r="Q29" s="34">
        <f ca="1">THG!Q29/THG!$D29-1</f>
        <v>-0.48303877626215963</v>
      </c>
      <c r="R29" s="34">
        <f ca="1">THG!R29/THG!$D29-1</f>
        <v>-0.51168254549171521</v>
      </c>
      <c r="S29" s="34">
        <f ca="1">THG!S29/THG!$D29-1</f>
        <v>-0.56330141247344012</v>
      </c>
      <c r="T29" s="34">
        <f ca="1">THG!T29/THG!$D29-1</f>
        <v>-0.58754535992318369</v>
      </c>
      <c r="U29" s="34">
        <f ca="1">THG!U29/THG!$D29-1</f>
        <v>-0.5963160275134709</v>
      </c>
      <c r="V29" s="34">
        <f ca="1">THG!V29/THG!$D29-1</f>
        <v>-0.60289657769663085</v>
      </c>
      <c r="W29" s="34">
        <f ca="1">THG!W29/THG!$D29-1</f>
        <v>-0.65049106926278288</v>
      </c>
      <c r="X29" s="34">
        <f ca="1">THG!X29/THG!$D29-1</f>
        <v>-0.64405176724803659</v>
      </c>
      <c r="Y29" s="34">
        <f ca="1">THG!Y29/THG!$D29-1</f>
        <v>-0.64045951801547063</v>
      </c>
      <c r="Z29" s="34">
        <f ca="1">THG!Z29/THG!$D29-1</f>
        <v>-0.66901055216834071</v>
      </c>
      <c r="AA29" s="34">
        <f ca="1">THG!AA29/THG!$D29-1</f>
        <v>-0.66332280807062483</v>
      </c>
      <c r="AB29" s="34">
        <f ca="1">THG!AB29/THG!$D29-1</f>
        <v>-0.6987889342057001</v>
      </c>
      <c r="AC29" s="34">
        <f ca="1">THG!AC29/THG!$D29-1</f>
        <v>-0.67463493963378895</v>
      </c>
      <c r="AD29" s="34">
        <f ca="1">THG!AD29/THG!$D29-1</f>
        <v>-0.66359338826167957</v>
      </c>
      <c r="AE29" s="34">
        <f ca="1">THG!AE29/THG!$D29-1</f>
        <v>-0.72090204166389615</v>
      </c>
      <c r="AF29" s="34">
        <f ca="1">THG!AF29/THG!$D29-1</f>
        <v>-0.76628163275094363</v>
      </c>
      <c r="AG29" s="34">
        <f ca="1">THG!AG29/THG!$D29-1</f>
        <v>-0.73508425284597978</v>
      </c>
      <c r="AH29" s="34">
        <f ca="1">THG!AH29/THG!$D29-1</f>
        <v>-0.73556449812817315</v>
      </c>
      <c r="AI29" s="34">
        <f ca="1">THG!AI29/THG!$D29-1</f>
        <v>-0.72829708897572776</v>
      </c>
      <c r="AJ29" s="34">
        <f ca="1">THG!AJ29/THG!$D29-1</f>
        <v>-0.73344235858495122</v>
      </c>
    </row>
    <row r="30" spans="2:36" s="145" customFormat="1" ht="18.75" customHeight="1">
      <c r="B30" s="91" t="s">
        <v>10</v>
      </c>
      <c r="C30" s="155" t="s">
        <v>6</v>
      </c>
      <c r="D30" s="93">
        <f ca="1">THG!D30/THG!$D30-1</f>
        <v>0</v>
      </c>
      <c r="E30" s="93">
        <f ca="1">THG!E30/THG!$D30-1</f>
        <v>-3.896348332532007E-2</v>
      </c>
      <c r="F30" s="93">
        <f ca="1">THG!F30/THG!$D30-1</f>
        <v>-1.8588225289526417E-2</v>
      </c>
      <c r="G30" s="93">
        <f ca="1">THG!G30/THG!$D30-1</f>
        <v>-2.3677029752855905E-2</v>
      </c>
      <c r="H30" s="93">
        <f ca="1">THG!H30/THG!$D30-1</f>
        <v>-4.1723708896971412E-2</v>
      </c>
      <c r="I30" s="93">
        <f ca="1">THG!I30/THG!$D30-1</f>
        <v>-0.19235434361941017</v>
      </c>
      <c r="J30" s="93">
        <f ca="1">THG!J30/THG!$D30-1</f>
        <v>-0.25202254800207002</v>
      </c>
      <c r="K30" s="93">
        <f ca="1">THG!K30/THG!$D30-1</f>
        <v>-0.36159477813811092</v>
      </c>
      <c r="L30" s="93">
        <f ca="1">THG!L30/THG!$D30-1</f>
        <v>-0.35481744680085958</v>
      </c>
      <c r="M30" s="93">
        <f ca="1">THG!M30/THG!$D30-1</f>
        <v>-0.4338340852628878</v>
      </c>
      <c r="N30" s="93">
        <f ca="1">THG!N30/THG!$D30-1</f>
        <v>-0.4624464674291372</v>
      </c>
      <c r="O30" s="93">
        <f ca="1">THG!O30/THG!$D30-1</f>
        <v>-0.46676110428340623</v>
      </c>
      <c r="P30" s="93">
        <f ca="1">THG!P30/THG!$D30-1</f>
        <v>-0.4910139828396809</v>
      </c>
      <c r="Q30" s="93">
        <f ca="1">THG!Q30/THG!$D30-1</f>
        <v>-0.47459845411958546</v>
      </c>
      <c r="R30" s="93">
        <f ca="1">THG!R30/THG!$D30-1</f>
        <v>-0.47558725669056934</v>
      </c>
      <c r="S30" s="93">
        <f ca="1">THG!S30/THG!$D30-1</f>
        <v>-0.47069553971602118</v>
      </c>
      <c r="T30" s="93">
        <f ca="1">THG!T30/THG!$D30-1</f>
        <v>-0.51328733690759698</v>
      </c>
      <c r="U30" s="93">
        <f ca="1">THG!U30/THG!$D30-1</f>
        <v>-0.50042997473672557</v>
      </c>
      <c r="V30" s="93">
        <f ca="1">THG!V30/THG!$D30-1</f>
        <v>-0.5136235112486599</v>
      </c>
      <c r="W30" s="93">
        <f ca="1">THG!W30/THG!$D30-1</f>
        <v>-0.51893756511502542</v>
      </c>
      <c r="X30" s="93">
        <f ca="1">THG!X30/THG!$D30-1</f>
        <v>-0.53582385388755216</v>
      </c>
      <c r="Y30" s="93">
        <f ca="1">THG!Y30/THG!$D30-1</f>
        <v>-0.51545378403719455</v>
      </c>
      <c r="Z30" s="93">
        <f ca="1">THG!Z30/THG!$D30-1</f>
        <v>-0.51929065012192865</v>
      </c>
      <c r="AA30" s="93">
        <f ca="1">THG!AA30/THG!$D30-1</f>
        <v>-0.50526414772946016</v>
      </c>
      <c r="AB30" s="93">
        <f ca="1">THG!AB30/THG!$D30-1</f>
        <v>-0.47821156767815198</v>
      </c>
      <c r="AC30" s="93">
        <f ca="1">THG!AC30/THG!$D30-1</f>
        <v>-0.44491019266986198</v>
      </c>
      <c r="AD30" s="93">
        <f ca="1">THG!AD30/THG!$D30-1</f>
        <v>-0.49085529576046849</v>
      </c>
      <c r="AE30" s="93">
        <f ca="1">THG!AE30/THG!$D30-1</f>
        <v>-0.52336226344316739</v>
      </c>
      <c r="AF30" s="93">
        <f ca="1">THG!AF30/THG!$D30-1</f>
        <v>-0.4915842262747846</v>
      </c>
      <c r="AG30" s="93">
        <f ca="1">THG!AG30/THG!$D30-1</f>
        <v>-0.47221090968620683</v>
      </c>
      <c r="AH30" s="93">
        <f ca="1">THG!AH30/THG!$D30-1</f>
        <v>-0.52778823890403914</v>
      </c>
      <c r="AI30" s="93">
        <f ca="1">THG!AI30/THG!$D30-1</f>
        <v>-0.51353191672445364</v>
      </c>
      <c r="AJ30" s="93">
        <f ca="1">THG!AJ30/THG!$D30-1</f>
        <v>-0.51999556225589838</v>
      </c>
    </row>
    <row r="31" spans="2:36" s="145" customFormat="1" ht="18.75" customHeight="1">
      <c r="B31" s="19"/>
      <c r="C31" s="15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</row>
    <row r="32" spans="2:36" s="10" customFormat="1" ht="18.75" customHeight="1">
      <c r="B32" s="148" t="s">
        <v>26</v>
      </c>
      <c r="C32" s="22" t="s">
        <v>6</v>
      </c>
      <c r="D32" s="31">
        <f ca="1">THG!D32/THG!$D32-1</f>
        <v>0</v>
      </c>
      <c r="E32" s="31">
        <f ca="1">THG!E32/THG!$D32-1</f>
        <v>-0.10707452729954592</v>
      </c>
      <c r="F32" s="31">
        <f ca="1">THG!F32/THG!$D32-1</f>
        <v>-0.14088768559963838</v>
      </c>
      <c r="G32" s="31">
        <f ca="1">THG!G32/THG!$D32-1</f>
        <v>-0.14665397436107663</v>
      </c>
      <c r="H32" s="31">
        <f ca="1">THG!H32/THG!$D32-1</f>
        <v>-0.15178548758466859</v>
      </c>
      <c r="I32" s="31">
        <f ca="1">THG!I32/THG!$D32-1</f>
        <v>-0.1466678407496177</v>
      </c>
      <c r="J32" s="31">
        <f ca="1">THG!J32/THG!$D32-1</f>
        <v>-0.12883489283531768</v>
      </c>
      <c r="K32" s="31">
        <f ca="1">THG!K32/THG!$D32-1</f>
        <v>-0.15511148793416418</v>
      </c>
      <c r="L32" s="31">
        <f ca="1">THG!L32/THG!$D32-1</f>
        <v>-0.15555677325225548</v>
      </c>
      <c r="M32" s="31">
        <f ca="1">THG!M32/THG!$D32-1</f>
        <v>-0.15255718694819365</v>
      </c>
      <c r="N32" s="31">
        <f ca="1">THG!N32/THG!$D32-1</f>
        <v>-0.17102629746720455</v>
      </c>
      <c r="O32" s="31">
        <f ca="1">THG!O32/THG!$D32-1</f>
        <v>-0.1590269529621301</v>
      </c>
      <c r="P32" s="31">
        <f ca="1">THG!P32/THG!$D32-1</f>
        <v>-0.18845383819894612</v>
      </c>
      <c r="Q32" s="31">
        <f ca="1">THG!Q32/THG!$D32-1</f>
        <v>-0.19923292403938087</v>
      </c>
      <c r="R32" s="31">
        <f ca="1">THG!R32/THG!$D32-1</f>
        <v>-0.21153993443413244</v>
      </c>
      <c r="S32" s="31">
        <f ca="1">THG!S32/THG!$D32-1</f>
        <v>-0.21439350081364517</v>
      </c>
      <c r="T32" s="31">
        <f ca="1">THG!T32/THG!$D32-1</f>
        <v>-0.22482704269711917</v>
      </c>
      <c r="U32" s="31">
        <f ca="1">THG!U32/THG!$D32-1</f>
        <v>-0.22451072805094174</v>
      </c>
      <c r="V32" s="31">
        <f ca="1">THG!V32/THG!$D32-1</f>
        <v>-0.21451006750987145</v>
      </c>
      <c r="W32" s="31">
        <f ca="1">THG!W32/THG!$D32-1</f>
        <v>-0.21296457897595711</v>
      </c>
      <c r="X32" s="31">
        <f ca="1">THG!X32/THG!$D32-1</f>
        <v>-0.21208766424374581</v>
      </c>
      <c r="Y32" s="31">
        <f ca="1">THG!Y32/THG!$D32-1</f>
        <v>-0.20423884658637936</v>
      </c>
      <c r="Z32" s="31">
        <f ca="1">THG!Z32/THG!$D32-1</f>
        <v>-0.20618498518057093</v>
      </c>
      <c r="AA32" s="31">
        <f ca="1">THG!AA32/THG!$D32-1</f>
        <v>-0.1956726404120418</v>
      </c>
      <c r="AB32" s="31">
        <f ca="1">THG!AB32/THG!$D32-1</f>
        <v>-0.17348859184526144</v>
      </c>
      <c r="AC32" s="31">
        <f ca="1">THG!AC32/THG!$D32-1</f>
        <v>-0.17513100245654611</v>
      </c>
      <c r="AD32" s="31">
        <f ca="1">THG!AD32/THG!$D32-1</f>
        <v>-0.17759192181445138</v>
      </c>
      <c r="AE32" s="31">
        <f ca="1">THG!AE32/THG!$D32-1</f>
        <v>-0.19120299801103691</v>
      </c>
      <c r="AF32" s="31">
        <f ca="1">THG!AF32/THG!$D32-1</f>
        <v>-0.21355170546140845</v>
      </c>
      <c r="AG32" s="31">
        <f ca="1">THG!AG32/THG!$D32-1</f>
        <v>-0.22301002878728937</v>
      </c>
      <c r="AH32" s="31">
        <f ca="1">THG!AH32/THG!$D32-1</f>
        <v>-0.2324613071068764</v>
      </c>
      <c r="AI32" s="31">
        <f ca="1">THG!AI32/THG!$D32-1</f>
        <v>-0.24615118261817626</v>
      </c>
      <c r="AJ32" s="31">
        <f ca="1">THG!AJ32/THG!$D32-1</f>
        <v>-0.25752082171002932</v>
      </c>
    </row>
    <row r="33" spans="2:36" s="145" customFormat="1" ht="18.75" customHeight="1">
      <c r="B33" s="19" t="s">
        <v>33</v>
      </c>
      <c r="C33" s="154" t="s">
        <v>6</v>
      </c>
      <c r="D33" s="34">
        <f ca="1">THG!D33/THG!$D33-1</f>
        <v>0</v>
      </c>
      <c r="E33" s="34">
        <f ca="1">THG!E33/THG!$D33-1</f>
        <v>-0.18580138732645557</v>
      </c>
      <c r="F33" s="34">
        <f ca="1">THG!F33/THG!$D33-1</f>
        <v>-0.31513740506870691</v>
      </c>
      <c r="G33" s="34">
        <f ca="1">THG!G33/THG!$D33-1</f>
        <v>-0.27513807412559532</v>
      </c>
      <c r="H33" s="34">
        <f ca="1">THG!H33/THG!$D33-1</f>
        <v>-0.30149860041147125</v>
      </c>
      <c r="I33" s="34">
        <f ca="1">THG!I33/THG!$D33-1</f>
        <v>-0.26194452572121119</v>
      </c>
      <c r="J33" s="34">
        <f ca="1">THG!J33/THG!$D33-1</f>
        <v>-0.1726356843785658</v>
      </c>
      <c r="K33" s="34">
        <f ca="1">THG!K33/THG!$D33-1</f>
        <v>-0.28695614417803061</v>
      </c>
      <c r="L33" s="34">
        <f ca="1">THG!L33/THG!$D33-1</f>
        <v>-0.3336025712462235</v>
      </c>
      <c r="M33" s="34">
        <f ca="1">THG!M33/THG!$D33-1</f>
        <v>-0.32561833130142981</v>
      </c>
      <c r="N33" s="34">
        <f ca="1">THG!N33/THG!$D33-1</f>
        <v>-0.4113386751365562</v>
      </c>
      <c r="O33" s="34">
        <f ca="1">THG!O33/THG!$D33-1</f>
        <v>-0.3852896263037936</v>
      </c>
      <c r="P33" s="34">
        <f ca="1">THG!P33/THG!$D33-1</f>
        <v>-0.40896653642400016</v>
      </c>
      <c r="Q33" s="34">
        <f ca="1">THG!Q33/THG!$D33-1</f>
        <v>-0.43933291973750588</v>
      </c>
      <c r="R33" s="34">
        <f ca="1">THG!R33/THG!$D33-1</f>
        <v>-0.45301683808769266</v>
      </c>
      <c r="S33" s="34">
        <f ca="1">THG!S33/THG!$D33-1</f>
        <v>-0.45857613009215281</v>
      </c>
      <c r="T33" s="34">
        <f ca="1">THG!T33/THG!$D33-1</f>
        <v>-0.43479853302821025</v>
      </c>
      <c r="U33" s="34">
        <f ca="1">THG!U33/THG!$D33-1</f>
        <v>-0.48535968708993216</v>
      </c>
      <c r="V33" s="34">
        <f ca="1">THG!V33/THG!$D33-1</f>
        <v>-0.44050788725900702</v>
      </c>
      <c r="W33" s="34">
        <f ca="1">THG!W33/THG!$D33-1</f>
        <v>-0.46106777230948492</v>
      </c>
      <c r="X33" s="34">
        <f ca="1">THG!X33/THG!$D33-1</f>
        <v>-0.41480389052037225</v>
      </c>
      <c r="Y33" s="34">
        <f ca="1">THG!Y33/THG!$D33-1</f>
        <v>-0.3563557689087854</v>
      </c>
      <c r="Z33" s="34">
        <f ca="1">THG!Z33/THG!$D33-1</f>
        <v>-0.43444997432156784</v>
      </c>
      <c r="AA33" s="34">
        <f ca="1">THG!AA33/THG!$D33-1</f>
        <v>-0.42737547356531724</v>
      </c>
      <c r="AB33" s="34">
        <f ca="1">THG!AB33/THG!$D33-1</f>
        <v>-0.37131798280276418</v>
      </c>
      <c r="AC33" s="34">
        <f ca="1">THG!AC33/THG!$D33-1</f>
        <v>-0.3709407404474987</v>
      </c>
      <c r="AD33" s="34">
        <f ca="1">THG!AD33/THG!$D33-1</f>
        <v>-0.35031238643244222</v>
      </c>
      <c r="AE33" s="34">
        <f ca="1">THG!AE33/THG!$D33-1</f>
        <v>-0.39339311130288768</v>
      </c>
      <c r="AF33" s="34">
        <f ca="1">THG!AF33/THG!$D33-1</f>
        <v>-0.41781271945845178</v>
      </c>
      <c r="AG33" s="34">
        <f ca="1">THG!AG33/THG!$D33-1</f>
        <v>-0.42218571820271167</v>
      </c>
      <c r="AH33" s="34">
        <f ca="1">THG!AH33/THG!$D33-1</f>
        <v>-0.40432700148476131</v>
      </c>
      <c r="AI33" s="34">
        <f ca="1">THG!AI33/THG!$D33-1</f>
        <v>-0.39661271533456022</v>
      </c>
      <c r="AJ33" s="34">
        <f ca="1">THG!AJ33/THG!$D33-1</f>
        <v>-0.40559464130252809</v>
      </c>
    </row>
    <row r="34" spans="2:36" s="145" customFormat="1" ht="18.75" customHeight="1">
      <c r="B34" s="91" t="s">
        <v>90</v>
      </c>
      <c r="C34" s="155" t="s">
        <v>6</v>
      </c>
      <c r="D34" s="93">
        <f ca="1">THG!D34/THG!$D34-1</f>
        <v>0</v>
      </c>
      <c r="E34" s="93">
        <f ca="1">THG!E34/THG!$D34-1</f>
        <v>-0.10902205236722962</v>
      </c>
      <c r="F34" s="93">
        <f ca="1">THG!F34/THG!$D34-1</f>
        <v>-0.13183277617228728</v>
      </c>
      <c r="G34" s="93">
        <f ca="1">THG!G34/THG!$D34-1</f>
        <v>-0.13116903904612442</v>
      </c>
      <c r="H34" s="93">
        <f ca="1">THG!H34/THG!$D34-1</f>
        <v>-0.12495500350318689</v>
      </c>
      <c r="I34" s="93">
        <f ca="1">THG!I34/THG!$D34-1</f>
        <v>-0.12366945768936488</v>
      </c>
      <c r="J34" s="93">
        <f ca="1">THG!J34/THG!$D34-1</f>
        <v>-0.12305104832015246</v>
      </c>
      <c r="K34" s="93">
        <f ca="1">THG!K34/THG!$D34-1</f>
        <v>-0.14824628814342522</v>
      </c>
      <c r="L34" s="93">
        <f ca="1">THG!L34/THG!$D34-1</f>
        <v>-0.15319583330859043</v>
      </c>
      <c r="M34" s="93">
        <f ca="1">THG!M34/THG!$D34-1</f>
        <v>-0.15930039391465733</v>
      </c>
      <c r="N34" s="93">
        <f ca="1">THG!N34/THG!$D34-1</f>
        <v>-0.17344056264227536</v>
      </c>
      <c r="O34" s="93">
        <f ca="1">THG!O34/THG!$D34-1</f>
        <v>-0.16071505456834922</v>
      </c>
      <c r="P34" s="93">
        <f ca="1">THG!P34/THG!$D34-1</f>
        <v>-0.19400192737174426</v>
      </c>
      <c r="Q34" s="93">
        <f ca="1">THG!Q34/THG!$D34-1</f>
        <v>-0.20412306464685814</v>
      </c>
      <c r="R34" s="93">
        <f ca="1">THG!R34/THG!$D34-1</f>
        <v>-0.22625082568802757</v>
      </c>
      <c r="S34" s="93">
        <f ca="1">THG!S34/THG!$D34-1</f>
        <v>-0.23136406696058875</v>
      </c>
      <c r="T34" s="93">
        <f ca="1">THG!T34/THG!$D34-1</f>
        <v>-0.24708055188333999</v>
      </c>
      <c r="U34" s="93">
        <f ca="1">THG!U34/THG!$D34-1</f>
        <v>-0.24432343950072399</v>
      </c>
      <c r="V34" s="93">
        <f ca="1">THG!V34/THG!$D34-1</f>
        <v>-0.23748428100519059</v>
      </c>
      <c r="W34" s="93">
        <f ca="1">THG!W34/THG!$D34-1</f>
        <v>-0.23663439621561877</v>
      </c>
      <c r="X34" s="93">
        <f ca="1">THG!X34/THG!$D34-1</f>
        <v>-0.24064014184728644</v>
      </c>
      <c r="Y34" s="93">
        <f ca="1">THG!Y34/THG!$D34-1</f>
        <v>-0.25089837841590013</v>
      </c>
      <c r="Z34" s="93">
        <f ca="1">THG!Z34/THG!$D34-1</f>
        <v>-0.25069948387242402</v>
      </c>
      <c r="AA34" s="93">
        <f ca="1">THG!AA34/THG!$D34-1</f>
        <v>-0.24124472032776523</v>
      </c>
      <c r="AB34" s="93">
        <f ca="1">THG!AB34/THG!$D34-1</f>
        <v>-0.2348051809726035</v>
      </c>
      <c r="AC34" s="93">
        <f ca="1">THG!AC34/THG!$D34-1</f>
        <v>-0.23529749957564128</v>
      </c>
      <c r="AD34" s="93">
        <f ca="1">THG!AD34/THG!$D34-1</f>
        <v>-0.24298997745173079</v>
      </c>
      <c r="AE34" s="93">
        <f ca="1">THG!AE34/THG!$D34-1</f>
        <v>-0.24907232694771853</v>
      </c>
      <c r="AF34" s="93">
        <f ca="1">THG!AF34/THG!$D34-1</f>
        <v>-0.26082405780629647</v>
      </c>
      <c r="AG34" s="93">
        <f ca="1">THG!AG34/THG!$D34-1</f>
        <v>-0.2694819318294982</v>
      </c>
      <c r="AH34" s="93">
        <f ca="1">THG!AH34/THG!$D34-1</f>
        <v>-0.28088849699649099</v>
      </c>
      <c r="AI34" s="93">
        <f ca="1">THG!AI34/THG!$D34-1</f>
        <v>-0.29616338887980187</v>
      </c>
      <c r="AJ34" s="93">
        <f ca="1">THG!AJ34/THG!$D34-1</f>
        <v>-0.29505096853882595</v>
      </c>
    </row>
    <row r="35" spans="2:36" s="145" customFormat="1" ht="18.75" customHeight="1">
      <c r="B35" s="19" t="s">
        <v>91</v>
      </c>
      <c r="C35" s="154" t="s">
        <v>6</v>
      </c>
      <c r="D35" s="34">
        <f ca="1">THG!D35/THG!$D35-1</f>
        <v>0</v>
      </c>
      <c r="E35" s="34">
        <f ca="1">THG!E35/THG!$D35-1</f>
        <v>-0.11080920505605096</v>
      </c>
      <c r="F35" s="34">
        <f ca="1">THG!F35/THG!$D35-1</f>
        <v>-0.11602289852317293</v>
      </c>
      <c r="G35" s="34">
        <f ca="1">THG!G35/THG!$D35-1</f>
        <v>-0.11988997673129465</v>
      </c>
      <c r="H35" s="34">
        <f ca="1">THG!H35/THG!$D35-1</f>
        <v>-8.7425584066669337E-2</v>
      </c>
      <c r="I35" s="34">
        <f ca="1">THG!I35/THG!$D35-1</f>
        <v>-9.6540598819041867E-2</v>
      </c>
      <c r="J35" s="34">
        <f ca="1">THG!J35/THG!$D35-1</f>
        <v>-8.8464457206127833E-2</v>
      </c>
      <c r="K35" s="34">
        <f ca="1">THG!K35/THG!$D35-1</f>
        <v>-0.10132345960661648</v>
      </c>
      <c r="L35" s="34">
        <f ca="1">THG!L35/THG!$D35-1</f>
        <v>-7.8863902224771243E-2</v>
      </c>
      <c r="M35" s="34">
        <f ca="1">THG!M35/THG!$D35-1</f>
        <v>-8.5739726236291114E-2</v>
      </c>
      <c r="N35" s="34">
        <f ca="1">THG!N35/THG!$D35-1</f>
        <v>-9.1226967377677437E-2</v>
      </c>
      <c r="O35" s="34">
        <f ca="1">THG!O35/THG!$D35-1</f>
        <v>-7.9065608701630041E-2</v>
      </c>
      <c r="P35" s="34">
        <f ca="1">THG!P35/THG!$D35-1</f>
        <v>-0.10126812715055389</v>
      </c>
      <c r="Q35" s="34">
        <f ca="1">THG!Q35/THG!$D35-1</f>
        <v>-9.6210549924001021E-2</v>
      </c>
      <c r="R35" s="34">
        <f ca="1">THG!R35/THG!$D35-1</f>
        <v>-0.12414772630294857</v>
      </c>
      <c r="S35" s="34">
        <f ca="1">THG!S35/THG!$D35-1</f>
        <v>-0.13130951568029958</v>
      </c>
      <c r="T35" s="34">
        <f ca="1">THG!T35/THG!$D35-1</f>
        <v>-0.1516322583050177</v>
      </c>
      <c r="U35" s="34">
        <f ca="1">THG!U35/THG!$D35-1</f>
        <v>-0.14987085979778181</v>
      </c>
      <c r="V35" s="34">
        <f ca="1">THG!V35/THG!$D35-1</f>
        <v>-0.15575011004640749</v>
      </c>
      <c r="W35" s="34">
        <f ca="1">THG!W35/THG!$D35-1</f>
        <v>-0.15726765331934289</v>
      </c>
      <c r="X35" s="34">
        <f ca="1">THG!X35/THG!$D35-1</f>
        <v>-0.1888252907014577</v>
      </c>
      <c r="Y35" s="34">
        <f ca="1">THG!Y35/THG!$D35-1</f>
        <v>-0.19467797540555098</v>
      </c>
      <c r="Z35" s="34">
        <f ca="1">THG!Z35/THG!$D35-1</f>
        <v>-0.18354509679301911</v>
      </c>
      <c r="AA35" s="34">
        <f ca="1">THG!AA35/THG!$D35-1</f>
        <v>-0.18312158694037939</v>
      </c>
      <c r="AB35" s="34">
        <f ca="1">THG!AB35/THG!$D35-1</f>
        <v>-0.17134152113609524</v>
      </c>
      <c r="AC35" s="34">
        <f ca="1">THG!AC35/THG!$D35-1</f>
        <v>-0.17294949071156074</v>
      </c>
      <c r="AD35" s="34">
        <f ca="1">THG!AD35/THG!$D35-1</f>
        <v>-0.171795542225747</v>
      </c>
      <c r="AE35" s="34">
        <f ca="1">THG!AE35/THG!$D35-1</f>
        <v>-0.169784932869945</v>
      </c>
      <c r="AF35" s="34">
        <f ca="1">THG!AF35/THG!$D35-1</f>
        <v>-0.1801881972595023</v>
      </c>
      <c r="AG35" s="34">
        <f ca="1">THG!AG35/THG!$D35-1</f>
        <v>-0.18322919000487925</v>
      </c>
      <c r="AH35" s="34">
        <f ca="1">THG!AH35/THG!$D35-1</f>
        <v>-0.19111710995945408</v>
      </c>
      <c r="AI35" s="34">
        <f ca="1">THG!AI35/THG!$D35-1</f>
        <v>-0.22602907022892982</v>
      </c>
      <c r="AJ35" s="34">
        <f ca="1">THG!AJ35/THG!$D35-1</f>
        <v>-0.25067260117471513</v>
      </c>
    </row>
    <row r="36" spans="2:36" s="145" customFormat="1" ht="18.75" customHeight="1">
      <c r="B36" s="91" t="s">
        <v>92</v>
      </c>
      <c r="C36" s="155" t="s">
        <v>6</v>
      </c>
      <c r="D36" s="93">
        <f ca="1">THG!D36/THG!$D36-1</f>
        <v>0</v>
      </c>
      <c r="E36" s="93">
        <f ca="1">THG!E36/THG!$D36-1</f>
        <v>-6.3046798739732512E-2</v>
      </c>
      <c r="F36" s="93">
        <f ca="1">THG!F36/THG!$D36-1</f>
        <v>-7.9857258284998678E-2</v>
      </c>
      <c r="G36" s="93">
        <f ca="1">THG!G36/THG!$D36-1</f>
        <v>-0.10549914920831194</v>
      </c>
      <c r="H36" s="93">
        <f ca="1">THG!H36/THG!$D36-1</f>
        <v>-0.13534660049966052</v>
      </c>
      <c r="I36" s="93">
        <f ca="1">THG!I36/THG!$D36-1</f>
        <v>-0.12959813369619044</v>
      </c>
      <c r="J36" s="93">
        <f ca="1">THG!J36/THG!$D36-1</f>
        <v>-0.11517218268583629</v>
      </c>
      <c r="K36" s="93">
        <f ca="1">THG!K36/THG!$D36-1</f>
        <v>-0.11504101469019323</v>
      </c>
      <c r="L36" s="93">
        <f ca="1">THG!L36/THG!$D36-1</f>
        <v>-0.10388142206465067</v>
      </c>
      <c r="M36" s="93">
        <f ca="1">THG!M36/THG!$D36-1</f>
        <v>-8.8632665494279839E-2</v>
      </c>
      <c r="N36" s="93">
        <f ca="1">THG!N36/THG!$D36-1</f>
        <v>-9.216141586684734E-2</v>
      </c>
      <c r="O36" s="93">
        <f ca="1">THG!O36/THG!$D36-1</f>
        <v>-8.844331777304848E-2</v>
      </c>
      <c r="P36" s="93">
        <f ca="1">THG!P36/THG!$D36-1</f>
        <v>-0.11840127580535464</v>
      </c>
      <c r="Q36" s="93">
        <f ca="1">THG!Q36/THG!$D36-1</f>
        <v>-0.13101641940041453</v>
      </c>
      <c r="R36" s="93">
        <f ca="1">THG!R36/THG!$D36-1</f>
        <v>-0.11389237195727908</v>
      </c>
      <c r="S36" s="93">
        <f ca="1">THG!S36/THG!$D36-1</f>
        <v>-0.11777803337070725</v>
      </c>
      <c r="T36" s="93">
        <f ca="1">THG!T36/THG!$D36-1</f>
        <v>-0.13752369730428027</v>
      </c>
      <c r="U36" s="93">
        <f ca="1">THG!U36/THG!$D36-1</f>
        <v>-0.12680076236077464</v>
      </c>
      <c r="V36" s="93">
        <f ca="1">THG!V36/THG!$D36-1</f>
        <v>-0.1269687264894398</v>
      </c>
      <c r="W36" s="93">
        <f ca="1">THG!W36/THG!$D36-1</f>
        <v>-0.11803888885723479</v>
      </c>
      <c r="X36" s="93">
        <f ca="1">THG!X36/THG!$D36-1</f>
        <v>-0.12507303640859058</v>
      </c>
      <c r="Y36" s="93">
        <f ca="1">THG!Y36/THG!$D36-1</f>
        <v>-0.11234885770053915</v>
      </c>
      <c r="Z36" s="93">
        <f ca="1">THG!Z36/THG!$D36-1</f>
        <v>-9.3980828128792715E-2</v>
      </c>
      <c r="AA36" s="93">
        <f ca="1">THG!AA36/THG!$D36-1</f>
        <v>-9.0084279264514122E-2</v>
      </c>
      <c r="AB36" s="93">
        <f ca="1">THG!AB36/THG!$D36-1</f>
        <v>-5.7841728893113342E-2</v>
      </c>
      <c r="AC36" s="93">
        <f ca="1">THG!AC36/THG!$D36-1</f>
        <v>-6.6955015837046883E-2</v>
      </c>
      <c r="AD36" s="93">
        <f ca="1">THG!AD36/THG!$D36-1</f>
        <v>-7.3392771430675685E-2</v>
      </c>
      <c r="AE36" s="93">
        <f ca="1">THG!AE36/THG!$D36-1</f>
        <v>-9.3055347822450618E-2</v>
      </c>
      <c r="AF36" s="93">
        <f ca="1">THG!AF36/THG!$D36-1</f>
        <v>-0.14208049204188078</v>
      </c>
      <c r="AG36" s="93">
        <f ca="1">THG!AG36/THG!$D36-1</f>
        <v>-0.15440520263087643</v>
      </c>
      <c r="AH36" s="93">
        <f ca="1">THG!AH36/THG!$D36-1</f>
        <v>-0.1733424117661948</v>
      </c>
      <c r="AI36" s="93">
        <f ca="1">THG!AI36/THG!$D36-1</f>
        <v>-0.18286360924449852</v>
      </c>
      <c r="AJ36" s="93">
        <f ca="1">THG!AJ36/THG!$D36-1</f>
        <v>-0.20988764265931048</v>
      </c>
    </row>
    <row r="37" spans="2:36" s="145" customFormat="1" ht="18.75" customHeight="1">
      <c r="B37" s="19" t="s">
        <v>93</v>
      </c>
      <c r="C37" s="154" t="s">
        <v>6</v>
      </c>
      <c r="D37" s="34">
        <f ca="1">THG!D37/THG!$D37-1</f>
        <v>0</v>
      </c>
      <c r="E37" s="34">
        <f ca="1">THG!E37/THG!$D37-1</f>
        <v>-9.7156574902450221E-2</v>
      </c>
      <c r="F37" s="34">
        <f ca="1">THG!F37/THG!$D37-1</f>
        <v>-0.20512633094731114</v>
      </c>
      <c r="G37" s="34">
        <f ca="1">THG!G37/THG!$D37-1</f>
        <v>-0.33403336782225845</v>
      </c>
      <c r="H37" s="34">
        <f ca="1">THG!H37/THG!$D37-1</f>
        <v>-0.39744662199108094</v>
      </c>
      <c r="I37" s="34">
        <f ca="1">THG!I37/THG!$D37-1</f>
        <v>-0.41829584864004521</v>
      </c>
      <c r="J37" s="34">
        <f ca="1">THG!J37/THG!$D37-1</f>
        <v>-0.37231956114284548</v>
      </c>
      <c r="K37" s="34">
        <f ca="1">THG!K37/THG!$D37-1</f>
        <v>-0.32720919984198771</v>
      </c>
      <c r="L37" s="34">
        <f ca="1">THG!L37/THG!$D37-1</f>
        <v>-0.27812096692010202</v>
      </c>
      <c r="M37" s="34">
        <f ca="1">THG!M37/THG!$D37-1</f>
        <v>-0.22036774961458205</v>
      </c>
      <c r="N37" s="34">
        <f ca="1">THG!N37/THG!$D37-1</f>
        <v>-0.22939323552216684</v>
      </c>
      <c r="O37" s="34">
        <f ca="1">THG!O37/THG!$D37-1</f>
        <v>-0.22923531195857527</v>
      </c>
      <c r="P37" s="34">
        <f ca="1">THG!P37/THG!$D37-1</f>
        <v>-0.27594927797895752</v>
      </c>
      <c r="Q37" s="34">
        <f ca="1">THG!Q37/THG!$D37-1</f>
        <v>-0.28677791753991733</v>
      </c>
      <c r="R37" s="34">
        <f ca="1">THG!R37/THG!$D37-1</f>
        <v>-0.32521198163753839</v>
      </c>
      <c r="S37" s="34">
        <f ca="1">THG!S37/THG!$D37-1</f>
        <v>-0.35065378670249514</v>
      </c>
      <c r="T37" s="34">
        <f ca="1">THG!T37/THG!$D37-1</f>
        <v>-0.34605191038877436</v>
      </c>
      <c r="U37" s="34">
        <f ca="1">THG!U37/THG!$D37-1</f>
        <v>-0.32859298435871132</v>
      </c>
      <c r="V37" s="34">
        <f ca="1">THG!V37/THG!$D37-1</f>
        <v>-0.29783544319787225</v>
      </c>
      <c r="W37" s="34">
        <f ca="1">THG!W37/THG!$D37-1</f>
        <v>-0.30836439218529754</v>
      </c>
      <c r="X37" s="34">
        <f ca="1">THG!X37/THG!$D37-1</f>
        <v>-0.29607960853243986</v>
      </c>
      <c r="Y37" s="34">
        <f ca="1">THG!Y37/THG!$D37-1</f>
        <v>-0.27596491394471534</v>
      </c>
      <c r="Z37" s="34">
        <f ca="1">THG!Z37/THG!$D37-1</f>
        <v>-0.2310573167494957</v>
      </c>
      <c r="AA37" s="34">
        <f ca="1">THG!AA37/THG!$D37-1</f>
        <v>-0.17086941221150598</v>
      </c>
      <c r="AB37" s="34">
        <f ca="1">THG!AB37/THG!$D37-1</f>
        <v>-0.12873152638675467</v>
      </c>
      <c r="AC37" s="34">
        <f ca="1">THG!AC37/THG!$D37-1</f>
        <v>-0.13394255266631172</v>
      </c>
      <c r="AD37" s="34">
        <f ca="1">THG!AD37/THG!$D37-1</f>
        <v>-0.14485711517615829</v>
      </c>
      <c r="AE37" s="34">
        <f ca="1">THG!AE37/THG!$D37-1</f>
        <v>-0.1194722400990863</v>
      </c>
      <c r="AF37" s="34">
        <f ca="1">THG!AF37/THG!$D37-1</f>
        <v>-6.9572041689636599E-2</v>
      </c>
      <c r="AG37" s="34">
        <f ca="1">THG!AG37/THG!$D37-1</f>
        <v>-7.3480330918377135E-2</v>
      </c>
      <c r="AH37" s="34">
        <f ca="1">THG!AH37/THG!$D37-1</f>
        <v>-8.6686930769857784E-2</v>
      </c>
      <c r="AI37" s="34">
        <f ca="1">THG!AI37/THG!$D37-1</f>
        <v>-8.8234991117475348E-2</v>
      </c>
      <c r="AJ37" s="34">
        <f ca="1">THG!AJ37/THG!$D37-1</f>
        <v>-8.8695725827054539E-2</v>
      </c>
    </row>
    <row r="38" spans="2:36" s="145" customFormat="1" ht="18.75" customHeight="1">
      <c r="B38" s="91" t="s">
        <v>94</v>
      </c>
      <c r="C38" s="155" t="s">
        <v>6</v>
      </c>
      <c r="D38" s="93">
        <f ca="1">THG!D38/THG!$D38-1</f>
        <v>0</v>
      </c>
      <c r="E38" s="93">
        <f ca="1">THG!E38/THG!$D38-1</f>
        <v>-9.1385091525174822E-2</v>
      </c>
      <c r="F38" s="93">
        <f ca="1">THG!F38/THG!$D38-1</f>
        <v>3.3918879608937802E-2</v>
      </c>
      <c r="G38" s="93">
        <f ca="1">THG!G38/THG!$D38-1</f>
        <v>-4.7538339369215032E-2</v>
      </c>
      <c r="H38" s="93">
        <f ca="1">THG!H38/THG!$D38-1</f>
        <v>-6.7501812104668213E-2</v>
      </c>
      <c r="I38" s="93">
        <f ca="1">THG!I38/THG!$D38-1</f>
        <v>-4.6796188766718316E-2</v>
      </c>
      <c r="J38" s="93">
        <f ca="1">THG!J38/THG!$D38-1</f>
        <v>7.7790629431069291E-3</v>
      </c>
      <c r="K38" s="93">
        <f ca="1">THG!K38/THG!$D38-1</f>
        <v>3.7207994314528925E-2</v>
      </c>
      <c r="L38" s="93">
        <f ca="1">THG!L38/THG!$D38-1</f>
        <v>9.0969299482990928E-2</v>
      </c>
      <c r="M38" s="93">
        <f ca="1">THG!M38/THG!$D38-1</f>
        <v>0.14699931049617487</v>
      </c>
      <c r="N38" s="93">
        <f ca="1">THG!N38/THG!$D38-1</f>
        <v>0.23300378761953877</v>
      </c>
      <c r="O38" s="93">
        <f ca="1">THG!O38/THG!$D38-1</f>
        <v>0.29334417640393773</v>
      </c>
      <c r="P38" s="93">
        <f ca="1">THG!P38/THG!$D38-1</f>
        <v>0.33073726162622807</v>
      </c>
      <c r="Q38" s="93">
        <f ca="1">THG!Q38/THG!$D38-1</f>
        <v>0.35144308163596838</v>
      </c>
      <c r="R38" s="93">
        <f ca="1">THG!R38/THG!$D38-1</f>
        <v>0.31859938591175596</v>
      </c>
      <c r="S38" s="93">
        <f ca="1">THG!S38/THG!$D38-1</f>
        <v>0.33270216668828878</v>
      </c>
      <c r="T38" s="93">
        <f ca="1">THG!T38/THG!$D38-1</f>
        <v>0.31157930115969612</v>
      </c>
      <c r="U38" s="93">
        <f ca="1">THG!U38/THG!$D38-1</f>
        <v>0.34614399020648268</v>
      </c>
      <c r="V38" s="93">
        <f ca="1">THG!V38/THG!$D38-1</f>
        <v>0.44398962005766962</v>
      </c>
      <c r="W38" s="93">
        <f ca="1">THG!W38/THG!$D38-1</f>
        <v>0.40683445767054405</v>
      </c>
      <c r="X38" s="93">
        <f ca="1">THG!X38/THG!$D38-1</f>
        <v>0.47750951752393656</v>
      </c>
      <c r="Y38" s="93">
        <f ca="1">THG!Y38/THG!$D38-1</f>
        <v>0.35959071373730223</v>
      </c>
      <c r="Z38" s="93">
        <f ca="1">THG!Z38/THG!$D38-1</f>
        <v>0.43417162809754295</v>
      </c>
      <c r="AA38" s="93">
        <f ca="1">THG!AA38/THG!$D38-1</f>
        <v>0.39809337959591207</v>
      </c>
      <c r="AB38" s="93">
        <f ca="1">THG!AB38/THG!$D38-1</f>
        <v>0.55848168168287837</v>
      </c>
      <c r="AC38" s="93">
        <f ca="1">THG!AC38/THG!$D38-1</f>
        <v>0.64535454993231323</v>
      </c>
      <c r="AD38" s="93">
        <f ca="1">THG!AD38/THG!$D38-1</f>
        <v>0.69451202101798937</v>
      </c>
      <c r="AE38" s="93">
        <f ca="1">THG!AE38/THG!$D38-1</f>
        <v>0.49583012027768669</v>
      </c>
      <c r="AF38" s="93">
        <f ca="1">THG!AF38/THG!$D38-1</f>
        <v>0.25819094139647247</v>
      </c>
      <c r="AG38" s="93">
        <f ca="1">THG!AG38/THG!$D38-1</f>
        <v>3.4715521226664103E-2</v>
      </c>
      <c r="AH38" s="93">
        <f ca="1">THG!AH38/THG!$D38-1</f>
        <v>-9.9330857441740306E-2</v>
      </c>
      <c r="AI38" s="93">
        <f ca="1">THG!AI38/THG!$D38-1</f>
        <v>-0.16957036061748243</v>
      </c>
      <c r="AJ38" s="93">
        <f ca="1">THG!AJ38/THG!$D38-1</f>
        <v>-0.23058095958621994</v>
      </c>
    </row>
    <row r="39" spans="2:36" s="145" customFormat="1" ht="18.75" customHeight="1">
      <c r="B39" s="19" t="s">
        <v>95</v>
      </c>
      <c r="C39" s="154" t="s">
        <v>6</v>
      </c>
      <c r="D39" s="34">
        <f ca="1">THG!D39/THG!$D39-1</f>
        <v>0</v>
      </c>
      <c r="E39" s="34">
        <f ca="1">THG!E39/THG!$D39-1</f>
        <v>-7.2095561165556155E-2</v>
      </c>
      <c r="F39" s="34">
        <f ca="1">THG!F39/THG!$D39-1</f>
        <v>-0.12072140590589142</v>
      </c>
      <c r="G39" s="34">
        <f ca="1">THG!G39/THG!$D39-1</f>
        <v>-0.18659453123100578</v>
      </c>
      <c r="H39" s="34">
        <f ca="1">THG!H39/THG!$D39-1</f>
        <v>-0.21228595598404865</v>
      </c>
      <c r="I39" s="34">
        <f ca="1">THG!I39/THG!$D39-1</f>
        <v>-0.23695321273538339</v>
      </c>
      <c r="J39" s="34">
        <f ca="1">THG!J39/THG!$D39-1</f>
        <v>-0.23474335480419783</v>
      </c>
      <c r="K39" s="34">
        <f ca="1">THG!K39/THG!$D39-1</f>
        <v>-0.26056223530457534</v>
      </c>
      <c r="L39" s="34">
        <f ca="1">THG!L39/THG!$D39-1</f>
        <v>-0.27396394650988065</v>
      </c>
      <c r="M39" s="34">
        <f ca="1">THG!M39/THG!$D39-1</f>
        <v>-0.26028904929433483</v>
      </c>
      <c r="N39" s="34">
        <f ca="1">THG!N39/THG!$D39-1</f>
        <v>-0.28174986965097626</v>
      </c>
      <c r="O39" s="34">
        <f ca="1">THG!O39/THG!$D39-1</f>
        <v>-0.31625318963478388</v>
      </c>
      <c r="P39" s="34">
        <f ca="1">THG!P39/THG!$D39-1</f>
        <v>-0.3734960159660724</v>
      </c>
      <c r="Q39" s="34">
        <f ca="1">THG!Q39/THG!$D39-1</f>
        <v>-0.38844643109205235</v>
      </c>
      <c r="R39" s="34">
        <f ca="1">THG!R39/THG!$D39-1</f>
        <v>-0.39312568584907759</v>
      </c>
      <c r="S39" s="34">
        <f ca="1">THG!S39/THG!$D39-1</f>
        <v>-0.39752395624409764</v>
      </c>
      <c r="T39" s="34">
        <f ca="1">THG!T39/THG!$D39-1</f>
        <v>-0.4401741168365888</v>
      </c>
      <c r="U39" s="34">
        <f ca="1">THG!U39/THG!$D39-1</f>
        <v>-0.44575529971484429</v>
      </c>
      <c r="V39" s="34">
        <f ca="1">THG!V39/THG!$D39-1</f>
        <v>-0.48921697628779925</v>
      </c>
      <c r="W39" s="34">
        <f ca="1">THG!W39/THG!$D39-1</f>
        <v>-0.47640257844973732</v>
      </c>
      <c r="X39" s="34">
        <f ca="1">THG!X39/THG!$D39-1</f>
        <v>-0.49605564338803543</v>
      </c>
      <c r="Y39" s="34">
        <f ca="1">THG!Y39/THG!$D39-1</f>
        <v>-0.48260421769023398</v>
      </c>
      <c r="Z39" s="34">
        <f ca="1">THG!Z39/THG!$D39-1</f>
        <v>-0.50256458642774049</v>
      </c>
      <c r="AA39" s="34">
        <f ca="1">THG!AA39/THG!$D39-1</f>
        <v>-0.52925956300912946</v>
      </c>
      <c r="AB39" s="34">
        <f ca="1">THG!AB39/THG!$D39-1</f>
        <v>-0.5372233860498471</v>
      </c>
      <c r="AC39" s="34">
        <f ca="1">THG!AC39/THG!$D39-1</f>
        <v>-0.54809648169560421</v>
      </c>
      <c r="AD39" s="34">
        <f ca="1">THG!AD39/THG!$D39-1</f>
        <v>-0.55780737922999901</v>
      </c>
      <c r="AE39" s="34">
        <f ca="1">THG!AE39/THG!$D39-1</f>
        <v>-0.58264732288547427</v>
      </c>
      <c r="AF39" s="34">
        <f ca="1">THG!AF39/THG!$D39-1</f>
        <v>-0.60287965914075869</v>
      </c>
      <c r="AG39" s="34">
        <f ca="1">THG!AG39/THG!$D39-1</f>
        <v>-0.61951500564479645</v>
      </c>
      <c r="AH39" s="34">
        <f ca="1">THG!AH39/THG!$D39-1</f>
        <v>-0.63667259801854403</v>
      </c>
      <c r="AI39" s="34">
        <f ca="1">THG!AI39/THG!$D39-1</f>
        <v>-0.64312792738987024</v>
      </c>
      <c r="AJ39" s="34">
        <f ca="1">THG!AJ39/THG!$D39-1</f>
        <v>-0.67731395194371979</v>
      </c>
    </row>
    <row r="40" spans="2:36" s="145" customFormat="1" ht="18.75" customHeight="1">
      <c r="B40" s="91" t="s">
        <v>96</v>
      </c>
      <c r="C40" s="155" t="s">
        <v>6</v>
      </c>
      <c r="D40" s="93">
        <f ca="1">THG!D40/THG!$D40-1</f>
        <v>0</v>
      </c>
      <c r="E40" s="93">
        <f ca="1">THG!E40/THG!$D40-1</f>
        <v>1.4176507792997519</v>
      </c>
      <c r="F40" s="93">
        <f ca="1">THG!F40/THG!$D40-1</f>
        <v>2.2561642935673887</v>
      </c>
      <c r="G40" s="93">
        <f ca="1">THG!G40/THG!$D40-1</f>
        <v>3.2278990836877641</v>
      </c>
      <c r="H40" s="93">
        <f ca="1">THG!H40/THG!$D40-1</f>
        <v>4.190640397937222</v>
      </c>
      <c r="I40" s="93">
        <f ca="1">THG!I40/THG!$D40-1</f>
        <v>11.568066847009996</v>
      </c>
      <c r="J40" s="93">
        <f ca="1">THG!J40/THG!$D40-1</f>
        <v>19.850419408305768</v>
      </c>
      <c r="K40" s="93">
        <f ca="1">THG!K40/THG!$D40-1</f>
        <v>25.288476935131282</v>
      </c>
      <c r="L40" s="93">
        <f ca="1">THG!L40/THG!$D40-1</f>
        <v>58.218745928889895</v>
      </c>
      <c r="M40" s="93">
        <f ca="1">THG!M40/THG!$D40-1</f>
        <v>66.167055100699173</v>
      </c>
      <c r="N40" s="93">
        <f ca="1">THG!N40/THG!$D40-1</f>
        <v>105.41792058627108</v>
      </c>
      <c r="O40" s="93">
        <f ca="1">THG!O40/THG!$D40-1</f>
        <v>149.72783282982385</v>
      </c>
      <c r="P40" s="93">
        <f ca="1">THG!P40/THG!$D40-1</f>
        <v>215.23751880576077</v>
      </c>
      <c r="Q40" s="93">
        <f ca="1">THG!Q40/THG!$D40-1</f>
        <v>253.82918453561447</v>
      </c>
      <c r="R40" s="93">
        <f ca="1">THG!R40/THG!$D40-1</f>
        <v>327.69262765702831</v>
      </c>
      <c r="S40" s="93">
        <f ca="1">THG!S40/THG!$D40-1</f>
        <v>868.95005771845035</v>
      </c>
      <c r="T40" s="93">
        <f ca="1">THG!T40/THG!$D40-1</f>
        <v>1186.49601616668</v>
      </c>
      <c r="U40" s="93">
        <f ca="1">THG!U40/THG!$D40-1</f>
        <v>1575.4415442319487</v>
      </c>
      <c r="V40" s="93">
        <f ca="1">THG!V40/THG!$D40-1</f>
        <v>1784.3883682752778</v>
      </c>
      <c r="W40" s="93">
        <f ca="1">THG!W40/THG!$D40-1</f>
        <v>2222.1520968453929</v>
      </c>
      <c r="X40" s="93">
        <f ca="1">THG!X40/THG!$D40-1</f>
        <v>2711.8572658103126</v>
      </c>
      <c r="Y40" s="93">
        <f ca="1">THG!Y40/THG!$D40-1</f>
        <v>3275.9200110040942</v>
      </c>
      <c r="Z40" s="93">
        <f ca="1">THG!Z40/THG!$D40-1</f>
        <v>3321.9237919353041</v>
      </c>
      <c r="AA40" s="93">
        <f ca="1">THG!AA40/THG!$D40-1</f>
        <v>3947.7537881965691</v>
      </c>
      <c r="AB40" s="93">
        <f ca="1">THG!AB40/THG!$D40-1</f>
        <v>4076.5622188210796</v>
      </c>
      <c r="AC40" s="93">
        <f ca="1">THG!AC40/THG!$D40-1</f>
        <v>4213.8149013068314</v>
      </c>
      <c r="AD40" s="93">
        <f ca="1">THG!AD40/THG!$D40-1</f>
        <v>4183.0198478103221</v>
      </c>
      <c r="AE40" s="93">
        <f ca="1">THG!AE40/THG!$D40-1</f>
        <v>4123.2274645521629</v>
      </c>
      <c r="AF40" s="93">
        <f ca="1">THG!AF40/THG!$D40-1</f>
        <v>4054.994391343701</v>
      </c>
      <c r="AG40" s="93">
        <f ca="1">THG!AG40/THG!$D40-1</f>
        <v>4037.9462877787196</v>
      </c>
      <c r="AH40" s="93">
        <f ca="1">THG!AH40/THG!$D40-1</f>
        <v>4114.9747984962469</v>
      </c>
      <c r="AI40" s="93">
        <f ca="1">THG!AI40/THG!$D40-1</f>
        <v>4114.9747984962469</v>
      </c>
      <c r="AJ40" s="93">
        <f ca="1">THG!AJ40/THG!$D40-1</f>
        <v>4114.9747971521465</v>
      </c>
    </row>
    <row r="41" spans="2:36" s="145" customFormat="1" ht="18.75" customHeight="1">
      <c r="B41" s="19"/>
      <c r="C41" s="15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</row>
    <row r="42" spans="2:36" s="10" customFormat="1" ht="18.75" customHeight="1">
      <c r="B42" s="148" t="s">
        <v>27</v>
      </c>
      <c r="C42" s="22" t="s">
        <v>6</v>
      </c>
      <c r="D42" s="31">
        <f ca="1">THG!D42/THG!$D42-1</f>
        <v>0</v>
      </c>
      <c r="E42" s="31">
        <f ca="1">THG!E42/THG!$D42-1</f>
        <v>3.3956802460810787E-2</v>
      </c>
      <c r="F42" s="31">
        <f ca="1">THG!F42/THG!$D42-1</f>
        <v>4.5211391448351401E-2</v>
      </c>
      <c r="G42" s="31">
        <f ca="1">THG!G42/THG!$D42-1</f>
        <v>3.4973298504053618E-2</v>
      </c>
      <c r="H42" s="31">
        <f ca="1">THG!H42/THG!$D42-1</f>
        <v>6.8660930362471895E-3</v>
      </c>
      <c r="I42" s="31">
        <f ca="1">THG!I42/THG!$D42-1</f>
        <v>-2.6035983958998643E-2</v>
      </c>
      <c r="J42" s="31">
        <f ca="1">THG!J42/THG!$D42-1</f>
        <v>-7.1511206539058403E-2</v>
      </c>
      <c r="K42" s="31">
        <f ca="1">THG!K42/THG!$D42-1</f>
        <v>-0.15473697412973531</v>
      </c>
      <c r="L42" s="31">
        <f ca="1">THG!L42/THG!$D42-1</f>
        <v>-0.21788286488466013</v>
      </c>
      <c r="M42" s="31">
        <f ca="1">THG!M42/THG!$D42-1</f>
        <v>-0.26768283868600296</v>
      </c>
      <c r="N42" s="31">
        <f ca="1">THG!N42/THG!$D42-1</f>
        <v>-0.31447891578265208</v>
      </c>
      <c r="O42" s="31">
        <f ca="1">THG!O42/THG!$D42-1</f>
        <v>-0.36402135999181917</v>
      </c>
      <c r="P42" s="31">
        <f ca="1">THG!P42/THG!$D42-1</f>
        <v>-0.40569590258119903</v>
      </c>
      <c r="Q42" s="31">
        <f ca="1">THG!Q42/THG!$D42-1</f>
        <v>-0.44916886916993171</v>
      </c>
      <c r="R42" s="31">
        <f ca="1">THG!R42/THG!$D42-1</f>
        <v>-0.51180392766559968</v>
      </c>
      <c r="S42" s="31">
        <f ca="1">THG!S42/THG!$D42-1</f>
        <v>-0.55219199320246171</v>
      </c>
      <c r="T42" s="31">
        <f ca="1">THG!T42/THG!$D42-1</f>
        <v>-0.60243011744215735</v>
      </c>
      <c r="U42" s="31">
        <f ca="1">THG!U42/THG!$D42-1</f>
        <v>-0.6391993747345569</v>
      </c>
      <c r="V42" s="31">
        <f ca="1">THG!V42/THG!$D42-1</f>
        <v>-0.67293342075186913</v>
      </c>
      <c r="W42" s="31">
        <f ca="1">THG!W42/THG!$D42-1</f>
        <v>-0.70640534350430317</v>
      </c>
      <c r="X42" s="31">
        <f ca="1">THG!X42/THG!$D42-1</f>
        <v>-0.73662492565319426</v>
      </c>
      <c r="Y42" s="31">
        <f ca="1">THG!Y42/THG!$D42-1</f>
        <v>-0.75764538886745214</v>
      </c>
      <c r="Z42" s="31">
        <f ca="1">THG!Z42/THG!$D42-1</f>
        <v>-0.77753942156946398</v>
      </c>
      <c r="AA42" s="31">
        <f ca="1">THG!AA42/THG!$D42-1</f>
        <v>-0.79663038535761477</v>
      </c>
      <c r="AB42" s="31">
        <f ca="1">THG!AB42/THG!$D42-1</f>
        <v>-0.81120836397683416</v>
      </c>
      <c r="AC42" s="31">
        <f ca="1">THG!AC42/THG!$D42-1</f>
        <v>-0.82588370529318622</v>
      </c>
      <c r="AD42" s="31">
        <f ca="1">THG!AD42/THG!$D42-1</f>
        <v>-0.8385018059009548</v>
      </c>
      <c r="AE42" s="31">
        <f ca="1">THG!AE42/THG!$D42-1</f>
        <v>-0.84757353668953617</v>
      </c>
      <c r="AF42" s="31">
        <f ca="1">THG!AF42/THG!$D42-1</f>
        <v>-0.85689331699766802</v>
      </c>
      <c r="AG42" s="31">
        <f ca="1">THG!AG42/THG!$D42-1</f>
        <v>-0.86952831776088957</v>
      </c>
      <c r="AH42" s="31">
        <f ca="1">THG!AH42/THG!$D42-1</f>
        <v>-0.88106867066270955</v>
      </c>
      <c r="AI42" s="31">
        <f ca="1">THG!AI42/THG!$D42-1</f>
        <v>-0.89094471134446429</v>
      </c>
      <c r="AJ42" s="31">
        <f ca="1">THG!AJ42/THG!$D42-1</f>
        <v>-0.89586358649727549</v>
      </c>
    </row>
    <row r="43" spans="2:36" s="145" customFormat="1" ht="18.75" customHeight="1">
      <c r="B43" s="19" t="s">
        <v>35</v>
      </c>
      <c r="C43" s="154" t="s">
        <v>6</v>
      </c>
      <c r="D43" s="34">
        <f ca="1">THG!D43/THG!$D43-1</f>
        <v>0</v>
      </c>
      <c r="E43" s="34">
        <f ca="1">THG!E43/THG!$D43-1</f>
        <v>5.7305088841859808E-2</v>
      </c>
      <c r="F43" s="34">
        <f ca="1">THG!F43/THG!$D43-1</f>
        <v>8.273085294358995E-2</v>
      </c>
      <c r="G43" s="34">
        <f ca="1">THG!G43/THG!$D43-1</f>
        <v>7.9668950106869252E-2</v>
      </c>
      <c r="H43" s="34">
        <f ca="1">THG!H43/THG!$D43-1</f>
        <v>5.4356115787658865E-2</v>
      </c>
      <c r="I43" s="34">
        <f ca="1">THG!I43/THG!$D43-1</f>
        <v>1.7905393451126628E-2</v>
      </c>
      <c r="J43" s="34">
        <f ca="1">THG!J43/THG!$D43-1</f>
        <v>-3.0416507623889699E-2</v>
      </c>
      <c r="K43" s="34">
        <f ca="1">THG!K43/THG!$D43-1</f>
        <v>-0.11828566567213183</v>
      </c>
      <c r="L43" s="34">
        <f ca="1">THG!L43/THG!$D43-1</f>
        <v>-0.18547662767577722</v>
      </c>
      <c r="M43" s="34">
        <f ca="1">THG!M43/THG!$D43-1</f>
        <v>-0.24087621465391917</v>
      </c>
      <c r="N43" s="34">
        <f ca="1">THG!N43/THG!$D43-1</f>
        <v>-0.2936091530341598</v>
      </c>
      <c r="O43" s="34">
        <f ca="1">THG!O43/THG!$D43-1</f>
        <v>-0.34773715066112854</v>
      </c>
      <c r="P43" s="34">
        <f ca="1">THG!P43/THG!$D43-1</f>
        <v>-0.39664854520089832</v>
      </c>
      <c r="Q43" s="34">
        <f ca="1">THG!Q43/THG!$D43-1</f>
        <v>-0.444272540219942</v>
      </c>
      <c r="R43" s="34">
        <f ca="1">THG!R43/THG!$D43-1</f>
        <v>-0.51349623830894431</v>
      </c>
      <c r="S43" s="34">
        <f ca="1">THG!S43/THG!$D43-1</f>
        <v>-0.56009558376792468</v>
      </c>
      <c r="T43" s="34">
        <f ca="1">THG!T43/THG!$D43-1</f>
        <v>-0.60982233133748776</v>
      </c>
      <c r="U43" s="34">
        <f ca="1">THG!U43/THG!$D43-1</f>
        <v>-0.65127659590486497</v>
      </c>
      <c r="V43" s="34">
        <f ca="1">THG!V43/THG!$D43-1</f>
        <v>-0.68773258829791484</v>
      </c>
      <c r="W43" s="34">
        <f ca="1">THG!W43/THG!$D43-1</f>
        <v>-0.72487218230781791</v>
      </c>
      <c r="X43" s="34">
        <f ca="1">THG!X43/THG!$D43-1</f>
        <v>-0.75759923328206324</v>
      </c>
      <c r="Y43" s="34">
        <f ca="1">THG!Y43/THG!$D43-1</f>
        <v>-0.7830799565446197</v>
      </c>
      <c r="Z43" s="34">
        <f ca="1">THG!Z43/THG!$D43-1</f>
        <v>-0.80551232854435773</v>
      </c>
      <c r="AA43" s="34">
        <f ca="1">THG!AA43/THG!$D43-1</f>
        <v>-0.82600080255432107</v>
      </c>
      <c r="AB43" s="34">
        <f ca="1">THG!AB43/THG!$D43-1</f>
        <v>-0.84414033708787217</v>
      </c>
      <c r="AC43" s="34">
        <f ca="1">THG!AC43/THG!$D43-1</f>
        <v>-0.86040147290551017</v>
      </c>
      <c r="AD43" s="34">
        <f ca="1">THG!AD43/THG!$D43-1</f>
        <v>-0.87477743422028387</v>
      </c>
      <c r="AE43" s="34">
        <f ca="1">THG!AE43/THG!$D43-1</f>
        <v>-0.88480785750369473</v>
      </c>
      <c r="AF43" s="34">
        <f ca="1">THG!AF43/THG!$D43-1</f>
        <v>-0.89393785398781411</v>
      </c>
      <c r="AG43" s="34">
        <f ca="1">THG!AG43/THG!$D43-1</f>
        <v>-0.90786209617250857</v>
      </c>
      <c r="AH43" s="34">
        <f ca="1">THG!AH43/THG!$D43-1</f>
        <v>-0.92005926554986639</v>
      </c>
      <c r="AI43" s="34">
        <f ca="1">THG!AI43/THG!$D43-1</f>
        <v>-0.93078608915881622</v>
      </c>
      <c r="AJ43" s="34">
        <f ca="1">THG!AJ43/THG!$D43-1</f>
        <v>-0.93626544220667807</v>
      </c>
    </row>
    <row r="44" spans="2:36" s="145" customFormat="1" ht="18.75" customHeight="1">
      <c r="B44" s="91" t="s">
        <v>160</v>
      </c>
      <c r="C44" s="155" t="s">
        <v>6</v>
      </c>
      <c r="D44" s="93">
        <f ca="1">THG!D44/THG!$D44-1</f>
        <v>0</v>
      </c>
      <c r="E44" s="93">
        <f ca="1">THG!E44/THG!$D44-1</f>
        <v>0.19405940594059423</v>
      </c>
      <c r="F44" s="93">
        <f ca="1">THG!F44/THG!$D44-1</f>
        <v>0.38811881188118846</v>
      </c>
      <c r="G44" s="93">
        <f ca="1">THG!G44/THG!$D44-1</f>
        <v>0.58217821782178247</v>
      </c>
      <c r="H44" s="93">
        <f ca="1">THG!H44/THG!$D44-1</f>
        <v>1.4968316831683164</v>
      </c>
      <c r="I44" s="93">
        <f ca="1">THG!I44/THG!$D44-1</f>
        <v>2.4114191419141919</v>
      </c>
      <c r="J44" s="93">
        <f ca="1">THG!J44/THG!$D44-1</f>
        <v>3.326072607260727</v>
      </c>
      <c r="K44" s="93">
        <f ca="1">THG!K44/THG!$D44-1</f>
        <v>3.7617161716171621</v>
      </c>
      <c r="L44" s="93">
        <f ca="1">THG!L44/THG!$D44-1</f>
        <v>4.2472205605153794</v>
      </c>
      <c r="M44" s="93">
        <f ca="1">THG!M44/THG!$D44-1</f>
        <v>5.0879724741660715</v>
      </c>
      <c r="N44" s="93">
        <f ca="1">THG!N44/THG!$D44-1</f>
        <v>6.0063034627693881</v>
      </c>
      <c r="O44" s="93">
        <f ca="1">THG!O44/THG!$D44-1</f>
        <v>6.1629771082885814</v>
      </c>
      <c r="P44" s="93">
        <f ca="1">THG!P44/THG!$D44-1</f>
        <v>7.564764314315882</v>
      </c>
      <c r="Q44" s="93">
        <f ca="1">THG!Q44/THG!$D44-1</f>
        <v>7.6477151262122494</v>
      </c>
      <c r="R44" s="93">
        <f ca="1">THG!R44/THG!$D44-1</f>
        <v>7.8371083771211296</v>
      </c>
      <c r="S44" s="93">
        <f ca="1">THG!S44/THG!$D44-1</f>
        <v>7.7452332666437105</v>
      </c>
      <c r="T44" s="93">
        <f ca="1">THG!T44/THG!$D44-1</f>
        <v>7.9135027420534527</v>
      </c>
      <c r="U44" s="93">
        <f ca="1">THG!U44/THG!$D44-1</f>
        <v>8.5378746785285031</v>
      </c>
      <c r="V44" s="93">
        <f ca="1">THG!V44/THG!$D44-1</f>
        <v>8.3994845767991588</v>
      </c>
      <c r="W44" s="93">
        <f ca="1">THG!W44/THG!$D44-1</f>
        <v>8.6470131428204624</v>
      </c>
      <c r="X44" s="93">
        <f ca="1">THG!X44/THG!$D44-1</f>
        <v>8.5859935157068463</v>
      </c>
      <c r="Y44" s="93">
        <f ca="1">THG!Y44/THG!$D44-1</f>
        <v>9.7370028690135459</v>
      </c>
      <c r="Z44" s="93">
        <f ca="1">THG!Z44/THG!$D44-1</f>
        <v>10.195810512928269</v>
      </c>
      <c r="AA44" s="93">
        <f ca="1">THG!AA44/THG!$D44-1</f>
        <v>10.117636107387689</v>
      </c>
      <c r="AB44" s="93">
        <f ca="1">THG!AB44/THG!$D44-1</f>
        <v>11.028626595341338</v>
      </c>
      <c r="AC44" s="93">
        <f ca="1">THG!AC44/THG!$D44-1</f>
        <v>11.051993399972364</v>
      </c>
      <c r="AD44" s="93">
        <f ca="1">THG!AD44/THG!$D44-1</f>
        <v>11.361670409064477</v>
      </c>
      <c r="AE44" s="93">
        <f ca="1">THG!AE44/THG!$D44-1</f>
        <v>11.557385589665607</v>
      </c>
      <c r="AF44" s="93">
        <f ca="1">THG!AF44/THG!$D44-1</f>
        <v>11.184959602025165</v>
      </c>
      <c r="AG44" s="93">
        <f ca="1">THG!AG44/THG!$D44-1</f>
        <v>11.413777102343751</v>
      </c>
      <c r="AH44" s="93">
        <f ca="1">THG!AH44/THG!$D44-1</f>
        <v>11.392341760764177</v>
      </c>
      <c r="AI44" s="93">
        <f ca="1">THG!AI44/THG!$D44-1</f>
        <v>11.337267066171981</v>
      </c>
      <c r="AJ44" s="93">
        <f ca="1">THG!AJ44/THG!$D44-1</f>
        <v>11.28231314234614</v>
      </c>
    </row>
    <row r="45" spans="2:36" s="145" customFormat="1" ht="18.75" customHeight="1">
      <c r="B45" s="19" t="s">
        <v>36</v>
      </c>
      <c r="C45" s="154" t="s">
        <v>6</v>
      </c>
      <c r="D45" s="34">
        <f ca="1">THG!D45/THG!$D45-1</f>
        <v>0</v>
      </c>
      <c r="E45" s="34">
        <f ca="1">THG!E45/THG!$D45-1</f>
        <v>-0.18973040454838419</v>
      </c>
      <c r="F45" s="34">
        <f ca="1">THG!F45/THG!$D45-1</f>
        <v>-0.31596101775758723</v>
      </c>
      <c r="G45" s="34">
        <f ca="1">THG!G45/THG!$D45-1</f>
        <v>-0.3980634313008764</v>
      </c>
      <c r="H45" s="34">
        <f ca="1">THG!H45/THG!$D45-1</f>
        <v>-0.47148166771143363</v>
      </c>
      <c r="I45" s="34">
        <f ca="1">THG!I45/THG!$D45-1</f>
        <v>-0.49254611146144589</v>
      </c>
      <c r="J45" s="34">
        <f ca="1">THG!J45/THG!$D45-1</f>
        <v>-0.53327027796588622</v>
      </c>
      <c r="K45" s="34">
        <f ca="1">THG!K45/THG!$D45-1</f>
        <v>-0.58612570686924936</v>
      </c>
      <c r="L45" s="34">
        <f ca="1">THG!L45/THG!$D45-1</f>
        <v>-0.62535325127068009</v>
      </c>
      <c r="M45" s="34">
        <f ca="1">THG!M45/THG!$D45-1</f>
        <v>-0.64362305712199785</v>
      </c>
      <c r="N45" s="34">
        <f ca="1">THG!N45/THG!$D45-1</f>
        <v>-0.65900618085605278</v>
      </c>
      <c r="O45" s="34">
        <f ca="1">THG!O45/THG!$D45-1</f>
        <v>-0.67171977061930943</v>
      </c>
      <c r="P45" s="34">
        <f ca="1">THG!P45/THG!$D45-1</f>
        <v>-0.67845673368560888</v>
      </c>
      <c r="Q45" s="34">
        <f ca="1">THG!Q45/THG!$D45-1</f>
        <v>-0.68774714354069366</v>
      </c>
      <c r="R45" s="34">
        <f ca="1">THG!R45/THG!$D45-1</f>
        <v>-0.69723597867493259</v>
      </c>
      <c r="S45" s="34">
        <f ca="1">THG!S45/THG!$D45-1</f>
        <v>-0.70489713233165929</v>
      </c>
      <c r="T45" s="34">
        <f ca="1">THG!T45/THG!$D45-1</f>
        <v>-0.71181404017029193</v>
      </c>
      <c r="U45" s="34">
        <f ca="1">THG!U45/THG!$D45-1</f>
        <v>-0.71770725662151946</v>
      </c>
      <c r="V45" s="34">
        <f ca="1">THG!V45/THG!$D45-1</f>
        <v>-0.7241041100887865</v>
      </c>
      <c r="W45" s="34">
        <f ca="1">THG!W45/THG!$D45-1</f>
        <v>-0.72877235574683863</v>
      </c>
      <c r="X45" s="34">
        <f ca="1">THG!X45/THG!$D45-1</f>
        <v>-0.73494324082500695</v>
      </c>
      <c r="Y45" s="34">
        <f ca="1">THG!Y45/THG!$D45-1</f>
        <v>-0.73808524331403791</v>
      </c>
      <c r="Z45" s="34">
        <f ca="1">THG!Z45/THG!$D45-1</f>
        <v>-0.74315447968543347</v>
      </c>
      <c r="AA45" s="34">
        <f ca="1">THG!AA45/THG!$D45-1</f>
        <v>-0.74764393463568113</v>
      </c>
      <c r="AB45" s="34">
        <f ca="1">THG!AB45/THG!$D45-1</f>
        <v>-0.7472605578219208</v>
      </c>
      <c r="AC45" s="34">
        <f ca="1">THG!AC45/THG!$D45-1</f>
        <v>-0.74748162215044978</v>
      </c>
      <c r="AD45" s="34">
        <f ca="1">THG!AD45/THG!$D45-1</f>
        <v>-0.74963669320959092</v>
      </c>
      <c r="AE45" s="34">
        <f ca="1">THG!AE45/THG!$D45-1</f>
        <v>-0.75348861614773555</v>
      </c>
      <c r="AF45" s="34">
        <f ca="1">THG!AF45/THG!$D45-1</f>
        <v>-0.75719564483117519</v>
      </c>
      <c r="AG45" s="34">
        <f ca="1">THG!AG45/THG!$D45-1</f>
        <v>-0.76244461305765165</v>
      </c>
      <c r="AH45" s="34">
        <f ca="1">THG!AH45/THG!$D45-1</f>
        <v>-0.76743979563228515</v>
      </c>
      <c r="AI45" s="34">
        <f ca="1">THG!AI45/THG!$D45-1</f>
        <v>-0.7682304167214834</v>
      </c>
      <c r="AJ45" s="34">
        <f ca="1">THG!AJ45/THG!$D45-1</f>
        <v>-0.76670808498978682</v>
      </c>
    </row>
    <row r="46" spans="2:36" s="145" customFormat="1" ht="18.75" customHeight="1">
      <c r="B46" s="91" t="s">
        <v>89</v>
      </c>
      <c r="C46" s="155" t="s">
        <v>6</v>
      </c>
      <c r="D46" s="93" t="s">
        <v>88</v>
      </c>
      <c r="E46" s="93"/>
      <c r="F46" s="93"/>
      <c r="G46" s="93"/>
      <c r="H46" s="93"/>
      <c r="I46" s="93"/>
      <c r="J46" s="93"/>
      <c r="K46" s="93"/>
      <c r="L46" s="93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93"/>
      <c r="AC46" s="93"/>
      <c r="AD46" s="93"/>
      <c r="AE46" s="93"/>
      <c r="AF46" s="93"/>
      <c r="AG46" s="93"/>
      <c r="AH46" s="93"/>
      <c r="AI46" s="93"/>
      <c r="AJ46" s="93"/>
    </row>
    <row r="47" spans="2:36" s="145" customFormat="1" ht="18.75" customHeight="1">
      <c r="B47" s="19"/>
      <c r="C47" s="15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</row>
    <row r="48" spans="2:36" s="10" customFormat="1" ht="18.75" customHeight="1">
      <c r="B48" s="148" t="s">
        <v>223</v>
      </c>
      <c r="C48" s="22" t="s">
        <v>6</v>
      </c>
      <c r="D48" s="31">
        <f ca="1">THG!D48/THG!$D48-1</f>
        <v>0</v>
      </c>
      <c r="E48" s="31">
        <f ca="1">THG!E48/THG!$D48-1</f>
        <v>-1.6936813942300901</v>
      </c>
      <c r="F48" s="31">
        <f ca="1">THG!F48/THG!$D48-1</f>
        <v>-1.9277448929295242</v>
      </c>
      <c r="G48" s="31">
        <f ca="1">THG!G48/THG!$D48-1</f>
        <v>-1.9544954193705375</v>
      </c>
      <c r="H48" s="31">
        <f ca="1">THG!H48/THG!$D48-1</f>
        <v>-1.814878167469578</v>
      </c>
      <c r="I48" s="31">
        <f ca="1">THG!I48/THG!$D48-1</f>
        <v>-1.6426155639833895</v>
      </c>
      <c r="J48" s="31">
        <f ca="1">THG!J48/THG!$D48-1</f>
        <v>-1.4646998642479745</v>
      </c>
      <c r="K48" s="31">
        <f ca="1">THG!K48/THG!$D48-1</f>
        <v>-1.4438829185224229</v>
      </c>
      <c r="L48" s="31">
        <f ca="1">THG!L48/THG!$D48-1</f>
        <v>-1.4475259330290795</v>
      </c>
      <c r="M48" s="31">
        <f ca="1">THG!M48/THG!$D48-1</f>
        <v>-1.5577229671388977</v>
      </c>
      <c r="N48" s="31">
        <f ca="1">THG!N48/THG!$D48-1</f>
        <v>-1.0042021702247725</v>
      </c>
      <c r="O48" s="31">
        <f ca="1">THG!O48/THG!$D48-1</f>
        <v>-1.2681775849056529</v>
      </c>
      <c r="P48" s="31">
        <f ca="1">THG!P48/THG!$D48-1</f>
        <v>-0.37531606868905376</v>
      </c>
      <c r="Q48" s="31">
        <f ca="1">THG!Q48/THG!$D48-1</f>
        <v>-0.51802097959179116</v>
      </c>
      <c r="R48" s="31">
        <f ca="1">THG!R48/THG!$D48-1</f>
        <v>-0.66451293933814926</v>
      </c>
      <c r="S48" s="31">
        <f ca="1">THG!S48/THG!$D48-1</f>
        <v>-0.78228381509418221</v>
      </c>
      <c r="T48" s="31">
        <f ca="1">THG!T48/THG!$D48-1</f>
        <v>-0.9755719791309001</v>
      </c>
      <c r="U48" s="31">
        <f ca="1">THG!U48/THG!$D48-1</f>
        <v>-0.88979780171230383</v>
      </c>
      <c r="V48" s="31">
        <f ca="1">THG!V48/THG!$D48-1</f>
        <v>-1.0399917424706975</v>
      </c>
      <c r="W48" s="31">
        <f ca="1">THG!W48/THG!$D48-1</f>
        <v>-1.281934879098525</v>
      </c>
      <c r="X48" s="31">
        <f ca="1">THG!X48/THG!$D48-1</f>
        <v>-1.0738232142454569</v>
      </c>
      <c r="Y48" s="31">
        <f ca="1">THG!Y48/THG!$D48-1</f>
        <v>-1.2448622363663806</v>
      </c>
      <c r="Z48" s="31">
        <f ca="1">THG!Z48/THG!$D48-1</f>
        <v>-1.485516869066281</v>
      </c>
      <c r="AA48" s="31">
        <f ca="1">THG!AA48/THG!$D48-1</f>
        <v>-1.4506595154498285</v>
      </c>
      <c r="AB48" s="31">
        <f ca="1">THG!AB48/THG!$D48-1</f>
        <v>-1.2501494578842172</v>
      </c>
      <c r="AC48" s="31">
        <f ca="1">THG!AC48/THG!$D48-1</f>
        <v>-1.3105319039996082</v>
      </c>
      <c r="AD48" s="31">
        <f ca="1">THG!AD48/THG!$D48-1</f>
        <v>-1.381575369958804</v>
      </c>
      <c r="AE48" s="31">
        <f ca="1">THG!AE48/THG!$D48-1</f>
        <v>-1.2975679885717279</v>
      </c>
      <c r="AF48" s="31">
        <f ca="1">THG!AF48/THG!$D48-1</f>
        <v>-1.2128366373686517</v>
      </c>
      <c r="AG48" s="31">
        <f ca="1">THG!AG48/THG!$D48-1</f>
        <v>-1.1896356297635458</v>
      </c>
      <c r="AH48" s="31">
        <f ca="1">THG!AH48/THG!$D48-1</f>
        <v>-0.88334224803108907</v>
      </c>
      <c r="AI48" s="31">
        <f ca="1">THG!AI48/THG!$D48-1</f>
        <v>-0.88885803305336164</v>
      </c>
      <c r="AJ48" s="31">
        <f ca="1">THG!AJ48/THG!$D48-1</f>
        <v>-1.0504831289066796</v>
      </c>
    </row>
    <row r="49" spans="2:36" s="145" customFormat="1" ht="18.75" customHeight="1">
      <c r="B49" s="19" t="s">
        <v>224</v>
      </c>
      <c r="C49" s="154" t="s">
        <v>6</v>
      </c>
      <c r="D49" s="34">
        <f ca="1">THG!D49/THG!$D49-1</f>
        <v>0</v>
      </c>
      <c r="E49" s="34">
        <f ca="1">THG!E49/THG!$D49-1</f>
        <v>3.3869569612403749</v>
      </c>
      <c r="F49" s="34">
        <f ca="1">THG!F49/THG!$D49-1</f>
        <v>3.6840245371184146</v>
      </c>
      <c r="G49" s="34">
        <f ca="1">THG!G49/THG!$D49-1</f>
        <v>3.6694350822752151</v>
      </c>
      <c r="H49" s="34">
        <f ca="1">THG!H49/THG!$D49-1</f>
        <v>3.1900742298563891</v>
      </c>
      <c r="I49" s="34">
        <f ca="1">THG!I49/THG!$D49-1</f>
        <v>2.8267043539201961</v>
      </c>
      <c r="J49" s="34">
        <f ca="1">THG!J49/THG!$D49-1</f>
        <v>3.0149687306934236</v>
      </c>
      <c r="K49" s="34">
        <f ca="1">THG!K49/THG!$D49-1</f>
        <v>2.919122737996088</v>
      </c>
      <c r="L49" s="34">
        <f ca="1">THG!L49/THG!$D49-1</f>
        <v>2.8613768819830403</v>
      </c>
      <c r="M49" s="34">
        <f ca="1">THG!M49/THG!$D49-1</f>
        <v>2.9747437105941814</v>
      </c>
      <c r="N49" s="34">
        <f ca="1">THG!N49/THG!$D49-1</f>
        <v>1.7573709178554231</v>
      </c>
      <c r="O49" s="34">
        <f ca="1">THG!O49/THG!$D49-1</f>
        <v>2.8421090398456212</v>
      </c>
      <c r="P49" s="34">
        <f ca="1">THG!P49/THG!$D49-1</f>
        <v>0.85426227046168091</v>
      </c>
      <c r="Q49" s="34">
        <f ca="1">THG!Q49/THG!$D49-1</f>
        <v>0.92416177400842336</v>
      </c>
      <c r="R49" s="34">
        <f ca="1">THG!R49/THG!$D49-1</f>
        <v>0.86975526605413411</v>
      </c>
      <c r="S49" s="34">
        <f ca="1">THG!S49/THG!$D49-1</f>
        <v>0.82876591267882982</v>
      </c>
      <c r="T49" s="34">
        <f ca="1">THG!T49/THG!$D49-1</f>
        <v>0.74924820301057315</v>
      </c>
      <c r="U49" s="34">
        <f ca="1">THG!U49/THG!$D49-1</f>
        <v>0.51062981865971779</v>
      </c>
      <c r="V49" s="34">
        <f ca="1">THG!V49/THG!$D49-1</f>
        <v>1.6709276588043105</v>
      </c>
      <c r="W49" s="34">
        <f ca="1">THG!W49/THG!$D49-1</f>
        <v>2.0353634407914076</v>
      </c>
      <c r="X49" s="34">
        <f ca="1">THG!X49/THG!$D49-1</f>
        <v>1.585365253252752</v>
      </c>
      <c r="Y49" s="34">
        <f ca="1">THG!Y49/THG!$D49-1</f>
        <v>1.8005181163089876</v>
      </c>
      <c r="Z49" s="34">
        <f ca="1">THG!Z49/THG!$D49-1</f>
        <v>2.2548851948771498</v>
      </c>
      <c r="AA49" s="34">
        <f ca="1">THG!AA49/THG!$D49-1</f>
        <v>2.511815892413471</v>
      </c>
      <c r="AB49" s="34">
        <f ca="1">THG!AB49/THG!$D49-1</f>
        <v>2.0565770911206824</v>
      </c>
      <c r="AC49" s="34">
        <f ca="1">THG!AC49/THG!$D49-1</f>
        <v>2.1951833965819998</v>
      </c>
      <c r="AD49" s="34">
        <f ca="1">THG!AD49/THG!$D49-1</f>
        <v>2.3053635821659215</v>
      </c>
      <c r="AE49" s="34">
        <f ca="1">THG!AE49/THG!$D49-1</f>
        <v>2.070143860571338</v>
      </c>
      <c r="AF49" s="34">
        <f ca="1">THG!AF49/THG!$D49-1</f>
        <v>1.6332406849097172</v>
      </c>
      <c r="AG49" s="34">
        <f ca="1">THG!AG49/THG!$D49-1</f>
        <v>1.6940221691070496</v>
      </c>
      <c r="AH49" s="34">
        <f ca="1">THG!AH49/THG!$D49-1</f>
        <v>1.1305099783694672</v>
      </c>
      <c r="AI49" s="34">
        <f ca="1">THG!AI49/THG!$D49-1</f>
        <v>1.2751653448821014</v>
      </c>
      <c r="AJ49" s="34">
        <f ca="1">THG!AJ49/THG!$D49-1</f>
        <v>1.3709609749785399</v>
      </c>
    </row>
    <row r="50" spans="2:36" s="145" customFormat="1" ht="18.75" customHeight="1">
      <c r="B50" s="91" t="s">
        <v>225</v>
      </c>
      <c r="C50" s="155" t="s">
        <v>6</v>
      </c>
      <c r="D50" s="93">
        <f ca="1">THG!D50/THG!$D50-1</f>
        <v>0</v>
      </c>
      <c r="E50" s="93">
        <f ca="1">THG!E50/THG!$D50-1</f>
        <v>-2.4336546850262541E-2</v>
      </c>
      <c r="F50" s="93">
        <f ca="1">THG!F50/THG!$D50-1</f>
        <v>-4.8722990134353328E-3</v>
      </c>
      <c r="G50" s="93">
        <f ca="1">THG!G50/THG!$D50-1</f>
        <v>-9.3224364867562359E-3</v>
      </c>
      <c r="H50" s="93">
        <f ca="1">THG!H50/THG!$D50-1</f>
        <v>-9.4610209929563149E-3</v>
      </c>
      <c r="I50" s="93">
        <f ca="1">THG!I50/THG!$D50-1</f>
        <v>-1.1337962983909877E-2</v>
      </c>
      <c r="J50" s="93">
        <f ca="1">THG!J50/THG!$D50-1</f>
        <v>-1.5310129682843066E-2</v>
      </c>
      <c r="K50" s="93">
        <f ca="1">THG!K50/THG!$D50-1</f>
        <v>-2.1454540145086742E-2</v>
      </c>
      <c r="L50" s="93">
        <f ca="1">THG!L50/THG!$D50-1</f>
        <v>-2.9159083806190256E-2</v>
      </c>
      <c r="M50" s="93">
        <f ca="1">THG!M50/THG!$D50-1</f>
        <v>-3.3441264416479988E-2</v>
      </c>
      <c r="N50" s="93">
        <f ca="1">THG!N50/THG!$D50-1</f>
        <v>-3.5796235967892831E-2</v>
      </c>
      <c r="O50" s="93">
        <f ca="1">THG!O50/THG!$D50-1</f>
        <v>3.763866024274698E-3</v>
      </c>
      <c r="P50" s="93">
        <f ca="1">THG!P50/THG!$D50-1</f>
        <v>2.7783037614104611E-2</v>
      </c>
      <c r="Q50" s="93">
        <f ca="1">THG!Q50/THG!$D50-1</f>
        <v>1.7959298256331024E-2</v>
      </c>
      <c r="R50" s="93">
        <f ca="1">THG!R50/THG!$D50-1</f>
        <v>2.9485176707535254E-2</v>
      </c>
      <c r="S50" s="93">
        <f ca="1">THG!S50/THG!$D50-1</f>
        <v>6.0633535670429284E-2</v>
      </c>
      <c r="T50" s="93">
        <f ca="1">THG!T50/THG!$D50-1</f>
        <v>-1.7435981567135439E-3</v>
      </c>
      <c r="U50" s="93">
        <f ca="1">THG!U50/THG!$D50-1</f>
        <v>4.3499030069420463E-3</v>
      </c>
      <c r="V50" s="93">
        <f ca="1">THG!V50/THG!$D50-1</f>
        <v>-2.4964650838994462E-3</v>
      </c>
      <c r="W50" s="93">
        <f ca="1">THG!W50/THG!$D50-1</f>
        <v>-2.8528682332652489E-3</v>
      </c>
      <c r="X50" s="93">
        <f ca="1">THG!X50/THG!$D50-1</f>
        <v>6.2587200611181615E-3</v>
      </c>
      <c r="Y50" s="93">
        <f ca="1">THG!Y50/THG!$D50-1</f>
        <v>3.8496494425932504E-3</v>
      </c>
      <c r="Z50" s="93">
        <f ca="1">THG!Z50/THG!$D50-1</f>
        <v>3.3450124728058972E-2</v>
      </c>
      <c r="AA50" s="93">
        <f ca="1">THG!AA50/THG!$D50-1</f>
        <v>4.1745573536108305E-2</v>
      </c>
      <c r="AB50" s="93">
        <f ca="1">THG!AB50/THG!$D50-1</f>
        <v>3.3417701632044716E-2</v>
      </c>
      <c r="AC50" s="93">
        <f ca="1">THG!AC50/THG!$D50-1</f>
        <v>4.5117188541289988E-2</v>
      </c>
      <c r="AD50" s="93">
        <f ca="1">THG!AD50/THG!$D50-1</f>
        <v>7.0023051859547714E-2</v>
      </c>
      <c r="AE50" s="93">
        <f ca="1">THG!AE50/THG!$D50-1</f>
        <v>6.0147977997546676E-2</v>
      </c>
      <c r="AF50" s="93">
        <f ca="1">THG!AF50/THG!$D50-1</f>
        <v>5.5846300053021825E-2</v>
      </c>
      <c r="AG50" s="93">
        <f ca="1">THG!AG50/THG!$D50-1</f>
        <v>5.63564596903674E-2</v>
      </c>
      <c r="AH50" s="93">
        <f ca="1">THG!AH50/THG!$D50-1</f>
        <v>4.6511556267331278E-2</v>
      </c>
      <c r="AI50" s="93">
        <f ca="1">THG!AI50/THG!$D50-1</f>
        <v>6.7057604946787253E-2</v>
      </c>
      <c r="AJ50" s="93">
        <f ca="1">THG!AJ50/THG!$D50-1</f>
        <v>5.0797730952045761E-2</v>
      </c>
    </row>
    <row r="51" spans="2:36" s="145" customFormat="1" ht="18.75" customHeight="1">
      <c r="B51" s="19" t="s">
        <v>246</v>
      </c>
      <c r="C51" s="154" t="s">
        <v>6</v>
      </c>
      <c r="D51" s="34">
        <f ca="1">THG!D51/THG!$D51-1</f>
        <v>0</v>
      </c>
      <c r="E51" s="34">
        <f ca="1">THG!E51/THG!$D51-1</f>
        <v>-5.1326449062926605E-2</v>
      </c>
      <c r="F51" s="34">
        <f ca="1">THG!F51/THG!$D51-1</f>
        <v>-0.14211186327662595</v>
      </c>
      <c r="G51" s="34">
        <f ca="1">THG!G51/THG!$D51-1</f>
        <v>-0.18979708034926535</v>
      </c>
      <c r="H51" s="34">
        <f ca="1">THG!H51/THG!$D51-1</f>
        <v>-0.211631760109803</v>
      </c>
      <c r="I51" s="34">
        <f ca="1">THG!I51/THG!$D51-1</f>
        <v>-0.20853405620912346</v>
      </c>
      <c r="J51" s="34">
        <f ca="1">THG!J51/THG!$D51-1</f>
        <v>0.12195344096926597</v>
      </c>
      <c r="K51" s="34">
        <f ca="1">THG!K51/THG!$D51-1</f>
        <v>0.12828521291789241</v>
      </c>
      <c r="L51" s="34">
        <f ca="1">THG!L51/THG!$D51-1</f>
        <v>0.10062870766075349</v>
      </c>
      <c r="M51" s="34">
        <f ca="1">THG!M51/THG!$D51-1</f>
        <v>7.973960881026021E-2</v>
      </c>
      <c r="N51" s="34">
        <f ca="1">THG!N51/THG!$D51-1</f>
        <v>6.2081379074201193E-2</v>
      </c>
      <c r="O51" s="34">
        <f ca="1">THG!O51/THG!$D51-1</f>
        <v>0.17551267629358747</v>
      </c>
      <c r="P51" s="34">
        <f ca="1">THG!P51/THG!$D51-1</f>
        <v>0.10294627518118649</v>
      </c>
      <c r="Q51" s="34">
        <f ca="1">THG!Q51/THG!$D51-1</f>
        <v>5.3061187134124888E-2</v>
      </c>
      <c r="R51" s="34">
        <f ca="1">THG!R51/THG!$D51-1</f>
        <v>-4.4629436523572763E-2</v>
      </c>
      <c r="S51" s="34">
        <f ca="1">THG!S51/THG!$D51-1</f>
        <v>-0.11614752004648066</v>
      </c>
      <c r="T51" s="34">
        <f ca="1">THG!T51/THG!$D51-1</f>
        <v>-0.24629364393582487</v>
      </c>
      <c r="U51" s="34">
        <f ca="1">THG!U51/THG!$D51-1</f>
        <v>-0.27429565075470941</v>
      </c>
      <c r="V51" s="34">
        <f ca="1">THG!V51/THG!$D51-1</f>
        <v>-8.8805421981341781E-2</v>
      </c>
      <c r="W51" s="34">
        <f ca="1">THG!W51/THG!$D51-1</f>
        <v>-0.11776771282543563</v>
      </c>
      <c r="X51" s="34">
        <f ca="1">THG!X51/THG!$D51-1</f>
        <v>-0.16552390597470268</v>
      </c>
      <c r="Y51" s="34">
        <f ca="1">THG!Y51/THG!$D51-1</f>
        <v>-0.22070278558168277</v>
      </c>
      <c r="Z51" s="34">
        <f ca="1">THG!Z51/THG!$D51-1</f>
        <v>-0.26922707846737759</v>
      </c>
      <c r="AA51" s="34">
        <f ca="1">THG!AA51/THG!$D51-1</f>
        <v>-0.126877877873107</v>
      </c>
      <c r="AB51" s="34">
        <f ca="1">THG!AB51/THG!$D51-1</f>
        <v>-0.14994860085086381</v>
      </c>
      <c r="AC51" s="34">
        <f ca="1">THG!AC51/THG!$D51-1</f>
        <v>-0.18933751442656832</v>
      </c>
      <c r="AD51" s="34">
        <f ca="1">THG!AD51/THG!$D51-1</f>
        <v>-0.226280915973324</v>
      </c>
      <c r="AE51" s="34">
        <f ca="1">THG!AE51/THG!$D51-1</f>
        <v>-0.24849338102555518</v>
      </c>
      <c r="AF51" s="34">
        <f ca="1">THG!AF51/THG!$D51-1</f>
        <v>-0.24897162770935821</v>
      </c>
      <c r="AG51" s="34">
        <f ca="1">THG!AG51/THG!$D51-1</f>
        <v>-0.26073304167895484</v>
      </c>
      <c r="AH51" s="34">
        <f ca="1">THG!AH51/THG!$D51-1</f>
        <v>-0.1526933793670322</v>
      </c>
      <c r="AI51" s="34">
        <f ca="1">THG!AI51/THG!$D51-1</f>
        <v>-0.13399248331700508</v>
      </c>
      <c r="AJ51" s="34">
        <f ca="1">THG!AJ51/THG!$D51-1</f>
        <v>-0.23227938675346016</v>
      </c>
    </row>
    <row r="52" spans="2:36" s="145" customFormat="1" ht="18.75" customHeight="1">
      <c r="B52" s="91" t="s">
        <v>247</v>
      </c>
      <c r="C52" s="155" t="s">
        <v>6</v>
      </c>
      <c r="D52" s="93">
        <f ca="1">THG!D52/THG!$D52-1</f>
        <v>0</v>
      </c>
      <c r="E52" s="93">
        <f ca="1">THG!E52/THG!$D52-1</f>
        <v>-6.1236945136469156E-3</v>
      </c>
      <c r="F52" s="93">
        <f ca="1">THG!F52/THG!$D52-1</f>
        <v>1.7718725606201247E-2</v>
      </c>
      <c r="G52" s="93">
        <f ca="1">THG!G52/THG!$D52-1</f>
        <v>1.6161746811223621E-2</v>
      </c>
      <c r="H52" s="93">
        <f ca="1">THG!H52/THG!$D52-1</f>
        <v>3.3343639180525964E-2</v>
      </c>
      <c r="I52" s="93">
        <f ca="1">THG!I52/THG!$D52-1</f>
        <v>2.0203549723064373E-2</v>
      </c>
      <c r="J52" s="93">
        <f ca="1">THG!J52/THG!$D52-1</f>
        <v>1.3700142916754032E-2</v>
      </c>
      <c r="K52" s="93">
        <f ca="1">THG!K52/THG!$D52-1</f>
        <v>1.2706950775066783E-2</v>
      </c>
      <c r="L52" s="93">
        <f ca="1">THG!L52/THG!$D52-1</f>
        <v>3.2493111532122532E-2</v>
      </c>
      <c r="M52" s="93">
        <f ca="1">THG!M52/THG!$D52-1</f>
        <v>4.0851200160321621E-2</v>
      </c>
      <c r="N52" s="93">
        <f ca="1">THG!N52/THG!$D52-1</f>
        <v>4.425771203057427E-2</v>
      </c>
      <c r="O52" s="93">
        <f ca="1">THG!O52/THG!$D52-1</f>
        <v>9.8609701670031358E-2</v>
      </c>
      <c r="P52" s="93">
        <f ca="1">THG!P52/THG!$D52-1</f>
        <v>7.2006260415406587E-2</v>
      </c>
      <c r="Q52" s="93">
        <f ca="1">THG!Q52/THG!$D52-1</f>
        <v>7.5921313078142205E-2</v>
      </c>
      <c r="R52" s="93">
        <f ca="1">THG!R52/THG!$D52-1</f>
        <v>8.1952900213114743E-2</v>
      </c>
      <c r="S52" s="93">
        <f ca="1">THG!S52/THG!$D52-1</f>
        <v>8.3668741551059744E-2</v>
      </c>
      <c r="T52" s="93">
        <f ca="1">THG!T52/THG!$D52-1</f>
        <v>5.2499542614904415E-2</v>
      </c>
      <c r="U52" s="93">
        <f ca="1">THG!U52/THG!$D52-1</f>
        <v>6.1417201731529758E-2</v>
      </c>
      <c r="V52" s="93">
        <f ca="1">THG!V52/THG!$D52-1</f>
        <v>4.464372306280695E-2</v>
      </c>
      <c r="W52" s="93">
        <f ca="1">THG!W52/THG!$D52-1</f>
        <v>4.5194122932847636E-2</v>
      </c>
      <c r="X52" s="93">
        <f ca="1">THG!X52/THG!$D52-1</f>
        <v>2.5555661418419806E-2</v>
      </c>
      <c r="Y52" s="93">
        <f ca="1">THG!Y52/THG!$D52-1</f>
        <v>1.4417685826538351E-2</v>
      </c>
      <c r="Z52" s="93">
        <f ca="1">THG!Z52/THG!$D52-1</f>
        <v>1.9774549496664573E-2</v>
      </c>
      <c r="AA52" s="93">
        <f ca="1">THG!AA52/THG!$D52-1</f>
        <v>1.8334300846530649E-2</v>
      </c>
      <c r="AB52" s="93">
        <f ca="1">THG!AB52/THG!$D52-1</f>
        <v>1.4067599932978236E-2</v>
      </c>
      <c r="AC52" s="93">
        <f ca="1">THG!AC52/THG!$D52-1</f>
        <v>3.2091235194462886E-2</v>
      </c>
      <c r="AD52" s="93">
        <f ca="1">THG!AD52/THG!$D52-1</f>
        <v>5.3938524173851699E-2</v>
      </c>
      <c r="AE52" s="93">
        <f ca="1">THG!AE52/THG!$D52-1</f>
        <v>5.5863514333414077E-2</v>
      </c>
      <c r="AF52" s="93">
        <f ca="1">THG!AF52/THG!$D52-1</f>
        <v>6.192047230614639E-2</v>
      </c>
      <c r="AG52" s="93">
        <f ca="1">THG!AG52/THG!$D52-1</f>
        <v>7.3504739905140504E-2</v>
      </c>
      <c r="AH52" s="93">
        <f ca="1">THG!AH52/THG!$D52-1</f>
        <v>8.8160075857535602E-2</v>
      </c>
      <c r="AI52" s="93">
        <f ca="1">THG!AI52/THG!$D52-1</f>
        <v>0.1329095414821122</v>
      </c>
      <c r="AJ52" s="93">
        <f ca="1">THG!AJ52/THG!$D52-1</f>
        <v>0.10625948615544289</v>
      </c>
    </row>
    <row r="53" spans="2:36" s="145" customFormat="1" ht="18.75" customHeight="1">
      <c r="B53" s="19" t="s">
        <v>248</v>
      </c>
      <c r="C53" s="154" t="s">
        <v>6</v>
      </c>
      <c r="D53" s="34">
        <f ca="1">THG!D53/THG!$D53-1</f>
        <v>0</v>
      </c>
      <c r="E53" s="34">
        <f ca="1">THG!E53/THG!$D53-1</f>
        <v>-5.2193951201409128E-3</v>
      </c>
      <c r="F53" s="34">
        <f ca="1">THG!F53/THG!$D53-1</f>
        <v>-8.590188994651804E-3</v>
      </c>
      <c r="G53" s="34">
        <f ca="1">THG!G53/THG!$D53-1</f>
        <v>4.5932841667539748E-3</v>
      </c>
      <c r="H53" s="34">
        <f ca="1">THG!H53/THG!$D53-1</f>
        <v>-2.1391790747515849E-4</v>
      </c>
      <c r="I53" s="34">
        <f ca="1">THG!I53/THG!$D53-1</f>
        <v>-2.8839800850055664E-4</v>
      </c>
      <c r="J53" s="34">
        <f ca="1">THG!J53/THG!$D53-1</f>
        <v>6.4003409545079215E-3</v>
      </c>
      <c r="K53" s="34">
        <f ca="1">THG!K53/THG!$D53-1</f>
        <v>4.606333546691932E-3</v>
      </c>
      <c r="L53" s="34">
        <f ca="1">THG!L53/THG!$D53-1</f>
        <v>-3.3377220203918423E-3</v>
      </c>
      <c r="M53" s="34">
        <f ca="1">THG!M53/THG!$D53-1</f>
        <v>-5.9146363480822028E-3</v>
      </c>
      <c r="N53" s="34">
        <f ca="1">THG!N53/THG!$D53-1</f>
        <v>-1.5161103716116453E-2</v>
      </c>
      <c r="O53" s="34">
        <f ca="1">THG!O53/THG!$D53-1</f>
        <v>2.782644441163229</v>
      </c>
      <c r="P53" s="34">
        <f ca="1">THG!P53/THG!$D53-1</f>
        <v>2.6386587247310667</v>
      </c>
      <c r="Q53" s="34">
        <f ca="1">THG!Q53/THG!$D53-1</f>
        <v>2.2080309225569708</v>
      </c>
      <c r="R53" s="34">
        <f ca="1">THG!R53/THG!$D53-1</f>
        <v>2.1262585633595679</v>
      </c>
      <c r="S53" s="34">
        <f ca="1">THG!S53/THG!$D53-1</f>
        <v>1.7525373543274601</v>
      </c>
      <c r="T53" s="34">
        <f ca="1">THG!T53/THG!$D53-1</f>
        <v>0.31207923983429464</v>
      </c>
      <c r="U53" s="34">
        <f ca="1">THG!U53/THG!$D53-1</f>
        <v>1.0395884500444152E-2</v>
      </c>
      <c r="V53" s="34">
        <f ca="1">THG!V53/THG!$D53-1</f>
        <v>-0.25749702574500632</v>
      </c>
      <c r="W53" s="34">
        <f ca="1">THG!W53/THG!$D53-1</f>
        <v>-0.58460701692327888</v>
      </c>
      <c r="X53" s="34">
        <f ca="1">THG!X53/THG!$D53-1</f>
        <v>-0.97892624619089541</v>
      </c>
      <c r="Y53" s="34">
        <f ca="1">THG!Y53/THG!$D53-1</f>
        <v>-1.3875879063696939</v>
      </c>
      <c r="Z53" s="34">
        <f ca="1">THG!Z53/THG!$D53-1</f>
        <v>-1.6829901787611714</v>
      </c>
      <c r="AA53" s="34">
        <f ca="1">THG!AA53/THG!$D53-1</f>
        <v>-1.4897744163538869</v>
      </c>
      <c r="AB53" s="34">
        <f ca="1">THG!AB53/THG!$D53-1</f>
        <v>-1.2302982872591925</v>
      </c>
      <c r="AC53" s="34">
        <f ca="1">THG!AC53/THG!$D53-1</f>
        <v>-1.1336334498481391</v>
      </c>
      <c r="AD53" s="34">
        <f ca="1">THG!AD53/THG!$D53-1</f>
        <v>-1.0906292745753943</v>
      </c>
      <c r="AE53" s="34">
        <f ca="1">THG!AE53/THG!$D53-1</f>
        <v>-0.82201326599336022</v>
      </c>
      <c r="AF53" s="34">
        <f ca="1">THG!AF53/THG!$D53-1</f>
        <v>-0.36679692190910462</v>
      </c>
      <c r="AG53" s="34">
        <f ca="1">THG!AG53/THG!$D53-1</f>
        <v>-0.6559548672404083</v>
      </c>
      <c r="AH53" s="34">
        <f ca="1">THG!AH53/THG!$D53-1</f>
        <v>-0.57059623073331822</v>
      </c>
      <c r="AI53" s="34">
        <f ca="1">THG!AI53/THG!$D53-1</f>
        <v>0.26140038918977027</v>
      </c>
      <c r="AJ53" s="34">
        <f ca="1">THG!AJ53/THG!$D53-1</f>
        <v>-0.19396428822929446</v>
      </c>
    </row>
    <row r="54" spans="2:36" s="145" customFormat="1" ht="18.75" customHeight="1">
      <c r="B54" s="91" t="s">
        <v>226</v>
      </c>
      <c r="C54" s="155" t="s">
        <v>6</v>
      </c>
      <c r="D54" s="93">
        <f ca="1">THG!D54/THG!$D54-1</f>
        <v>0</v>
      </c>
      <c r="E54" s="93">
        <f ca="1">THG!E54/THG!$D54-1</f>
        <v>-2.0162263854906111</v>
      </c>
      <c r="F54" s="93">
        <f ca="1">THG!F54/THG!$D54-1</f>
        <v>-1.4210452445784194</v>
      </c>
      <c r="G54" s="93">
        <f ca="1">THG!G54/THG!$D54-1</f>
        <v>-1.6213711110926963</v>
      </c>
      <c r="H54" s="93">
        <f ca="1">THG!H54/THG!$D54-1</f>
        <v>0.77860481147416616</v>
      </c>
      <c r="I54" s="93">
        <f ca="1">THG!I54/THG!$D54-1</f>
        <v>1.0506983448890055</v>
      </c>
      <c r="J54" s="93">
        <f ca="1">THG!J54/THG!$D54-1</f>
        <v>1.0405629254103754</v>
      </c>
      <c r="K54" s="93">
        <f ca="1">THG!K54/THG!$D54-1</f>
        <v>1.8536867770819949</v>
      </c>
      <c r="L54" s="93">
        <f ca="1">THG!L54/THG!$D54-1</f>
        <v>2.1571809687716632</v>
      </c>
      <c r="M54" s="93">
        <f ca="1">THG!M54/THG!$D54-1</f>
        <v>3.1204829524238287</v>
      </c>
      <c r="N54" s="93">
        <f ca="1">THG!N54/THG!$D54-1</f>
        <v>4.3950887112613355</v>
      </c>
      <c r="O54" s="93">
        <f ca="1">THG!O54/THG!$D54-1</f>
        <v>2.999846002307776</v>
      </c>
      <c r="P54" s="93">
        <f ca="1">THG!P54/THG!$D54-1</f>
        <v>4.3524170173506205</v>
      </c>
      <c r="Q54" s="93">
        <f ca="1">THG!Q54/THG!$D54-1</f>
        <v>5.5939958006679218</v>
      </c>
      <c r="R54" s="93">
        <f ca="1">THG!R54/THG!$D54-1</f>
        <v>8.1806945046387867</v>
      </c>
      <c r="S54" s="93">
        <f ca="1">THG!S54/THG!$D54-1</f>
        <v>10.284648080343606</v>
      </c>
      <c r="T54" s="93">
        <f ca="1">THG!T54/THG!$D54-1</f>
        <v>11.236729296537355</v>
      </c>
      <c r="U54" s="93">
        <f ca="1">THG!U54/THG!$D54-1</f>
        <v>11.363388410926818</v>
      </c>
      <c r="V54" s="93">
        <f ca="1">THG!V54/THG!$D54-1</f>
        <v>3.2654882795590039</v>
      </c>
      <c r="W54" s="93">
        <f ca="1">THG!W54/THG!$D54-1</f>
        <v>3.8259278263575798</v>
      </c>
      <c r="X54" s="93">
        <f ca="1">THG!X54/THG!$D54-1</f>
        <v>2.8332348597627481</v>
      </c>
      <c r="Y54" s="93">
        <f ca="1">THG!Y54/THG!$D54-1</f>
        <v>2.7388074568585186</v>
      </c>
      <c r="Z54" s="93">
        <f ca="1">THG!Z54/THG!$D54-1</f>
        <v>1.9971306830489706</v>
      </c>
      <c r="AA54" s="93">
        <f ca="1">THG!AA54/THG!$D54-1</f>
        <v>1.0384872709666526</v>
      </c>
      <c r="AB54" s="93">
        <f ca="1">THG!AB54/THG!$D54-1</f>
        <v>1.4721358598926395</v>
      </c>
      <c r="AC54" s="93">
        <f ca="1">THG!AC54/THG!$D54-1</f>
        <v>0.67584620396586903</v>
      </c>
      <c r="AD54" s="93">
        <f ca="1">THG!AD54/THG!$D54-1</f>
        <v>0.73106486261655879</v>
      </c>
      <c r="AE54" s="93">
        <f ca="1">THG!AE54/THG!$D54-1</f>
        <v>1.3587147672564162</v>
      </c>
      <c r="AF54" s="93">
        <f ca="1">THG!AF54/THG!$D54-1</f>
        <v>5.503007456944264</v>
      </c>
      <c r="AG54" s="93">
        <f ca="1">THG!AG54/THG!$D54-1</f>
        <v>3.5604043562032235</v>
      </c>
      <c r="AH54" s="93">
        <f ca="1">THG!AH54/THG!$D54-1</f>
        <v>5.503007456944264</v>
      </c>
      <c r="AI54" s="93">
        <f ca="1">THG!AI54/THG!$D54-1</f>
        <v>5.503007456944264</v>
      </c>
      <c r="AJ54" s="93">
        <f ca="1">THG!AJ54/THG!$D54-1</f>
        <v>5.5030074569442959</v>
      </c>
    </row>
    <row r="55" spans="2:36" ht="19.5" customHeight="1">
      <c r="B55" s="7"/>
      <c r="C55" s="16"/>
      <c r="AH55" s="145"/>
      <c r="AI55" s="145"/>
    </row>
  </sheetData>
  <pageMargins left="0.70866141732283472" right="0.70866141732283472" top="0.78740157480314965" bottom="0.78740157480314965" header="1.1811023622047245" footer="1.1811023622047245"/>
  <pageSetup paperSize="9" scale="20" orientation="portrait" r:id="rId1"/>
  <drawing r:id="rId2"/>
  <legacyDrawingHF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5F966-5D90-49DE-9432-01BBF20F4DC6}">
  <sheetPr>
    <tabColor theme="5"/>
  </sheetPr>
  <dimension ref="B1:AR18"/>
  <sheetViews>
    <sheetView showGridLines="0" zoomScale="85" zoomScaleNormal="85" zoomScalePageLayoutView="150" workbookViewId="0">
      <pane xSplit="3" ySplit="10" topLeftCell="X11" activePane="bottomRight" state="frozen"/>
      <selection activeCell="B20" sqref="B20"/>
      <selection pane="topRight" activeCell="B20" sqref="B20"/>
      <selection pane="bottomLeft" activeCell="B20" sqref="B20"/>
      <selection pane="bottomRight" activeCell="X11" sqref="X11"/>
    </sheetView>
  </sheetViews>
  <sheetFormatPr baseColWidth="10" defaultColWidth="11.42578125" defaultRowHeight="15" outlineLevelCol="1"/>
  <cols>
    <col min="1" max="1" width="5.42578125" style="89" customWidth="1"/>
    <col min="2" max="2" width="39.7109375" style="89" customWidth="1"/>
    <col min="3" max="3" width="63.85546875" style="17" customWidth="1"/>
    <col min="4" max="23" width="9.42578125" style="89" hidden="1" customWidth="1" outlineLevel="1"/>
    <col min="24" max="24" width="9.42578125" style="89" customWidth="1" collapsed="1"/>
    <col min="25" max="44" width="9.42578125" style="89" customWidth="1"/>
    <col min="45" max="16384" width="11.42578125" style="89"/>
  </cols>
  <sheetData>
    <row r="1" spans="2:44" s="83" customFormat="1" ht="23.25" customHeight="1">
      <c r="B1" s="79" t="s">
        <v>140</v>
      </c>
      <c r="C1" s="96" t="s">
        <v>149</v>
      </c>
      <c r="D1" s="97"/>
      <c r="E1" s="97"/>
      <c r="F1" s="97"/>
      <c r="G1" s="97"/>
      <c r="H1" s="97"/>
      <c r="I1" s="97"/>
      <c r="J1" s="97"/>
      <c r="K1" s="98"/>
      <c r="AK1" s="38"/>
      <c r="AL1" s="84"/>
    </row>
    <row r="2" spans="2:44" s="83" customFormat="1" ht="23.25" customHeight="1">
      <c r="B2" s="79" t="s">
        <v>138</v>
      </c>
      <c r="C2" s="96" t="s">
        <v>219</v>
      </c>
      <c r="D2" s="97"/>
      <c r="E2" s="97"/>
      <c r="F2" s="97"/>
      <c r="G2" s="97"/>
      <c r="H2" s="97"/>
      <c r="I2" s="97"/>
      <c r="J2" s="97"/>
      <c r="K2" s="98"/>
      <c r="AK2" s="38"/>
    </row>
    <row r="3" spans="2:44" s="83" customFormat="1" ht="23.25" customHeight="1">
      <c r="B3" s="79" t="s">
        <v>137</v>
      </c>
      <c r="C3" s="99">
        <f ca="1">TODAY()</f>
        <v>44998</v>
      </c>
      <c r="D3" s="100"/>
      <c r="E3" s="100"/>
      <c r="F3" s="100"/>
      <c r="G3" s="100"/>
      <c r="H3" s="100"/>
      <c r="I3" s="100"/>
      <c r="J3" s="100"/>
      <c r="K3" s="100"/>
      <c r="AK3" s="38"/>
    </row>
    <row r="4" spans="2:44" s="83" customFormat="1" ht="23.25" customHeight="1">
      <c r="B4" s="79" t="s">
        <v>136</v>
      </c>
      <c r="C4" s="96" t="s">
        <v>182</v>
      </c>
      <c r="D4" s="97"/>
      <c r="E4" s="97"/>
      <c r="F4" s="97"/>
      <c r="G4" s="97"/>
      <c r="H4" s="97"/>
      <c r="I4" s="97"/>
      <c r="J4" s="97"/>
      <c r="K4" s="98"/>
    </row>
    <row r="5" spans="2:44" s="83" customFormat="1" ht="23.25" customHeight="1">
      <c r="B5" s="79" t="s">
        <v>135</v>
      </c>
      <c r="C5" s="96" t="s">
        <v>147</v>
      </c>
      <c r="D5" s="97"/>
      <c r="E5" s="97"/>
      <c r="F5" s="97"/>
      <c r="G5" s="97"/>
      <c r="H5" s="97"/>
      <c r="I5" s="97"/>
      <c r="J5" s="97"/>
      <c r="K5" s="98"/>
    </row>
    <row r="6" spans="2:44" s="83" customFormat="1" ht="23.25" customHeight="1">
      <c r="B6" s="79" t="s">
        <v>134</v>
      </c>
      <c r="C6" s="96"/>
      <c r="D6" s="97"/>
      <c r="E6" s="97"/>
      <c r="F6" s="97"/>
      <c r="G6" s="97"/>
      <c r="H6" s="97"/>
      <c r="I6" s="97"/>
      <c r="J6" s="97"/>
      <c r="K6" s="98"/>
      <c r="AK6" s="38"/>
    </row>
    <row r="7" spans="2:44">
      <c r="B7" s="80"/>
      <c r="C7" s="81"/>
      <c r="D7" s="80"/>
      <c r="E7" s="80"/>
      <c r="F7" s="80"/>
      <c r="G7" s="80"/>
      <c r="H7" s="80"/>
      <c r="I7" s="80"/>
      <c r="J7" s="80"/>
      <c r="K7" s="80"/>
    </row>
    <row r="8" spans="2:44" ht="14.25" customHeight="1">
      <c r="B8" s="1"/>
      <c r="C8" s="11"/>
    </row>
    <row r="9" spans="2:44" ht="22.5" customHeight="1">
      <c r="B9" s="3"/>
      <c r="C9" s="12"/>
      <c r="D9" s="24"/>
      <c r="E9" s="24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</row>
    <row r="10" spans="2:44">
      <c r="B10" s="4" t="s">
        <v>154</v>
      </c>
      <c r="C10" s="13"/>
      <c r="D10" s="8">
        <v>32874</v>
      </c>
      <c r="E10" s="8">
        <v>33239</v>
      </c>
      <c r="F10" s="8">
        <v>33604</v>
      </c>
      <c r="G10" s="8">
        <v>33970</v>
      </c>
      <c r="H10" s="8">
        <v>34335</v>
      </c>
      <c r="I10" s="8">
        <v>34700</v>
      </c>
      <c r="J10" s="8">
        <v>35065</v>
      </c>
      <c r="K10" s="8">
        <v>35431</v>
      </c>
      <c r="L10" s="8">
        <v>35796</v>
      </c>
      <c r="M10" s="8">
        <v>36161</v>
      </c>
      <c r="N10" s="8">
        <v>36526</v>
      </c>
      <c r="O10" s="8">
        <v>36892</v>
      </c>
      <c r="P10" s="8">
        <v>37257</v>
      </c>
      <c r="Q10" s="8">
        <v>37622</v>
      </c>
      <c r="R10" s="8">
        <v>37987</v>
      </c>
      <c r="S10" s="8">
        <v>38353</v>
      </c>
      <c r="T10" s="8">
        <v>38718</v>
      </c>
      <c r="U10" s="8">
        <v>39083</v>
      </c>
      <c r="V10" s="8">
        <v>39448</v>
      </c>
      <c r="W10" s="8">
        <v>39814</v>
      </c>
      <c r="X10" s="8">
        <v>40179</v>
      </c>
      <c r="Y10" s="8">
        <v>40544</v>
      </c>
      <c r="Z10" s="8">
        <v>40909</v>
      </c>
      <c r="AA10" s="8">
        <v>41275</v>
      </c>
      <c r="AB10" s="8">
        <v>41640</v>
      </c>
      <c r="AC10" s="8">
        <v>42005</v>
      </c>
      <c r="AD10" s="8">
        <v>42370</v>
      </c>
      <c r="AE10" s="8">
        <v>42736</v>
      </c>
      <c r="AF10" s="8">
        <v>43101</v>
      </c>
      <c r="AG10" s="8">
        <v>43466</v>
      </c>
      <c r="AH10" s="8">
        <v>43831</v>
      </c>
      <c r="AI10" s="8">
        <v>44197</v>
      </c>
      <c r="AJ10" s="8">
        <v>44562</v>
      </c>
      <c r="AK10" s="8">
        <v>44927</v>
      </c>
      <c r="AL10" s="8">
        <v>45292</v>
      </c>
      <c r="AM10" s="8">
        <v>45658</v>
      </c>
      <c r="AN10" s="8">
        <v>46023</v>
      </c>
      <c r="AO10" s="8">
        <v>46388</v>
      </c>
      <c r="AP10" s="8">
        <v>46753</v>
      </c>
      <c r="AQ10" s="8">
        <v>47119</v>
      </c>
      <c r="AR10" s="8">
        <v>47484</v>
      </c>
    </row>
    <row r="11" spans="2:44" ht="18.75" customHeight="1">
      <c r="B11" s="118" t="str">
        <f ca="1">THG!B27</f>
        <v>CRF 1.A.3.a - nationaler Luftverkehr</v>
      </c>
      <c r="C11" s="14" t="s">
        <v>145</v>
      </c>
      <c r="D11" s="101">
        <f ca="1">(THG!D27)/1000</f>
        <v>2.2865265994665918</v>
      </c>
      <c r="E11" s="101">
        <f ca="1">(THG!E27)/1000</f>
        <v>2.1994033575934915</v>
      </c>
      <c r="F11" s="101">
        <f ca="1">(THG!F27)/1000</f>
        <v>2.2443687719045995</v>
      </c>
      <c r="G11" s="101">
        <f ca="1">(THG!G27)/1000</f>
        <v>2.1609288461185545</v>
      </c>
      <c r="H11" s="101">
        <f ca="1">(THG!H27)/1000</f>
        <v>2.1437169550546677</v>
      </c>
      <c r="I11" s="101">
        <f ca="1">(THG!I27)/1000</f>
        <v>2.259449668642179</v>
      </c>
      <c r="J11" s="101">
        <f ca="1">(THG!J27)/1000</f>
        <v>2.1764020944549674</v>
      </c>
      <c r="K11" s="101">
        <f ca="1">(THG!K27)/1000</f>
        <v>2.2875575432142572</v>
      </c>
      <c r="L11" s="101">
        <f ca="1">(THG!L27)/1000</f>
        <v>2.2961140256014354</v>
      </c>
      <c r="M11" s="101">
        <f ca="1">(THG!M27)/1000</f>
        <v>2.3173901273044142</v>
      </c>
      <c r="N11" s="101">
        <f ca="1">(THG!N27)/1000</f>
        <v>2.4314296495813394</v>
      </c>
      <c r="O11" s="101">
        <f ca="1">(THG!O27)/1000</f>
        <v>2.3728958349906102</v>
      </c>
      <c r="P11" s="101">
        <f ca="1">(THG!P27)/1000</f>
        <v>2.2660414791171171</v>
      </c>
      <c r="Q11" s="101">
        <f ca="1">(THG!Q27)/1000</f>
        <v>2.2537278262043565</v>
      </c>
      <c r="R11" s="101">
        <f ca="1">(THG!R27)/1000</f>
        <v>2.1042076504314866</v>
      </c>
      <c r="S11" s="101">
        <f ca="1">(THG!S27)/1000</f>
        <v>2.2517246357112284</v>
      </c>
      <c r="T11" s="101">
        <f ca="1">(THG!T27)/1000</f>
        <v>2.3042517893824308</v>
      </c>
      <c r="U11" s="101">
        <f ca="1">(THG!U27)/1000</f>
        <v>2.373958306115767</v>
      </c>
      <c r="V11" s="101">
        <f ca="1">(THG!V27)/1000</f>
        <v>2.4007815985365046</v>
      </c>
      <c r="W11" s="101">
        <f ca="1">(THG!W27)/1000</f>
        <v>2.2579403899092068</v>
      </c>
      <c r="X11" s="101">
        <f ca="1">(THG!X27)/1000</f>
        <v>2.2477546053950008</v>
      </c>
      <c r="Y11" s="101">
        <f ca="1">(THG!Y27)/1000</f>
        <v>2.2751980499562743</v>
      </c>
      <c r="Z11" s="101">
        <f ca="1">(THG!Z27)/1000</f>
        <v>2.1645369524544016</v>
      </c>
      <c r="AA11" s="101">
        <f ca="1">(THG!AA27)/1000</f>
        <v>1.956531807646221</v>
      </c>
      <c r="AB11" s="101">
        <f ca="1">(THG!AB27)/1000</f>
        <v>1.9778554513237687</v>
      </c>
      <c r="AC11" s="101">
        <f ca="1">(THG!AC27)/1000</f>
        <v>2.0614974456817627</v>
      </c>
      <c r="AD11" s="101">
        <f ca="1">(THG!AD27)/1000</f>
        <v>2.0671441207387815</v>
      </c>
      <c r="AE11" s="101">
        <f ca="1">(THG!AE27)/1000</f>
        <v>2.003785910387311</v>
      </c>
      <c r="AF11" s="101">
        <f ca="1">(THG!AF27)/1000</f>
        <v>2.0202862964976105</v>
      </c>
      <c r="AG11" s="101">
        <f ca="1">(THG!AG27)/1000</f>
        <v>2.1260867444998839</v>
      </c>
      <c r="AH11" s="166">
        <f ca="1">(THG!AH27)/1000</f>
        <v>0.97993329619368441</v>
      </c>
      <c r="AI11" s="166">
        <f ca="1">(THG!AI27)/1000</f>
        <v>0.74062321276322651</v>
      </c>
      <c r="AJ11" s="166">
        <f ca="1">(THG!AJ27)/1000</f>
        <v>1.029948367417882</v>
      </c>
      <c r="AK11" s="29"/>
      <c r="AL11" s="29"/>
      <c r="AM11" s="29"/>
      <c r="AN11" s="29"/>
      <c r="AO11" s="29"/>
      <c r="AP11" s="29"/>
      <c r="AQ11" s="29"/>
      <c r="AR11" s="29"/>
    </row>
    <row r="12" spans="2:44" ht="18.75" customHeight="1">
      <c r="B12" s="119" t="str">
        <f ca="1">THG!B28</f>
        <v>CRF 1.A.3.b - Straßenverkehr</v>
      </c>
      <c r="C12" s="90" t="s">
        <v>145</v>
      </c>
      <c r="D12" s="102">
        <f ca="1">(THG!D28)/1000</f>
        <v>154.82599571429901</v>
      </c>
      <c r="E12" s="102">
        <f ca="1">(THG!E28)/1000</f>
        <v>158.31631809430516</v>
      </c>
      <c r="F12" s="102">
        <f ca="1">(THG!F28)/1000</f>
        <v>164.13518920602621</v>
      </c>
      <c r="G12" s="102">
        <f ca="1">(THG!G28)/1000</f>
        <v>168.57505377839996</v>
      </c>
      <c r="H12" s="102">
        <f ca="1">(THG!H28)/1000</f>
        <v>164.81079427804994</v>
      </c>
      <c r="I12" s="102">
        <f ca="1">(THG!I28)/1000</f>
        <v>168.90063608755483</v>
      </c>
      <c r="J12" s="102">
        <f ca="1">(THG!J28)/1000</f>
        <v>168.87219923959293</v>
      </c>
      <c r="K12" s="102">
        <f ca="1">(THG!K28)/1000</f>
        <v>169.68689157621733</v>
      </c>
      <c r="L12" s="102">
        <f ca="1">(THG!L28)/1000</f>
        <v>173.05275407555675</v>
      </c>
      <c r="M12" s="102">
        <f ca="1">(THG!M28)/1000</f>
        <v>178.4946595416925</v>
      </c>
      <c r="N12" s="102">
        <f ca="1">(THG!N28)/1000</f>
        <v>174.49875056624404</v>
      </c>
      <c r="O12" s="102">
        <f ca="1">(THG!O28)/1000</f>
        <v>170.86597388647797</v>
      </c>
      <c r="P12" s="102">
        <f ca="1">(THG!P28)/1000</f>
        <v>168.67173961787432</v>
      </c>
      <c r="Q12" s="102">
        <f ca="1">(THG!Q28)/1000</f>
        <v>162.33324079692815</v>
      </c>
      <c r="R12" s="102">
        <f ca="1">(THG!R28)/1000</f>
        <v>162.16314147318337</v>
      </c>
      <c r="S12" s="102">
        <f ca="1">(THG!S28)/1000</f>
        <v>154.15916000595806</v>
      </c>
      <c r="T12" s="102">
        <f ca="1">(THG!T28)/1000</f>
        <v>150.34777457057314</v>
      </c>
      <c r="U12" s="102">
        <f ca="1">(THG!U28)/1000</f>
        <v>147.40497349809402</v>
      </c>
      <c r="V12" s="102">
        <f ca="1">(THG!V28)/1000</f>
        <v>147.07283713884883</v>
      </c>
      <c r="W12" s="102">
        <f ca="1">(THG!W28)/1000</f>
        <v>146.77004030042895</v>
      </c>
      <c r="X12" s="102">
        <f ca="1">(THG!X28)/1000</f>
        <v>147.90890384684303</v>
      </c>
      <c r="Y12" s="102">
        <f ca="1">(THG!Y28)/1000</f>
        <v>149.89804155888902</v>
      </c>
      <c r="Z12" s="102">
        <f ca="1">(THG!Z28)/1000</f>
        <v>148.63079811911359</v>
      </c>
      <c r="AA12" s="102">
        <f ca="1">(THG!AA28)/1000</f>
        <v>152.91679138181453</v>
      </c>
      <c r="AB12" s="102">
        <f ca="1">(THG!AB28)/1000</f>
        <v>154.09985447354629</v>
      </c>
      <c r="AC12" s="102">
        <f ca="1">(THG!AC28)/1000</f>
        <v>156.76115141420513</v>
      </c>
      <c r="AD12" s="102">
        <f ca="1">(THG!AD28)/1000</f>
        <v>159.96233585386631</v>
      </c>
      <c r="AE12" s="102">
        <f ca="1">(THG!AE28)/1000</f>
        <v>163.11171396590646</v>
      </c>
      <c r="AF12" s="102">
        <f ca="1">(THG!AF28)/1000</f>
        <v>157.54494971174552</v>
      </c>
      <c r="AG12" s="102">
        <f ca="1">(THG!AG28)/1000</f>
        <v>159.10739252438762</v>
      </c>
      <c r="AH12" s="167">
        <f ca="1">(THG!AH28)/1000</f>
        <v>142.16379119348534</v>
      </c>
      <c r="AI12" s="167">
        <f ca="1">(THG!AI28)/1000</f>
        <v>143.72378081733012</v>
      </c>
      <c r="AJ12" s="167">
        <f ca="1">(THG!AJ28)/1000</f>
        <v>144.54133877570493</v>
      </c>
      <c r="AK12" s="92"/>
      <c r="AL12" s="92"/>
      <c r="AM12" s="92"/>
      <c r="AN12" s="92"/>
      <c r="AO12" s="92"/>
      <c r="AP12" s="92"/>
      <c r="AQ12" s="92"/>
      <c r="AR12" s="92"/>
    </row>
    <row r="13" spans="2:44" ht="18.75" customHeight="1">
      <c r="B13" s="120" t="str">
        <f ca="1">THG!B29</f>
        <v>CRF 1.A.3.c - Schienenverkehr</v>
      </c>
      <c r="C13" s="103" t="s">
        <v>145</v>
      </c>
      <c r="D13" s="101">
        <f ca="1">(THG!D29)/1000</f>
        <v>3.1486823751535193</v>
      </c>
      <c r="E13" s="101">
        <f ca="1">(THG!E29)/1000</f>
        <v>2.8182480261610414</v>
      </c>
      <c r="F13" s="101">
        <f ca="1">(THG!F29)/1000</f>
        <v>2.7659797750780002</v>
      </c>
      <c r="G13" s="101">
        <f ca="1">(THG!G29)/1000</f>
        <v>2.753686658481032</v>
      </c>
      <c r="H13" s="101">
        <f ca="1">(THG!H29)/1000</f>
        <v>2.5609950830318771</v>
      </c>
      <c r="I13" s="101">
        <f ca="1">(THG!I29)/1000</f>
        <v>2.476878873147172</v>
      </c>
      <c r="J13" s="101">
        <f ca="1">(THG!J29)/1000</f>
        <v>2.3542249952295284</v>
      </c>
      <c r="K13" s="101">
        <f ca="1">(THG!K29)/1000</f>
        <v>2.1728695550655059</v>
      </c>
      <c r="L13" s="101">
        <f ca="1">(THG!L29)/1000</f>
        <v>2.0508836434438464</v>
      </c>
      <c r="M13" s="101">
        <f ca="1">(THG!M29)/1000</f>
        <v>1.9379307168243638</v>
      </c>
      <c r="N13" s="101">
        <f ca="1">(THG!N29)/1000</f>
        <v>1.9539274894843486</v>
      </c>
      <c r="O13" s="101">
        <f ca="1">(THG!O29)/1000</f>
        <v>1.7909116682234567</v>
      </c>
      <c r="P13" s="101">
        <f ca="1">(THG!P29)/1000</f>
        <v>1.6588441812864099</v>
      </c>
      <c r="Q13" s="101">
        <f ca="1">(THG!Q29)/1000</f>
        <v>1.6277466938211331</v>
      </c>
      <c r="R13" s="101">
        <f ca="1">(THG!R29)/1000</f>
        <v>1.5375565624900669</v>
      </c>
      <c r="S13" s="101">
        <f ca="1">(THG!S29)/1000</f>
        <v>1.3750251457993159</v>
      </c>
      <c r="T13" s="101">
        <f ca="1">(THG!T29)/1000</f>
        <v>1.29868865576016</v>
      </c>
      <c r="U13" s="101">
        <f ca="1">(THG!U29)/1000</f>
        <v>1.2710726093002924</v>
      </c>
      <c r="V13" s="101">
        <f ca="1">(THG!V29)/1000</f>
        <v>1.2503525469197636</v>
      </c>
      <c r="W13" s="101">
        <f ca="1">(THG!W29)/1000</f>
        <v>1.1004926101710277</v>
      </c>
      <c r="X13" s="101">
        <f ca="1">(THG!X29)/1000</f>
        <v>1.1207679269331499</v>
      </c>
      <c r="Y13" s="101">
        <f ca="1">(THG!Y29)/1000</f>
        <v>1.1320787787788891</v>
      </c>
      <c r="Z13" s="101">
        <f ca="1">(THG!Z29)/1000</f>
        <v>1.0421806407493408</v>
      </c>
      <c r="AA13" s="101">
        <f ca="1">(THG!AA29)/1000</f>
        <v>1.0600895403442023</v>
      </c>
      <c r="AB13" s="101">
        <f ca="1">(THG!AB29)/1000</f>
        <v>0.94841797406771922</v>
      </c>
      <c r="AC13" s="101">
        <f ca="1">(THG!AC29)/1000</f>
        <v>1.0244712310658495</v>
      </c>
      <c r="AD13" s="101">
        <f ca="1">(THG!AD29)/1000</f>
        <v>1.0592375692655625</v>
      </c>
      <c r="AE13" s="101">
        <f ca="1">(THG!AE29)/1000</f>
        <v>0.87879082235422157</v>
      </c>
      <c r="AF13" s="101">
        <f ca="1">(THG!AF29)/1000</f>
        <v>0.73590490370676143</v>
      </c>
      <c r="AG13" s="101">
        <f ca="1">(THG!AG29)/1000</f>
        <v>0.83413554396448975</v>
      </c>
      <c r="AH13" s="166">
        <f ca="1">(THG!AH29)/1000</f>
        <v>0.83262340410869662</v>
      </c>
      <c r="AI13" s="166">
        <f ca="1">(THG!AI29)/1000</f>
        <v>0.85550616722003092</v>
      </c>
      <c r="AJ13" s="166">
        <f ca="1">(THG!AJ29)/1000</f>
        <v>0.8393053474860559</v>
      </c>
      <c r="AK13" s="29"/>
      <c r="AL13" s="29"/>
      <c r="AM13" s="29"/>
      <c r="AN13" s="29"/>
      <c r="AO13" s="29"/>
      <c r="AP13" s="29"/>
      <c r="AQ13" s="29"/>
      <c r="AR13" s="29"/>
    </row>
    <row r="14" spans="2:44" ht="37.5" customHeight="1">
      <c r="B14" s="119" t="str">
        <f ca="1">THG!B30</f>
        <v>CRF 1.A.3.d - Küsten- &amp; Binnenschifffahrt</v>
      </c>
      <c r="C14" s="90" t="s">
        <v>145</v>
      </c>
      <c r="D14" s="102">
        <f ca="1">(THG!D30)/1000</f>
        <v>3.0141663687528979</v>
      </c>
      <c r="E14" s="102">
        <f ca="1">(THG!E30)/1000</f>
        <v>2.8967239477042539</v>
      </c>
      <c r="F14" s="102">
        <f ca="1">(THG!F30)/1000</f>
        <v>2.9581383652304054</v>
      </c>
      <c r="G14" s="102">
        <f ca="1">(THG!G30)/1000</f>
        <v>2.9427998619598781</v>
      </c>
      <c r="H14" s="102">
        <f ca="1">(THG!H30)/1000</f>
        <v>2.8884041686160109</v>
      </c>
      <c r="I14" s="102">
        <f ca="1">(THG!I30)/1000</f>
        <v>2.4343783753317334</v>
      </c>
      <c r="J14" s="102">
        <f ca="1">(THG!J30)/1000</f>
        <v>2.2545284803976458</v>
      </c>
      <c r="K14" s="102">
        <f ca="1">(THG!K30)/1000</f>
        <v>1.9242595493723385</v>
      </c>
      <c r="L14" s="102">
        <f ca="1">(THG!L30)/1000</f>
        <v>1.9446875535589765</v>
      </c>
      <c r="M14" s="102">
        <f ca="1">(THG!M30)/1000</f>
        <v>1.7065182593348243</v>
      </c>
      <c r="N14" s="102">
        <f ca="1">(THG!N30)/1000</f>
        <v>1.6202757792794102</v>
      </c>
      <c r="O14" s="102">
        <f ca="1">(THG!O30)/1000</f>
        <v>1.6072707459798907</v>
      </c>
      <c r="P14" s="102">
        <f ca="1">(THG!P30)/1000</f>
        <v>1.5341685350901193</v>
      </c>
      <c r="Q14" s="102">
        <f ca="1">(THG!Q30)/1000</f>
        <v>1.5836476696835282</v>
      </c>
      <c r="R14" s="102">
        <f ca="1">(THG!R30)/1000</f>
        <v>1.5806672542287323</v>
      </c>
      <c r="S14" s="102">
        <f ca="1">(THG!S30)/1000</f>
        <v>1.5954117030188728</v>
      </c>
      <c r="T14" s="102">
        <f ca="1">(THG!T30)/1000</f>
        <v>1.467032940339281</v>
      </c>
      <c r="U14" s="102">
        <f ca="1">(THG!U30)/1000</f>
        <v>1.5057871689855973</v>
      </c>
      <c r="V14" s="102">
        <f ca="1">(THG!V30)/1000</f>
        <v>1.4660196549464115</v>
      </c>
      <c r="W14" s="102">
        <f ca="1">(THG!W30)/1000</f>
        <v>1.4500022125006713</v>
      </c>
      <c r="X14" s="102">
        <f ca="1">(THG!X30)/1000</f>
        <v>1.3991041287894714</v>
      </c>
      <c r="Y14" s="102">
        <f ca="1">(THG!Y30)/1000</f>
        <v>1.4605029082615668</v>
      </c>
      <c r="Z14" s="102">
        <f ca="1">(THG!Z30)/1000</f>
        <v>1.4489379555475528</v>
      </c>
      <c r="AA14" s="102">
        <f ca="1">(THG!AA30)/1000</f>
        <v>1.4912161673301634</v>
      </c>
      <c r="AB14" s="102">
        <f ca="1">(THG!AB30)/1000</f>
        <v>1.5727571443088117</v>
      </c>
      <c r="AC14" s="102">
        <f ca="1">(THG!AC30)/1000</f>
        <v>1.6731330288920281</v>
      </c>
      <c r="AD14" s="102">
        <f ca="1">(THG!AD30)/1000</f>
        <v>1.5346468443474368</v>
      </c>
      <c r="AE14" s="102">
        <f ca="1">(THG!AE30)/1000</f>
        <v>1.4366654356081088</v>
      </c>
      <c r="AF14" s="102">
        <f ca="1">(THG!AF30)/1000</f>
        <v>1.5324497265060275</v>
      </c>
      <c r="AG14" s="102">
        <f ca="1">(THG!AG30)/1000</f>
        <v>1.5908441258185215</v>
      </c>
      <c r="AH14" s="167">
        <f ca="1">(THG!AH30)/1000</f>
        <v>1.4233248092250235</v>
      </c>
      <c r="AI14" s="167">
        <f ca="1">(THG!AI30)/1000</f>
        <v>1.4662957360808362</v>
      </c>
      <c r="AJ14" s="167">
        <f ca="1">(THG!AJ30)/1000</f>
        <v>1.4468132331004153</v>
      </c>
      <c r="AK14" s="92"/>
      <c r="AL14" s="92"/>
      <c r="AM14" s="92"/>
      <c r="AN14" s="92"/>
      <c r="AO14" s="92"/>
      <c r="AP14" s="92"/>
      <c r="AQ14" s="92"/>
      <c r="AR14" s="92"/>
    </row>
    <row r="15" spans="2:44" ht="18.75" customHeight="1">
      <c r="B15" s="5" t="str">
        <f ca="1">THG!B26</f>
        <v>4 - Verkehr</v>
      </c>
      <c r="C15" s="20" t="s">
        <v>145</v>
      </c>
      <c r="D15" s="21">
        <f ca="1">(THG!D26)/1000</f>
        <v>163.27537105767203</v>
      </c>
      <c r="E15" s="21">
        <f ca="1">(THG!E26)/1000</f>
        <v>166.23069342576395</v>
      </c>
      <c r="F15" s="21">
        <f ca="1">(THG!F26)/1000</f>
        <v>172.10367611823924</v>
      </c>
      <c r="G15" s="21">
        <f ca="1">(THG!G26)/1000</f>
        <v>176.43246914495944</v>
      </c>
      <c r="H15" s="21">
        <f ca="1">(THG!H26)/1000</f>
        <v>172.40391048475252</v>
      </c>
      <c r="I15" s="21">
        <f ca="1">(THG!I26)/1000</f>
        <v>176.0713430046759</v>
      </c>
      <c r="J15" s="21">
        <f ca="1">(THG!J26)/1000</f>
        <v>175.6573548096751</v>
      </c>
      <c r="K15" s="21">
        <f ca="1">(THG!K26)/1000</f>
        <v>176.07157822386944</v>
      </c>
      <c r="L15" s="21">
        <f ca="1">(THG!L26)/1000</f>
        <v>179.34443929816101</v>
      </c>
      <c r="M15" s="21">
        <f ca="1">(THG!M26)/1000</f>
        <v>184.4564986451561</v>
      </c>
      <c r="N15" s="21">
        <f ca="1">(THG!N26)/1000</f>
        <v>180.50438348458914</v>
      </c>
      <c r="O15" s="21">
        <f ca="1">(THG!O26)/1000</f>
        <v>176.63705213567189</v>
      </c>
      <c r="P15" s="21">
        <f ca="1">(THG!P26)/1000</f>
        <v>174.13079381336794</v>
      </c>
      <c r="Q15" s="21">
        <f ca="1">(THG!Q26)/1000</f>
        <v>167.79836298663716</v>
      </c>
      <c r="R15" s="21">
        <f ca="1">(THG!R26)/1000</f>
        <v>167.38557294033365</v>
      </c>
      <c r="S15" s="21">
        <f ca="1">(THG!S26)/1000</f>
        <v>159.38132149048749</v>
      </c>
      <c r="T15" s="21">
        <f ca="1">(THG!T26)/1000</f>
        <v>155.41774795605502</v>
      </c>
      <c r="U15" s="21">
        <f ca="1">(THG!U26)/1000</f>
        <v>152.55579158249569</v>
      </c>
      <c r="V15" s="21">
        <f ca="1">(THG!V26)/1000</f>
        <v>152.18999093925149</v>
      </c>
      <c r="W15" s="21">
        <f ca="1">(THG!W26)/1000</f>
        <v>151.57847551300986</v>
      </c>
      <c r="X15" s="21">
        <f ca="1">(THG!X26)/1000</f>
        <v>152.67653050796065</v>
      </c>
      <c r="Y15" s="21">
        <f ca="1">(THG!Y26)/1000</f>
        <v>154.76582129588579</v>
      </c>
      <c r="Z15" s="21">
        <f ca="1">(THG!Z26)/1000</f>
        <v>153.28645366786489</v>
      </c>
      <c r="AA15" s="21">
        <f ca="1">(THG!AA26)/1000</f>
        <v>157.42462889713511</v>
      </c>
      <c r="AB15" s="21">
        <f ca="1">(THG!AB26)/1000</f>
        <v>158.59888504324658</v>
      </c>
      <c r="AC15" s="21">
        <f ca="1">(THG!AC26)/1000</f>
        <v>161.52025311984474</v>
      </c>
      <c r="AD15" s="21">
        <f ca="1">(THG!AD26)/1000</f>
        <v>164.62336438821808</v>
      </c>
      <c r="AE15" s="21">
        <f ca="1">(THG!AE26)/1000</f>
        <v>167.43095613425612</v>
      </c>
      <c r="AF15" s="21">
        <f ca="1">(THG!AF26)/1000</f>
        <v>161.83359063845595</v>
      </c>
      <c r="AG15" s="21">
        <f ca="1">(THG!AG26)/1000</f>
        <v>163.65845893867052</v>
      </c>
      <c r="AH15" s="159">
        <f ca="1">(THG!AH26)/1000</f>
        <v>145.39967270301273</v>
      </c>
      <c r="AI15" s="159">
        <f ca="1">(THG!AI26)/1000</f>
        <v>146.78620593339423</v>
      </c>
      <c r="AJ15" s="159">
        <f ca="1">(THG!AJ26)/1000</f>
        <v>147.85740572370926</v>
      </c>
      <c r="AK15" s="27"/>
      <c r="AL15" s="27"/>
      <c r="AM15" s="27"/>
      <c r="AN15" s="27"/>
      <c r="AO15" s="27"/>
      <c r="AP15" s="27"/>
      <c r="AQ15" s="27"/>
      <c r="AR15" s="27"/>
    </row>
    <row r="16" spans="2:44" ht="18.75" customHeight="1">
      <c r="B16" s="91"/>
      <c r="C16" s="90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</row>
    <row r="17" spans="2:44" ht="18.75" customHeight="1">
      <c r="B17" s="5" t="s">
        <v>25</v>
      </c>
      <c r="C17" s="20" t="str">
        <f>'Daten Zielpfadgrafik'!C24</f>
        <v>aktueller Zielpfad**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7">
        <f>'Daten Zielpfadgrafik'!AH24</f>
        <v>150</v>
      </c>
      <c r="AI17" s="27">
        <f>'Daten Zielpfadgrafik'!AI24</f>
        <v>145</v>
      </c>
      <c r="AJ17" s="27">
        <f ca="1">'Daten Zielpfadgrafik'!AJ24</f>
        <v>138.80153267406732</v>
      </c>
      <c r="AK17" s="27">
        <f ca="1">'Daten Zielpfadgrafik'!AK24</f>
        <v>132.66954854286209</v>
      </c>
      <c r="AL17" s="27">
        <f ca="1">'Daten Zielpfadgrafik'!AL24</f>
        <v>126.66954854286206</v>
      </c>
      <c r="AM17" s="27">
        <f ca="1">'Daten Zielpfadgrafik'!AM24</f>
        <v>121.66954854286206</v>
      </c>
      <c r="AN17" s="27">
        <f ca="1">'Daten Zielpfadgrafik'!AN24</f>
        <v>115.66954854286206</v>
      </c>
      <c r="AO17" s="27">
        <f ca="1">'Daten Zielpfadgrafik'!AO24</f>
        <v>110.66954854286206</v>
      </c>
      <c r="AP17" s="27">
        <f ca="1">'Daten Zielpfadgrafik'!AP24</f>
        <v>103.66954854286206</v>
      </c>
      <c r="AQ17" s="27">
        <f ca="1">'Daten Zielpfadgrafik'!AQ24</f>
        <v>94.66954854286206</v>
      </c>
      <c r="AR17" s="27">
        <f ca="1">'Daten Zielpfadgrafik'!AR24</f>
        <v>83.66954854286206</v>
      </c>
    </row>
    <row r="18" spans="2:44" ht="14.25" customHeight="1">
      <c r="B18" s="7"/>
      <c r="C18" s="16"/>
    </row>
  </sheetData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29004-963C-4A4F-8487-83F81E29D193}">
  <sheetPr>
    <tabColor theme="5"/>
    <pageSetUpPr fitToPage="1"/>
  </sheetPr>
  <dimension ref="A1:X35"/>
  <sheetViews>
    <sheetView showGridLines="0" zoomScale="130" zoomScaleNormal="130" zoomScaleSheetLayoutView="110" workbookViewId="0"/>
  </sheetViews>
  <sheetFormatPr baseColWidth="10" defaultColWidth="11.42578125" defaultRowHeight="12.75"/>
  <cols>
    <col min="1" max="1" width="5.7109375" style="41" customWidth="1"/>
    <col min="2" max="2" width="4.28515625" style="41" customWidth="1"/>
    <col min="3" max="3" width="1.7109375" style="41" customWidth="1"/>
    <col min="4" max="4" width="14" style="41" customWidth="1"/>
    <col min="5" max="5" width="1.7109375" style="41" customWidth="1"/>
    <col min="6" max="6" width="14" style="41" customWidth="1"/>
    <col min="7" max="7" width="1.7109375" style="41" customWidth="1"/>
    <col min="8" max="8" width="14" style="41" customWidth="1"/>
    <col min="9" max="9" width="1.7109375" style="41" customWidth="1"/>
    <col min="10" max="10" width="14" style="41" customWidth="1"/>
    <col min="11" max="11" width="1.7109375" style="41" customWidth="1"/>
    <col min="12" max="12" width="14" style="41" customWidth="1"/>
    <col min="13" max="13" width="3.140625" style="41" customWidth="1"/>
    <col min="14" max="14" width="1.42578125" style="41" customWidth="1"/>
    <col min="15" max="15" width="15.140625" style="41" customWidth="1"/>
    <col min="16" max="16" width="2.5703125" style="42" customWidth="1"/>
    <col min="17" max="19" width="11.7109375" style="42" customWidth="1"/>
    <col min="20" max="20" width="4" style="42" customWidth="1"/>
    <col min="21" max="22" width="11.7109375" style="42" customWidth="1"/>
    <col min="23" max="23" width="19.140625" style="42" customWidth="1"/>
    <col min="24" max="24" width="2.5703125" style="42" customWidth="1"/>
    <col min="25" max="16384" width="11.42578125" style="42"/>
  </cols>
  <sheetData>
    <row r="1" spans="1:24" ht="20.25" customHeight="1">
      <c r="A1" s="40"/>
    </row>
    <row r="2" spans="1:24" ht="20.25" customHeigh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P2" s="215" t="s">
        <v>144</v>
      </c>
      <c r="Q2" s="216"/>
      <c r="R2" s="216"/>
      <c r="S2" s="216"/>
      <c r="T2" s="216"/>
      <c r="U2" s="216"/>
      <c r="V2" s="216"/>
      <c r="W2" s="216"/>
      <c r="X2" s="217"/>
    </row>
    <row r="3" spans="1:24" ht="18.75" customHeight="1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P3" s="45"/>
      <c r="Q3" s="46"/>
      <c r="R3" s="47"/>
      <c r="S3" s="46"/>
      <c r="T3" s="46"/>
      <c r="U3" s="47"/>
      <c r="V3" s="46"/>
      <c r="W3" s="46"/>
      <c r="X3" s="48"/>
    </row>
    <row r="4" spans="1:24" ht="15.95" customHeight="1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P4" s="45"/>
      <c r="Q4" s="46"/>
      <c r="R4" s="46"/>
      <c r="S4" s="46"/>
      <c r="T4" s="46"/>
      <c r="U4" s="46"/>
      <c r="V4" s="46"/>
      <c r="W4" s="46"/>
      <c r="X4" s="48"/>
    </row>
    <row r="5" spans="1:24" ht="7.5" customHeight="1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P5" s="50"/>
      <c r="Q5" s="51"/>
      <c r="R5" s="51"/>
      <c r="S5" s="51"/>
      <c r="T5" s="51"/>
      <c r="U5" s="51"/>
      <c r="V5" s="51"/>
      <c r="W5" s="51"/>
      <c r="X5" s="52"/>
    </row>
    <row r="6" spans="1:24" ht="16.5" customHeight="1">
      <c r="B6" s="53"/>
      <c r="P6" s="50"/>
      <c r="Q6" s="51"/>
      <c r="R6" s="51"/>
      <c r="S6" s="51"/>
      <c r="T6" s="51"/>
      <c r="U6" s="51"/>
      <c r="V6" s="51"/>
      <c r="W6" s="51"/>
      <c r="X6" s="52"/>
    </row>
    <row r="7" spans="1:24" ht="16.5" customHeight="1">
      <c r="B7" s="53"/>
      <c r="P7" s="50"/>
      <c r="Q7" s="51"/>
      <c r="R7" s="51"/>
      <c r="S7" s="51"/>
      <c r="T7" s="51"/>
      <c r="U7" s="51"/>
      <c r="V7" s="51"/>
      <c r="W7" s="51"/>
      <c r="X7" s="52"/>
    </row>
    <row r="8" spans="1:24" ht="16.5" customHeight="1">
      <c r="B8" s="53"/>
      <c r="P8" s="50"/>
      <c r="Q8" s="51"/>
      <c r="R8" s="51"/>
      <c r="S8" s="51"/>
      <c r="T8" s="51"/>
      <c r="U8" s="51"/>
      <c r="V8" s="51"/>
      <c r="W8" s="51"/>
      <c r="X8" s="52"/>
    </row>
    <row r="9" spans="1:24" ht="16.5" customHeight="1">
      <c r="B9" s="53"/>
      <c r="P9" s="50"/>
      <c r="Q9" s="51"/>
      <c r="R9" s="51"/>
      <c r="S9" s="51"/>
      <c r="T9" s="51"/>
      <c r="U9" s="51"/>
      <c r="V9" s="51"/>
      <c r="W9" s="51"/>
      <c r="X9" s="52"/>
    </row>
    <row r="10" spans="1:24" ht="16.5" customHeight="1">
      <c r="B10" s="53"/>
      <c r="P10" s="50"/>
      <c r="Q10" s="51"/>
      <c r="R10" s="51"/>
      <c r="S10" s="51"/>
      <c r="T10" s="51"/>
      <c r="U10" s="51"/>
      <c r="V10" s="51"/>
      <c r="W10" s="51"/>
      <c r="X10" s="52"/>
    </row>
    <row r="11" spans="1:24" ht="16.5" customHeight="1">
      <c r="B11" s="53"/>
      <c r="P11" s="50"/>
      <c r="Q11" s="54" t="s">
        <v>143</v>
      </c>
      <c r="R11" s="51"/>
      <c r="S11" s="51"/>
      <c r="T11" s="51"/>
      <c r="U11" s="51"/>
      <c r="V11" s="51"/>
      <c r="W11" s="51"/>
      <c r="X11" s="52"/>
    </row>
    <row r="12" spans="1:24" ht="16.5" customHeight="1">
      <c r="B12" s="53"/>
      <c r="P12" s="50"/>
      <c r="Q12" s="51"/>
      <c r="R12" s="51"/>
      <c r="S12" s="51"/>
      <c r="T12" s="51"/>
      <c r="U12" s="51"/>
      <c r="V12" s="51"/>
      <c r="W12" s="51"/>
      <c r="X12" s="52"/>
    </row>
    <row r="13" spans="1:24" ht="17.25" customHeight="1">
      <c r="B13" s="53"/>
      <c r="P13" s="50"/>
      <c r="Q13" s="54" t="s">
        <v>142</v>
      </c>
      <c r="R13" s="51"/>
      <c r="S13" s="51"/>
      <c r="T13" s="51"/>
      <c r="U13" s="51"/>
      <c r="V13" s="51"/>
      <c r="W13" s="51"/>
      <c r="X13" s="52"/>
    </row>
    <row r="14" spans="1:24" ht="16.5" customHeight="1">
      <c r="B14" s="53"/>
      <c r="P14" s="50"/>
      <c r="Q14" s="51"/>
      <c r="R14" s="51"/>
      <c r="S14" s="51"/>
      <c r="T14" s="51"/>
      <c r="U14" s="51"/>
      <c r="V14" s="51"/>
      <c r="W14" s="51"/>
      <c r="X14" s="52"/>
    </row>
    <row r="15" spans="1:24" ht="16.5" customHeight="1">
      <c r="A15" s="55"/>
      <c r="B15" s="56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0"/>
      <c r="Q15" s="51"/>
      <c r="R15" s="54" t="s">
        <v>141</v>
      </c>
      <c r="S15" s="51"/>
      <c r="T15" s="51"/>
      <c r="U15" s="54" t="s">
        <v>141</v>
      </c>
      <c r="V15" s="51"/>
      <c r="W15" s="51"/>
      <c r="X15" s="52"/>
    </row>
    <row r="16" spans="1:24" ht="16.5" customHeight="1">
      <c r="A16" s="55"/>
      <c r="B16" s="56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0"/>
      <c r="Q16" s="51"/>
      <c r="R16" s="51"/>
      <c r="S16" s="51"/>
      <c r="T16" s="51"/>
      <c r="U16" s="51"/>
      <c r="V16" s="51"/>
      <c r="W16" s="51"/>
      <c r="X16" s="52"/>
    </row>
    <row r="17" spans="1:24" ht="16.5" customHeight="1">
      <c r="A17" s="55"/>
      <c r="B17" s="56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0"/>
      <c r="Q17" s="51"/>
      <c r="R17" s="51"/>
      <c r="S17" s="51"/>
      <c r="T17" s="51"/>
      <c r="U17" s="51"/>
      <c r="V17" s="51"/>
      <c r="W17" s="51"/>
      <c r="X17" s="52"/>
    </row>
    <row r="18" spans="1:24" ht="22.5" customHeight="1">
      <c r="A18" s="55"/>
      <c r="B18" s="56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0"/>
      <c r="Q18" s="51"/>
      <c r="R18" s="51"/>
      <c r="S18" s="51"/>
      <c r="T18" s="51"/>
      <c r="U18" s="51"/>
      <c r="V18" s="51"/>
      <c r="W18" s="51"/>
      <c r="X18" s="52"/>
    </row>
    <row r="19" spans="1:24" ht="87" customHeight="1">
      <c r="A19" s="57"/>
      <c r="B19" s="58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5"/>
      <c r="O19" s="55"/>
      <c r="P19" s="59"/>
      <c r="Q19" s="60"/>
      <c r="R19" s="60"/>
      <c r="S19" s="60"/>
      <c r="T19" s="60"/>
      <c r="U19" s="60"/>
      <c r="V19" s="60"/>
      <c r="W19" s="60"/>
      <c r="X19" s="61"/>
    </row>
    <row r="20" spans="1:24" ht="9" customHeight="1">
      <c r="A20" s="57"/>
      <c r="B20" s="58"/>
      <c r="C20" s="57"/>
      <c r="D20" s="214"/>
      <c r="E20" s="57"/>
      <c r="F20" s="214"/>
      <c r="G20" s="57"/>
      <c r="H20" s="214"/>
      <c r="I20" s="57"/>
      <c r="J20" s="214"/>
      <c r="K20" s="57"/>
      <c r="L20" s="214"/>
      <c r="M20" s="57"/>
      <c r="N20" s="55"/>
      <c r="O20" s="55"/>
    </row>
    <row r="21" spans="1:24" ht="11.25" customHeight="1">
      <c r="A21" s="57"/>
      <c r="B21" s="58"/>
      <c r="C21" s="57"/>
      <c r="D21" s="214"/>
      <c r="E21" s="57"/>
      <c r="F21" s="214"/>
      <c r="G21" s="57"/>
      <c r="H21" s="214"/>
      <c r="I21" s="57"/>
      <c r="J21" s="214"/>
      <c r="K21" s="57"/>
      <c r="L21" s="214"/>
      <c r="M21" s="57"/>
      <c r="N21" s="55"/>
      <c r="O21" s="55"/>
    </row>
    <row r="22" spans="1:24" ht="3.75" customHeight="1">
      <c r="A22" s="57"/>
      <c r="B22" s="58"/>
      <c r="C22" s="57"/>
      <c r="D22" s="94"/>
      <c r="E22" s="57"/>
      <c r="F22" s="94"/>
      <c r="G22" s="57"/>
      <c r="H22" s="94"/>
      <c r="I22" s="57"/>
      <c r="J22" s="94"/>
      <c r="K22" s="57"/>
      <c r="L22" s="94"/>
      <c r="M22" s="57"/>
      <c r="N22" s="55"/>
      <c r="O22" s="55"/>
    </row>
    <row r="23" spans="1:24" ht="9" customHeight="1">
      <c r="A23" s="57"/>
      <c r="B23" s="58"/>
      <c r="C23" s="57"/>
      <c r="D23" s="214"/>
      <c r="E23" s="57"/>
      <c r="F23" s="214"/>
      <c r="G23" s="57"/>
      <c r="H23" s="214"/>
      <c r="I23" s="57"/>
      <c r="J23" s="214"/>
      <c r="K23" s="57"/>
      <c r="L23" s="214"/>
      <c r="M23" s="57"/>
      <c r="N23" s="55"/>
      <c r="O23" s="55"/>
    </row>
    <row r="24" spans="1:24" ht="9" customHeight="1">
      <c r="A24" s="57"/>
      <c r="B24" s="58"/>
      <c r="C24" s="57"/>
      <c r="D24" s="214"/>
      <c r="E24" s="57"/>
      <c r="F24" s="214"/>
      <c r="G24" s="57"/>
      <c r="H24" s="214"/>
      <c r="I24" s="57"/>
      <c r="J24" s="214"/>
      <c r="K24" s="57"/>
      <c r="L24" s="214"/>
      <c r="M24" s="57"/>
      <c r="N24" s="55"/>
      <c r="O24" s="55"/>
    </row>
    <row r="25" spans="1:24" ht="16.5" customHeight="1">
      <c r="A25" s="55"/>
      <c r="B25" s="56"/>
      <c r="C25" s="63"/>
      <c r="D25" s="63"/>
      <c r="E25" s="63"/>
      <c r="F25" s="63"/>
      <c r="G25" s="63"/>
      <c r="H25" s="63"/>
      <c r="I25" s="63"/>
      <c r="J25" s="63"/>
      <c r="K25" s="63"/>
      <c r="L25" s="55"/>
      <c r="M25" s="55"/>
      <c r="N25" s="55"/>
      <c r="O25" s="55"/>
    </row>
    <row r="26" spans="1:24" ht="21.75" customHeight="1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</row>
    <row r="27" spans="1:24" ht="6.75" customHeight="1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</row>
    <row r="28" spans="1:24" ht="6" customHeight="1">
      <c r="A28" s="64"/>
      <c r="B28" s="64"/>
      <c r="C28" s="64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</row>
    <row r="29" spans="1:24" ht="4.5" customHeight="1">
      <c r="A29" s="64"/>
      <c r="B29" s="64"/>
      <c r="C29" s="64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</row>
    <row r="30" spans="1:24" ht="6" customHeight="1">
      <c r="A30" s="64"/>
      <c r="B30" s="64"/>
      <c r="C30" s="64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</row>
    <row r="31" spans="1:24" ht="6.75" customHeight="1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</row>
    <row r="32" spans="1:24" ht="4.5" customHeight="1">
      <c r="A32" s="55"/>
      <c r="B32" s="55"/>
      <c r="C32" s="55"/>
      <c r="D32" s="55"/>
      <c r="E32" s="55"/>
      <c r="F32" s="55"/>
      <c r="G32" s="66"/>
      <c r="H32" s="66"/>
      <c r="I32" s="66"/>
      <c r="J32" s="66"/>
      <c r="K32" s="66"/>
      <c r="L32" s="55"/>
      <c r="M32" s="55"/>
      <c r="N32" s="55"/>
      <c r="O32" s="55"/>
    </row>
    <row r="33" spans="1:15" ht="18" customHeight="1">
      <c r="A33" s="67"/>
      <c r="B33" s="67"/>
      <c r="C33" s="67"/>
      <c r="D33" s="67"/>
      <c r="E33" s="67"/>
      <c r="F33" s="66"/>
      <c r="G33" s="66"/>
      <c r="H33" s="66"/>
      <c r="I33" s="66"/>
      <c r="J33" s="66"/>
      <c r="K33" s="66"/>
      <c r="L33" s="55"/>
      <c r="M33" s="55"/>
      <c r="N33" s="55"/>
      <c r="O33" s="55"/>
    </row>
    <row r="34" spans="1:15">
      <c r="A34" s="67"/>
      <c r="B34" s="67"/>
      <c r="C34" s="67"/>
      <c r="D34" s="67"/>
      <c r="E34" s="67"/>
      <c r="F34" s="66"/>
      <c r="G34" s="66"/>
      <c r="H34" s="66"/>
      <c r="I34" s="66"/>
      <c r="J34" s="66"/>
      <c r="K34" s="66"/>
      <c r="L34" s="55"/>
      <c r="M34" s="55"/>
      <c r="N34" s="55"/>
      <c r="O34" s="55"/>
    </row>
    <row r="35" spans="1:15">
      <c r="A35" s="67"/>
      <c r="B35" s="67"/>
      <c r="C35" s="67"/>
      <c r="D35" s="67"/>
      <c r="E35" s="67"/>
      <c r="F35" s="66"/>
      <c r="G35" s="66"/>
      <c r="H35" s="66"/>
      <c r="I35" s="66"/>
      <c r="J35" s="66"/>
      <c r="K35" s="66"/>
      <c r="L35" s="55"/>
      <c r="M35" s="55"/>
      <c r="N35" s="55"/>
      <c r="O35" s="55"/>
    </row>
  </sheetData>
  <sheetProtection selectLockedCells="1"/>
  <mergeCells count="11">
    <mergeCell ref="P2:X2"/>
    <mergeCell ref="D20:D21"/>
    <mergeCell ref="F20:F21"/>
    <mergeCell ref="H20:H21"/>
    <mergeCell ref="J20:J21"/>
    <mergeCell ref="L20:L21"/>
    <mergeCell ref="D23:D24"/>
    <mergeCell ref="F23:F24"/>
    <mergeCell ref="H23:H24"/>
    <mergeCell ref="J23:J24"/>
    <mergeCell ref="L23:L24"/>
  </mergeCells>
  <printOptions horizontalCentered="1"/>
  <pageMargins left="0" right="0" top="0.78740157480314965" bottom="0.78740157480314965" header="0.31496062992125984" footer="0.31496062992125984"/>
  <pageSetup paperSize="9" scale="51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E05C3-7992-42CE-9093-B823D7900E37}">
  <sheetPr>
    <tabColor theme="8"/>
  </sheetPr>
  <dimension ref="B1:AR22"/>
  <sheetViews>
    <sheetView showGridLines="0" zoomScale="85" zoomScaleNormal="85" zoomScalePageLayoutView="150" workbookViewId="0">
      <pane xSplit="3" ySplit="10" topLeftCell="D11" activePane="bottomRight" state="frozen"/>
      <selection activeCell="AH22" sqref="AH22"/>
      <selection pane="topRight" activeCell="AH22" sqref="AH22"/>
      <selection pane="bottomLeft" activeCell="AH22" sqref="AH22"/>
      <selection pane="bottomRight" activeCell="X11" sqref="X11"/>
    </sheetView>
  </sheetViews>
  <sheetFormatPr baseColWidth="10" defaultColWidth="11.42578125" defaultRowHeight="15" outlineLevelCol="1"/>
  <cols>
    <col min="1" max="1" width="5.42578125" style="89" customWidth="1"/>
    <col min="2" max="2" width="39.7109375" style="89" customWidth="1"/>
    <col min="3" max="3" width="63.85546875" style="17" customWidth="1"/>
    <col min="4" max="23" width="9.42578125" style="89" hidden="1" customWidth="1" outlineLevel="1"/>
    <col min="24" max="24" width="9.42578125" style="89" customWidth="1" collapsed="1"/>
    <col min="25" max="44" width="9.42578125" style="89" customWidth="1"/>
    <col min="45" max="16384" width="11.42578125" style="89"/>
  </cols>
  <sheetData>
    <row r="1" spans="2:44" s="83" customFormat="1" ht="23.25" customHeight="1">
      <c r="B1" s="79" t="s">
        <v>140</v>
      </c>
      <c r="C1" s="96" t="s">
        <v>149</v>
      </c>
      <c r="D1" s="97"/>
      <c r="E1" s="97"/>
      <c r="F1" s="97"/>
      <c r="G1" s="97"/>
      <c r="H1" s="97"/>
      <c r="I1" s="97"/>
      <c r="J1" s="97"/>
      <c r="K1" s="98"/>
      <c r="AK1" s="38"/>
      <c r="AL1" s="84"/>
    </row>
    <row r="2" spans="2:44" s="83" customFormat="1" ht="23.25" customHeight="1">
      <c r="B2" s="79" t="s">
        <v>138</v>
      </c>
      <c r="C2" s="96" t="s">
        <v>220</v>
      </c>
      <c r="D2" s="97"/>
      <c r="E2" s="97"/>
      <c r="F2" s="97"/>
      <c r="G2" s="97"/>
      <c r="H2" s="97"/>
      <c r="I2" s="97"/>
      <c r="J2" s="97"/>
      <c r="K2" s="98"/>
      <c r="AK2" s="38"/>
    </row>
    <row r="3" spans="2:44" s="83" customFormat="1" ht="23.25" customHeight="1">
      <c r="B3" s="79" t="s">
        <v>137</v>
      </c>
      <c r="C3" s="99">
        <f ca="1">TODAY()</f>
        <v>44998</v>
      </c>
      <c r="D3" s="100"/>
      <c r="E3" s="100"/>
      <c r="F3" s="100"/>
      <c r="G3" s="100"/>
      <c r="H3" s="100"/>
      <c r="I3" s="100"/>
      <c r="J3" s="100"/>
      <c r="K3" s="100"/>
      <c r="AK3" s="38"/>
    </row>
    <row r="4" spans="2:44" s="83" customFormat="1" ht="23.25" customHeight="1">
      <c r="B4" s="79" t="s">
        <v>136</v>
      </c>
      <c r="C4" s="96" t="s">
        <v>182</v>
      </c>
      <c r="D4" s="97"/>
      <c r="E4" s="97"/>
      <c r="F4" s="97"/>
      <c r="G4" s="97"/>
      <c r="H4" s="97"/>
      <c r="I4" s="97"/>
      <c r="J4" s="97"/>
      <c r="K4" s="98"/>
    </row>
    <row r="5" spans="2:44" s="83" customFormat="1" ht="23.25" customHeight="1">
      <c r="B5" s="79" t="s">
        <v>135</v>
      </c>
      <c r="C5" s="96" t="s">
        <v>147</v>
      </c>
      <c r="D5" s="97"/>
      <c r="E5" s="97"/>
      <c r="F5" s="97"/>
      <c r="G5" s="97"/>
      <c r="H5" s="97"/>
      <c r="I5" s="97"/>
      <c r="J5" s="97"/>
      <c r="K5" s="98"/>
    </row>
    <row r="6" spans="2:44" s="83" customFormat="1" ht="23.25" customHeight="1">
      <c r="B6" s="79" t="s">
        <v>134</v>
      </c>
      <c r="C6" s="96"/>
      <c r="D6" s="97"/>
      <c r="E6" s="97"/>
      <c r="F6" s="97"/>
      <c r="G6" s="97"/>
      <c r="H6" s="97"/>
      <c r="I6" s="97"/>
      <c r="J6" s="97"/>
      <c r="K6" s="98"/>
      <c r="AK6" s="38"/>
    </row>
    <row r="7" spans="2:44">
      <c r="B7" s="80"/>
      <c r="C7" s="81"/>
      <c r="D7" s="80"/>
      <c r="E7" s="80"/>
      <c r="F7" s="80"/>
      <c r="G7" s="80"/>
      <c r="H7" s="80"/>
      <c r="I7" s="80"/>
      <c r="J7" s="80"/>
      <c r="K7" s="80"/>
    </row>
    <row r="8" spans="2:44" ht="14.25" customHeight="1">
      <c r="B8" s="1"/>
      <c r="C8" s="11"/>
    </row>
    <row r="9" spans="2:44" ht="22.5" customHeight="1">
      <c r="B9" s="3"/>
      <c r="C9" s="12"/>
      <c r="D9" s="24"/>
      <c r="E9" s="24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</row>
    <row r="10" spans="2:44">
      <c r="B10" s="4" t="s">
        <v>154</v>
      </c>
      <c r="C10" s="13"/>
      <c r="D10" s="8">
        <v>32874</v>
      </c>
      <c r="E10" s="8">
        <v>33239</v>
      </c>
      <c r="F10" s="8">
        <v>33604</v>
      </c>
      <c r="G10" s="8">
        <v>33970</v>
      </c>
      <c r="H10" s="8">
        <v>34335</v>
      </c>
      <c r="I10" s="8">
        <v>34700</v>
      </c>
      <c r="J10" s="8">
        <v>35065</v>
      </c>
      <c r="K10" s="8">
        <v>35431</v>
      </c>
      <c r="L10" s="8">
        <v>35796</v>
      </c>
      <c r="M10" s="8">
        <v>36161</v>
      </c>
      <c r="N10" s="8">
        <v>36526</v>
      </c>
      <c r="O10" s="8">
        <v>36892</v>
      </c>
      <c r="P10" s="8">
        <v>37257</v>
      </c>
      <c r="Q10" s="8">
        <v>37622</v>
      </c>
      <c r="R10" s="8">
        <v>37987</v>
      </c>
      <c r="S10" s="8">
        <v>38353</v>
      </c>
      <c r="T10" s="8">
        <v>38718</v>
      </c>
      <c r="U10" s="8">
        <v>39083</v>
      </c>
      <c r="V10" s="8">
        <v>39448</v>
      </c>
      <c r="W10" s="8">
        <v>39814</v>
      </c>
      <c r="X10" s="8">
        <v>40179</v>
      </c>
      <c r="Y10" s="8">
        <v>40544</v>
      </c>
      <c r="Z10" s="8">
        <v>40909</v>
      </c>
      <c r="AA10" s="8">
        <v>41275</v>
      </c>
      <c r="AB10" s="8">
        <v>41640</v>
      </c>
      <c r="AC10" s="8">
        <v>42005</v>
      </c>
      <c r="AD10" s="8">
        <v>42370</v>
      </c>
      <c r="AE10" s="8">
        <v>42736</v>
      </c>
      <c r="AF10" s="8">
        <v>43101</v>
      </c>
      <c r="AG10" s="8">
        <v>43466</v>
      </c>
      <c r="AH10" s="8">
        <v>43831</v>
      </c>
      <c r="AI10" s="8">
        <v>44197</v>
      </c>
      <c r="AJ10" s="8">
        <v>44562</v>
      </c>
      <c r="AK10" s="8">
        <v>44927</v>
      </c>
      <c r="AL10" s="8">
        <v>45292</v>
      </c>
      <c r="AM10" s="8">
        <v>45658</v>
      </c>
      <c r="AN10" s="8">
        <v>46023</v>
      </c>
      <c r="AO10" s="8">
        <v>46388</v>
      </c>
      <c r="AP10" s="8">
        <v>46753</v>
      </c>
      <c r="AQ10" s="8">
        <v>47119</v>
      </c>
      <c r="AR10" s="8">
        <v>47484</v>
      </c>
    </row>
    <row r="11" spans="2:44" ht="36.75" customHeight="1">
      <c r="B11" s="119" t="str">
        <f ca="1">THG!B33</f>
        <v>CRF 1.A.4.c - Stationäre &amp; mobile Feuerung</v>
      </c>
      <c r="C11" s="90" t="s">
        <v>145</v>
      </c>
      <c r="D11" s="102">
        <f ca="1">(THG!D33)/1000</f>
        <v>10.496513659372358</v>
      </c>
      <c r="E11" s="102">
        <f ca="1">(THG!E33)/1000</f>
        <v>8.5462468593698837</v>
      </c>
      <c r="F11" s="102">
        <f ca="1">(THG!F33)/1000</f>
        <v>7.188669582489517</v>
      </c>
      <c r="G11" s="102">
        <f ca="1">(THG!G33)/1000</f>
        <v>7.6085231060996428</v>
      </c>
      <c r="H11" s="102">
        <f ca="1">(THG!H33)/1000</f>
        <v>7.3318294818717016</v>
      </c>
      <c r="I11" s="102">
        <f ca="1">(THG!I33)/1000</f>
        <v>7.7470093671418505</v>
      </c>
      <c r="J11" s="102">
        <f ca="1">(THG!J33)/1000</f>
        <v>8.6844408401976469</v>
      </c>
      <c r="K11" s="102">
        <f ca="1">(THG!K33)/1000</f>
        <v>7.4844745723668353</v>
      </c>
      <c r="L11" s="102">
        <f ca="1">(THG!L33)/1000</f>
        <v>6.9948497134846326</v>
      </c>
      <c r="M11" s="102">
        <f ca="1">(THG!M33)/1000</f>
        <v>7.0786563971248659</v>
      </c>
      <c r="N11" s="102">
        <f ca="1">(THG!N33)/1000</f>
        <v>6.1788916371733666</v>
      </c>
      <c r="O11" s="102">
        <f ca="1">(THG!O33)/1000</f>
        <v>6.4523158340601174</v>
      </c>
      <c r="P11" s="102">
        <f ca="1">(THG!P33)/1000</f>
        <v>6.2037908235716381</v>
      </c>
      <c r="Q11" s="102">
        <f ca="1">(THG!Q33)/1000</f>
        <v>5.8850496663356884</v>
      </c>
      <c r="R11" s="102">
        <f ca="1">(THG!R33)/1000</f>
        <v>5.7414162304592162</v>
      </c>
      <c r="S11" s="102">
        <f ca="1">(THG!S33)/1000</f>
        <v>5.6830630459979599</v>
      </c>
      <c r="T11" s="102">
        <f ca="1">(THG!T33)/1000</f>
        <v>5.9326449183666865</v>
      </c>
      <c r="U11" s="102">
        <f ca="1">(THG!U33)/1000</f>
        <v>5.4019290741241912</v>
      </c>
      <c r="V11" s="102">
        <f ca="1">(THG!V33)/1000</f>
        <v>5.872716603696932</v>
      </c>
      <c r="W11" s="102">
        <f ca="1">(THG!W33)/1000</f>
        <v>5.6569094894294656</v>
      </c>
      <c r="X11" s="102">
        <f ca="1">(THG!X33)/1000</f>
        <v>6.1425189565644747</v>
      </c>
      <c r="Y11" s="102">
        <f ca="1">(THG!Y33)/1000</f>
        <v>6.7560204634251528</v>
      </c>
      <c r="Z11" s="102">
        <f ca="1">(THG!Z33)/1000</f>
        <v>5.9363035695920505</v>
      </c>
      <c r="AA11" s="102">
        <f ca="1">(THG!AA33)/1000</f>
        <v>6.0105611634132758</v>
      </c>
      <c r="AB11" s="102">
        <f ca="1">(THG!AB33)/1000</f>
        <v>6.5989693809125534</v>
      </c>
      <c r="AC11" s="102">
        <f ca="1">(THG!AC33)/1000</f>
        <v>6.6029291104474916</v>
      </c>
      <c r="AD11" s="102">
        <f ca="1">(THG!AD33)/1000</f>
        <v>6.8194549101369004</v>
      </c>
      <c r="AE11" s="102">
        <f ca="1">(THG!AE33)/1000</f>
        <v>6.3672574930786077</v>
      </c>
      <c r="AF11" s="102">
        <f ca="1">(THG!AF33)/1000</f>
        <v>6.1109367425172074</v>
      </c>
      <c r="AG11" s="102">
        <f ca="1">(THG!AG33)/1000</f>
        <v>6.0650355014656663</v>
      </c>
      <c r="AH11" s="167">
        <f ca="1">(THG!AH33)/1000</f>
        <v>6.2524897654344933</v>
      </c>
      <c r="AI11" s="167">
        <f ca="1">(THG!AI33)/1000</f>
        <v>6.3334628753823861</v>
      </c>
      <c r="AJ11" s="167">
        <f ca="1">(THG!AJ33)/1000</f>
        <v>6.2391839667721403</v>
      </c>
      <c r="AK11" s="92"/>
      <c r="AL11" s="92"/>
      <c r="AM11" s="92"/>
      <c r="AN11" s="92"/>
      <c r="AO11" s="92"/>
      <c r="AP11" s="92"/>
      <c r="AQ11" s="92"/>
      <c r="AR11" s="92"/>
    </row>
    <row r="12" spans="2:44" ht="36.75" customHeight="1">
      <c r="B12" s="118" t="str">
        <f ca="1">THG!B34</f>
        <v>CRF 3.A - Landwirtschaft - Fermentation</v>
      </c>
      <c r="C12" s="14" t="s">
        <v>145</v>
      </c>
      <c r="D12" s="101">
        <f ca="1">(THG!D34)/1000</f>
        <v>37.14109833571024</v>
      </c>
      <c r="E12" s="101">
        <f ca="1">(THG!E34)/1000</f>
        <v>33.091899567978011</v>
      </c>
      <c r="F12" s="101">
        <f ca="1">(THG!F34)/1000</f>
        <v>32.244684232025634</v>
      </c>
      <c r="G12" s="101">
        <f ca="1">(THG!G34)/1000</f>
        <v>32.269336157897513</v>
      </c>
      <c r="H12" s="101">
        <f ca="1">(THG!H34)/1000</f>
        <v>32.500132263059356</v>
      </c>
      <c r="I12" s="101">
        <f ca="1">(THG!I34)/1000</f>
        <v>32.547878846545579</v>
      </c>
      <c r="J12" s="101">
        <f ca="1">(THG!J34)/1000</f>
        <v>32.570847249739224</v>
      </c>
      <c r="K12" s="101">
        <f ca="1">(THG!K34)/1000</f>
        <v>31.635068369871245</v>
      </c>
      <c r="L12" s="101">
        <f ca="1">(THG!L34)/1000</f>
        <v>31.451236826174807</v>
      </c>
      <c r="M12" s="101">
        <f ca="1">(THG!M34)/1000</f>
        <v>31.224506740408572</v>
      </c>
      <c r="N12" s="101">
        <f ca="1">(THG!N34)/1000</f>
        <v>30.699325343212578</v>
      </c>
      <c r="O12" s="101">
        <f ca="1">(THG!O34)/1000</f>
        <v>31.171964689958141</v>
      </c>
      <c r="P12" s="101">
        <f ca="1">(THG!P34)/1000</f>
        <v>29.935653673878971</v>
      </c>
      <c r="Q12" s="101">
        <f ca="1">(THG!Q34)/1000</f>
        <v>29.559743519074743</v>
      </c>
      <c r="R12" s="101">
        <f ca="1">(THG!R34)/1000</f>
        <v>28.737894170295572</v>
      </c>
      <c r="S12" s="101">
        <f ca="1">(THG!S34)/1000</f>
        <v>28.547982773377164</v>
      </c>
      <c r="T12" s="101">
        <f ca="1">(THG!T34)/1000</f>
        <v>27.964255261369551</v>
      </c>
      <c r="U12" s="101">
        <f ca="1">(THG!U34)/1000</f>
        <v>28.066657443494897</v>
      </c>
      <c r="V12" s="101">
        <f ca="1">(THG!V34)/1000</f>
        <v>28.320671301711013</v>
      </c>
      <c r="W12" s="101">
        <f ca="1">(THG!W34)/1000</f>
        <v>28.352236956254522</v>
      </c>
      <c r="X12" s="101">
        <f ca="1">(THG!X34)/1000</f>
        <v>28.203459163840911</v>
      </c>
      <c r="Y12" s="101">
        <f ca="1">(THG!Y34)/1000</f>
        <v>27.822456990695052</v>
      </c>
      <c r="Z12" s="101">
        <f ca="1">(THG!Z34)/1000</f>
        <v>27.829844152492733</v>
      </c>
      <c r="AA12" s="101">
        <f ca="1">(THG!AA34)/1000</f>
        <v>28.181004455045798</v>
      </c>
      <c r="AB12" s="101">
        <f ca="1">(THG!AB34)/1000</f>
        <v>28.420176019472532</v>
      </c>
      <c r="AC12" s="101">
        <f ca="1">(THG!AC34)/1000</f>
        <v>28.401890765824607</v>
      </c>
      <c r="AD12" s="101">
        <f ca="1">(THG!AD34)/1000</f>
        <v>28.116183688583494</v>
      </c>
      <c r="AE12" s="101">
        <f ca="1">(THG!AE34)/1000</f>
        <v>27.89027854784085</v>
      </c>
      <c r="AF12" s="101">
        <f ca="1">(THG!AF34)/1000</f>
        <v>27.453806356407608</v>
      </c>
      <c r="AG12" s="101">
        <f ca="1">(THG!AG34)/1000</f>
        <v>27.132243405933682</v>
      </c>
      <c r="AH12" s="166">
        <f ca="1">(THG!AH34)/1000</f>
        <v>26.708591047393714</v>
      </c>
      <c r="AI12" s="166">
        <f ca="1">(THG!AI34)/1000</f>
        <v>26.141264785888325</v>
      </c>
      <c r="AJ12" s="166">
        <f ca="1">(THG!AJ34)/1000</f>
        <v>26.182581299163154</v>
      </c>
      <c r="AK12" s="29"/>
      <c r="AL12" s="29"/>
      <c r="AM12" s="29"/>
      <c r="AN12" s="29"/>
      <c r="AO12" s="29"/>
      <c r="AP12" s="29"/>
      <c r="AQ12" s="29"/>
      <c r="AR12" s="29"/>
    </row>
    <row r="13" spans="2:44" ht="36.75" customHeight="1">
      <c r="B13" s="119" t="str">
        <f ca="1">THG!B35</f>
        <v>CRF 3.B - Landwirtschaft - Düngerwirtschaft</v>
      </c>
      <c r="C13" s="90" t="s">
        <v>145</v>
      </c>
      <c r="D13" s="102">
        <f ca="1">(THG!D35)/1000</f>
        <v>11.959300486339705</v>
      </c>
      <c r="E13" s="102">
        <f ca="1">(THG!E35)/1000</f>
        <v>10.634099906421959</v>
      </c>
      <c r="F13" s="102">
        <f ca="1">(THG!F35)/1000</f>
        <v>10.57174777960498</v>
      </c>
      <c r="G13" s="102">
        <f ca="1">(THG!G35)/1000</f>
        <v>10.525500229309877</v>
      </c>
      <c r="H13" s="102">
        <f ca="1">(THG!H35)/1000</f>
        <v>10.913751656292654</v>
      </c>
      <c r="I13" s="102">
        <f ca="1">(THG!I35)/1000</f>
        <v>10.804742455931612</v>
      </c>
      <c r="J13" s="102">
        <f ca="1">(THG!J35)/1000</f>
        <v>10.901327460250682</v>
      </c>
      <c r="K13" s="102">
        <f ca="1">(THG!K35)/1000</f>
        <v>10.747542786588676</v>
      </c>
      <c r="L13" s="102">
        <f ca="1">(THG!L35)/1000</f>
        <v>11.016143382108352</v>
      </c>
      <c r="M13" s="102">
        <f ca="1">(THG!M35)/1000</f>
        <v>10.933913336663396</v>
      </c>
      <c r="N13" s="102">
        <f ca="1">(THG!N35)/1000</f>
        <v>10.868289771012551</v>
      </c>
      <c r="O13" s="102">
        <f ca="1">(THG!O35)/1000</f>
        <v>11.013731113741557</v>
      </c>
      <c r="P13" s="102">
        <f ca="1">(THG!P35)/1000</f>
        <v>10.748204524057375</v>
      </c>
      <c r="Q13" s="102">
        <f ca="1">(THG!Q35)/1000</f>
        <v>10.80868960984259</v>
      </c>
      <c r="R13" s="102">
        <f ca="1">(THG!R35)/1000</f>
        <v>10.474580522786884</v>
      </c>
      <c r="S13" s="102">
        <f ca="1">(THG!S35)/1000</f>
        <v>10.388930531603268</v>
      </c>
      <c r="T13" s="102">
        <f ca="1">(THG!T35)/1000</f>
        <v>10.14588474584772</v>
      </c>
      <c r="U13" s="102">
        <f ca="1">(THG!U35)/1000</f>
        <v>10.166949839871945</v>
      </c>
      <c r="V13" s="102">
        <f ca="1">(THG!V35)/1000</f>
        <v>10.096638119514243</v>
      </c>
      <c r="W13" s="102">
        <f ca="1">(THG!W35)/1000</f>
        <v>10.078489363512185</v>
      </c>
      <c r="X13" s="102">
        <f ca="1">(THG!X35)/1000</f>
        <v>9.7010820954205261</v>
      </c>
      <c r="Y13" s="102">
        <f ca="1">(THG!Y35)/1000</f>
        <v>9.6310880803924697</v>
      </c>
      <c r="Z13" s="102">
        <f ca="1">(THG!Z35)/1000</f>
        <v>9.7642295209976844</v>
      </c>
      <c r="AA13" s="102">
        <f ca="1">(THG!AA35)/1000</f>
        <v>9.7692944025843289</v>
      </c>
      <c r="AB13" s="102">
        <f ca="1">(THG!AB35)/1000</f>
        <v>9.9101757492866156</v>
      </c>
      <c r="AC13" s="102">
        <f ca="1">(THG!AC35)/1000</f>
        <v>9.8909455579607322</v>
      </c>
      <c r="AD13" s="102">
        <f ca="1">(THG!AD35)/1000</f>
        <v>9.9047459746483373</v>
      </c>
      <c r="AE13" s="102">
        <f ca="1">(THG!AE35)/1000</f>
        <v>9.9287914560950181</v>
      </c>
      <c r="AF13" s="102">
        <f ca="1">(THG!AF35)/1000</f>
        <v>9.8043756912214644</v>
      </c>
      <c r="AG13" s="102">
        <f ca="1">(THG!AG35)/1000</f>
        <v>9.7680075452027229</v>
      </c>
      <c r="AH13" s="167">
        <f ca="1">(THG!AH35)/1000</f>
        <v>9.6736735402537661</v>
      </c>
      <c r="AI13" s="167">
        <f ca="1">(THG!AI35)/1000</f>
        <v>9.2561509168239535</v>
      </c>
      <c r="AJ13" s="167">
        <f ca="1">(THG!AJ35)/1000</f>
        <v>8.9614315251988952</v>
      </c>
      <c r="AK13" s="92"/>
      <c r="AL13" s="92"/>
      <c r="AM13" s="92"/>
      <c r="AN13" s="92"/>
      <c r="AO13" s="92"/>
      <c r="AP13" s="92"/>
      <c r="AQ13" s="92"/>
      <c r="AR13" s="92"/>
    </row>
    <row r="14" spans="2:44" ht="36.75" customHeight="1">
      <c r="B14" s="120" t="str">
        <f ca="1">THG!B36</f>
        <v>CRF 3.D - Landwirtschaft - Landwirtschaftliche Böden</v>
      </c>
      <c r="C14" s="103" t="s">
        <v>145</v>
      </c>
      <c r="D14" s="101">
        <f ca="1">(THG!D36)/1000</f>
        <v>20.339179776563132</v>
      </c>
      <c r="E14" s="101">
        <f ca="1">(THG!E36)/1000</f>
        <v>19.056859602658918</v>
      </c>
      <c r="F14" s="101">
        <f ca="1">(THG!F36)/1000</f>
        <v>18.714948643841108</v>
      </c>
      <c r="G14" s="101">
        <f ca="1">(THG!G36)/1000</f>
        <v>18.193413614540816</v>
      </c>
      <c r="H14" s="101">
        <f ca="1">(THG!H36)/1000</f>
        <v>17.586340936853865</v>
      </c>
      <c r="I14" s="101">
        <f ca="1">(THG!I36)/1000</f>
        <v>17.703260036609247</v>
      </c>
      <c r="J14" s="101">
        <f ca="1">(THG!J36)/1000</f>
        <v>17.996672047656734</v>
      </c>
      <c r="K14" s="101">
        <f ca="1">(THG!K36)/1000</f>
        <v>17.999339897101049</v>
      </c>
      <c r="L14" s="101">
        <f ca="1">(THG!L36)/1000</f>
        <v>18.226316857745168</v>
      </c>
      <c r="M14" s="101">
        <f ca="1">(THG!M36)/1000</f>
        <v>18.536464058998991</v>
      </c>
      <c r="N14" s="101">
        <f ca="1">(THG!N36)/1000</f>
        <v>18.464692170784726</v>
      </c>
      <c r="O14" s="101">
        <f ca="1">(THG!O36)/1000</f>
        <v>18.540315236341396</v>
      </c>
      <c r="P14" s="101">
        <f ca="1">(THG!P36)/1000</f>
        <v>17.930994942183588</v>
      </c>
      <c r="Q14" s="101">
        <f ca="1">(THG!Q36)/1000</f>
        <v>17.674413268696505</v>
      </c>
      <c r="R14" s="101">
        <f ca="1">(THG!R36)/1000</f>
        <v>18.022702348144833</v>
      </c>
      <c r="S14" s="101">
        <f ca="1">(THG!S36)/1000</f>
        <v>17.943671182106264</v>
      </c>
      <c r="T14" s="101">
        <f ca="1">(THG!T36)/1000</f>
        <v>17.542060573553723</v>
      </c>
      <c r="U14" s="101">
        <f ca="1">(THG!U36)/1000</f>
        <v>17.760156275102077</v>
      </c>
      <c r="V14" s="101">
        <f ca="1">(THG!V36)/1000</f>
        <v>17.75674002249314</v>
      </c>
      <c r="W14" s="101">
        <f ca="1">(THG!W36)/1000</f>
        <v>17.938365595470078</v>
      </c>
      <c r="X14" s="101">
        <f ca="1">(THG!X36)/1000</f>
        <v>17.795296803848181</v>
      </c>
      <c r="Y14" s="101">
        <f ca="1">(THG!Y36)/1000</f>
        <v>18.054096162100354</v>
      </c>
      <c r="Z14" s="101">
        <f ca="1">(THG!Z36)/1000</f>
        <v>18.427686817701336</v>
      </c>
      <c r="AA14" s="101">
        <f ca="1">(THG!AA36)/1000</f>
        <v>18.506939425560059</v>
      </c>
      <c r="AB14" s="101">
        <f ca="1">(THG!AB36)/1000</f>
        <v>19.162726454018873</v>
      </c>
      <c r="AC14" s="101">
        <f ca="1">(THG!AC36)/1000</f>
        <v>18.9773696725108</v>
      </c>
      <c r="AD14" s="101">
        <f ca="1">(THG!AD36)/1000</f>
        <v>18.846431004134409</v>
      </c>
      <c r="AE14" s="101">
        <f ca="1">(THG!AE36)/1000</f>
        <v>18.446510328031696</v>
      </c>
      <c r="AF14" s="101">
        <f ca="1">(THG!AF36)/1000</f>
        <v>17.449379106180771</v>
      </c>
      <c r="AG14" s="101">
        <f ca="1">(THG!AG36)/1000</f>
        <v>17.198704601817077</v>
      </c>
      <c r="AH14" s="166">
        <f ca="1">(THG!AH36)/1000</f>
        <v>16.813537300747463</v>
      </c>
      <c r="AI14" s="166">
        <f ca="1">(THG!AI36)/1000</f>
        <v>16.619883953548083</v>
      </c>
      <c r="AJ14" s="166">
        <f ca="1">(THG!AJ36)/1000</f>
        <v>16.070237279636373</v>
      </c>
      <c r="AK14" s="29"/>
      <c r="AL14" s="29"/>
      <c r="AM14" s="29"/>
      <c r="AN14" s="29"/>
      <c r="AO14" s="29"/>
      <c r="AP14" s="29"/>
      <c r="AQ14" s="29"/>
      <c r="AR14" s="29"/>
    </row>
    <row r="15" spans="2:44" ht="36.75" customHeight="1">
      <c r="B15" s="119" t="str">
        <f ca="1">THG!B37</f>
        <v>CRF 3.G - Landwirtschaft - Kalkung</v>
      </c>
      <c r="C15" s="90" t="s">
        <v>145</v>
      </c>
      <c r="D15" s="102">
        <f ca="1">(THG!D37)/1000</f>
        <v>2.2005341227769231</v>
      </c>
      <c r="E15" s="102">
        <f ca="1">(THG!E37)/1000</f>
        <v>1.9867377644519495</v>
      </c>
      <c r="F15" s="102">
        <f ca="1">(THG!F37)/1000</f>
        <v>1.749146632047333</v>
      </c>
      <c r="G15" s="102">
        <f ca="1">(THG!G37)/1000</f>
        <v>1.4654822987379483</v>
      </c>
      <c r="H15" s="102">
        <f ca="1">(THG!H37)/1000</f>
        <v>1.3259392691031284</v>
      </c>
      <c r="I15" s="102">
        <f ca="1">(THG!I37)/1000</f>
        <v>1.2800598344285727</v>
      </c>
      <c r="J15" s="102">
        <f ca="1">(THG!J37)/1000</f>
        <v>1.3812322239047625</v>
      </c>
      <c r="K15" s="102">
        <f ca="1">(THG!K37)/1000</f>
        <v>1.4804991132380958</v>
      </c>
      <c r="L15" s="102">
        <f ca="1">(THG!L37)/1000</f>
        <v>1.5885194448095268</v>
      </c>
      <c r="M15" s="102">
        <f ca="1">(THG!M37)/1000</f>
        <v>1.7156073701904744</v>
      </c>
      <c r="N15" s="102">
        <f ca="1">(THG!N37)/1000</f>
        <v>1.6957464804761917</v>
      </c>
      <c r="O15" s="102">
        <f ca="1">(THG!O37)/1000</f>
        <v>1.6960939966666653</v>
      </c>
      <c r="P15" s="102">
        <f ca="1">(THG!P37)/1000</f>
        <v>1.5932983204285724</v>
      </c>
      <c r="Q15" s="102">
        <f ca="1">(THG!Q37)/1000</f>
        <v>1.5694695295714285</v>
      </c>
      <c r="R15" s="102">
        <f ca="1">(THG!R37)/1000</f>
        <v>1.4848940600476177</v>
      </c>
      <c r="S15" s="102">
        <f ca="1">(THG!S37)/1000</f>
        <v>1.4289084998571415</v>
      </c>
      <c r="T15" s="102">
        <f ca="1">(THG!T37)/1000</f>
        <v>1.4390350857142833</v>
      </c>
      <c r="U15" s="102">
        <f ca="1">(THG!U37)/1000</f>
        <v>1.477454048190475</v>
      </c>
      <c r="V15" s="102">
        <f ca="1">(THG!V37)/1000</f>
        <v>1.5451370670476172</v>
      </c>
      <c r="W15" s="102">
        <f ca="1">(THG!W37)/1000</f>
        <v>1.5219677555238105</v>
      </c>
      <c r="X15" s="102">
        <f ca="1">(THG!X37)/1000</f>
        <v>1.5490008411428557</v>
      </c>
      <c r="Y15" s="102">
        <f ca="1">(THG!Y37)/1000</f>
        <v>1.59326391295238</v>
      </c>
      <c r="Z15" s="102">
        <f ca="1">(THG!Z37)/1000</f>
        <v>1.6920846129523821</v>
      </c>
      <c r="AA15" s="102">
        <f ca="1">(THG!AA37)/1000</f>
        <v>1.8245301506666682</v>
      </c>
      <c r="AB15" s="102">
        <f ca="1">(THG!AB37)/1000</f>
        <v>1.9172560062857118</v>
      </c>
      <c r="AC15" s="102">
        <f ca="1">(THG!AC37)/1000</f>
        <v>1.905788965142859</v>
      </c>
      <c r="AD15" s="102">
        <f ca="1">(THG!AD37)/1000</f>
        <v>1.8817710979047599</v>
      </c>
      <c r="AE15" s="102">
        <f ca="1">(THG!AE37)/1000</f>
        <v>1.9376313817142863</v>
      </c>
      <c r="AF15" s="102">
        <f ca="1">(THG!AF37)/1000</f>
        <v>2.0474384710476192</v>
      </c>
      <c r="AG15" s="102">
        <f ca="1">(THG!AG37)/1000</f>
        <v>2.0388381472380939</v>
      </c>
      <c r="AH15" s="167">
        <f ca="1">(THG!AH37)/1000</f>
        <v>2.00977657361905</v>
      </c>
      <c r="AI15" s="167">
        <f ca="1">(THG!AI37)/1000</f>
        <v>2.0063700139999998</v>
      </c>
      <c r="AJ15" s="167">
        <f ca="1">(THG!AJ37)/1000</f>
        <v>2.0053561515500231</v>
      </c>
      <c r="AK15" s="92"/>
      <c r="AL15" s="92"/>
      <c r="AM15" s="92"/>
      <c r="AN15" s="92"/>
      <c r="AO15" s="92"/>
      <c r="AP15" s="92"/>
      <c r="AQ15" s="92"/>
      <c r="AR15" s="92"/>
    </row>
    <row r="16" spans="2:44" ht="36.75" customHeight="1">
      <c r="B16" s="118" t="str">
        <f ca="1">THG!B38</f>
        <v>CRF 3.H - Landwirtschaft - Harnstoffanwendung</v>
      </c>
      <c r="C16" s="14" t="s">
        <v>145</v>
      </c>
      <c r="D16" s="101">
        <f ca="1">(THG!D38)/1000</f>
        <v>0.48104832338513842</v>
      </c>
      <c r="E16" s="101">
        <f ca="1">(THG!E38)/1000</f>
        <v>0.4370876783245557</v>
      </c>
      <c r="F16" s="101">
        <f ca="1">(THG!F38)/1000</f>
        <v>0.49736494355212035</v>
      </c>
      <c r="G16" s="101">
        <f ca="1">(THG!G38)/1000</f>
        <v>0.45818008493506379</v>
      </c>
      <c r="H16" s="101">
        <f ca="1">(THG!H38)/1000</f>
        <v>0.44857668984672916</v>
      </c>
      <c r="I16" s="101">
        <f ca="1">(THG!I38)/1000</f>
        <v>0.45853709523809416</v>
      </c>
      <c r="J16" s="101">
        <f ca="1">(THG!J38)/1000</f>
        <v>0.48479042857142746</v>
      </c>
      <c r="K16" s="101">
        <f ca="1">(THG!K38)/1000</f>
        <v>0.49894716666666639</v>
      </c>
      <c r="L16" s="101">
        <f ca="1">(THG!L38)/1000</f>
        <v>0.52480895238095171</v>
      </c>
      <c r="M16" s="101">
        <f ca="1">(THG!M38)/1000</f>
        <v>0.55176209523809472</v>
      </c>
      <c r="N16" s="101">
        <f ca="1">(THG!N38)/1000</f>
        <v>0.59313440476190438</v>
      </c>
      <c r="O16" s="101">
        <f ca="1">(THG!O38)/1000</f>
        <v>0.62216104761904689</v>
      </c>
      <c r="P16" s="101">
        <f ca="1">(THG!P38)/1000</f>
        <v>0.64014892857142724</v>
      </c>
      <c r="Q16" s="101">
        <f ca="1">(THG!Q38)/1000</f>
        <v>0.65010942857142728</v>
      </c>
      <c r="R16" s="101">
        <f ca="1">(THG!R38)/1000</f>
        <v>0.63431002380952328</v>
      </c>
      <c r="S16" s="101">
        <f ca="1">(THG!S38)/1000</f>
        <v>0.64109414285714261</v>
      </c>
      <c r="T16" s="101">
        <f ca="1">(THG!T38)/1000</f>
        <v>0.63093302380952332</v>
      </c>
      <c r="U16" s="101">
        <f ca="1">(THG!U38)/1000</f>
        <v>0.64756030952380861</v>
      </c>
      <c r="V16" s="101">
        <f ca="1">(THG!V38)/1000</f>
        <v>0.69462878571428499</v>
      </c>
      <c r="W16" s="101">
        <f ca="1">(THG!W38)/1000</f>
        <v>0.67675535714285573</v>
      </c>
      <c r="X16" s="101">
        <f ca="1">(THG!X38)/1000</f>
        <v>0.71075347619047446</v>
      </c>
      <c r="Y16" s="101">
        <f ca="1">(THG!Y38)/1000</f>
        <v>0.65402883333333295</v>
      </c>
      <c r="Z16" s="101">
        <f ca="1">(THG!Z38)/1000</f>
        <v>0.68990585714285724</v>
      </c>
      <c r="AA16" s="101">
        <f ca="1">(THG!AA38)/1000</f>
        <v>0.67255047619047537</v>
      </c>
      <c r="AB16" s="101">
        <f ca="1">(THG!AB38)/1000</f>
        <v>0.74970499999999962</v>
      </c>
      <c r="AC16" s="101">
        <f ca="1">(THG!AC38)/1000</f>
        <v>0.79149504761904821</v>
      </c>
      <c r="AD16" s="101">
        <f ca="1">(THG!AD38)/1000</f>
        <v>0.81514216666666617</v>
      </c>
      <c r="AE16" s="101">
        <f ca="1">(THG!AE38)/1000</f>
        <v>0.71956657142857117</v>
      </c>
      <c r="AF16" s="101">
        <f ca="1">(THG!AF38)/1000</f>
        <v>0.60525064285714203</v>
      </c>
      <c r="AG16" s="101">
        <f ca="1">(THG!AG38)/1000</f>
        <v>0.49774816666666633</v>
      </c>
      <c r="AH16" s="166">
        <f ca="1">(THG!AH38)/1000</f>
        <v>0.43326538095238104</v>
      </c>
      <c r="AI16" s="166">
        <f ca="1">(THG!AI38)/1000</f>
        <v>0.39947678571428519</v>
      </c>
      <c r="AJ16" s="166">
        <f ca="1">(THG!AJ38)/1000</f>
        <v>0.37012773937165094</v>
      </c>
      <c r="AK16" s="29"/>
      <c r="AL16" s="29"/>
      <c r="AM16" s="29"/>
      <c r="AN16" s="29"/>
      <c r="AO16" s="29"/>
      <c r="AP16" s="29"/>
      <c r="AQ16" s="29"/>
      <c r="AR16" s="29"/>
    </row>
    <row r="17" spans="2:44" ht="36.75" customHeight="1">
      <c r="B17" s="119" t="str">
        <f ca="1">THG!B39</f>
        <v>CRF 3.I - Landwirtschaft - Andere kohlenstoffhaltige Düngemittel</v>
      </c>
      <c r="C17" s="90" t="s">
        <v>145</v>
      </c>
      <c r="D17" s="102">
        <f ca="1">(THG!D39)/1000</f>
        <v>0.51044657841318242</v>
      </c>
      <c r="E17" s="102">
        <f ca="1">(THG!E39)/1000</f>
        <v>0.47364564589744595</v>
      </c>
      <c r="F17" s="102">
        <f ca="1">(THG!F39)/1000</f>
        <v>0.44882474982729115</v>
      </c>
      <c r="G17" s="102">
        <f ca="1">(THG!G39)/1000</f>
        <v>0.4152000383957038</v>
      </c>
      <c r="H17" s="102">
        <f ca="1">(THG!H39)/1000</f>
        <v>0.40208593853595337</v>
      </c>
      <c r="I17" s="102">
        <f ca="1">(THG!I39)/1000</f>
        <v>0.38949462172839505</v>
      </c>
      <c r="J17" s="102">
        <f ca="1">(THG!J39)/1000</f>
        <v>0.39062263614814791</v>
      </c>
      <c r="K17" s="102">
        <f ca="1">(THG!K39)/1000</f>
        <v>0.3774434769382714</v>
      </c>
      <c r="L17" s="102">
        <f ca="1">(THG!L39)/1000</f>
        <v>0.37060261930864169</v>
      </c>
      <c r="M17" s="102">
        <f ca="1">(THG!M39)/1000</f>
        <v>0.37758292380246899</v>
      </c>
      <c r="N17" s="102">
        <f ca="1">(THG!N39)/1000</f>
        <v>0.36662832148148139</v>
      </c>
      <c r="O17" s="102">
        <f ca="1">(THG!O39)/1000</f>
        <v>0.34901621985185166</v>
      </c>
      <c r="P17" s="102">
        <f ca="1">(THG!P39)/1000</f>
        <v>0.31979681501234541</v>
      </c>
      <c r="Q17" s="102">
        <f ca="1">(THG!Q39)/1000</f>
        <v>0.31216542676543224</v>
      </c>
      <c r="R17" s="102">
        <f ca="1">(THG!R39)/1000</f>
        <v>0.30977691718518507</v>
      </c>
      <c r="S17" s="102">
        <f ca="1">(THG!S39)/1000</f>
        <v>0.30753183511111115</v>
      </c>
      <c r="T17" s="102">
        <f ca="1">(THG!T39)/1000</f>
        <v>0.28576120656790122</v>
      </c>
      <c r="U17" s="102">
        <f ca="1">(THG!U39)/1000</f>
        <v>0.28291231086419755</v>
      </c>
      <c r="V17" s="102">
        <f ca="1">(THG!V39)/1000</f>
        <v>0.26072744676543225</v>
      </c>
      <c r="W17" s="102">
        <f ca="1">(THG!W39)/1000</f>
        <v>0.26726851229629633</v>
      </c>
      <c r="X17" s="102">
        <f ca="1">(THG!X39)/1000</f>
        <v>0.25723667254320992</v>
      </c>
      <c r="Y17" s="102">
        <f ca="1">(THG!Y39)/1000</f>
        <v>0.26410290676543186</v>
      </c>
      <c r="Z17" s="102">
        <f ca="1">(THG!Z39)/1000</f>
        <v>0.25391420483950622</v>
      </c>
      <c r="AA17" s="102">
        <f ca="1">(THG!AA39)/1000</f>
        <v>0.24028784538271614</v>
      </c>
      <c r="AB17" s="102">
        <f ca="1">(THG!AB39)/1000</f>
        <v>0.23622273916049377</v>
      </c>
      <c r="AC17" s="102">
        <f ca="1">(THG!AC39)/1000</f>
        <v>0.23067260469135781</v>
      </c>
      <c r="AD17" s="102">
        <f ca="1">(THG!AD39)/1000</f>
        <v>0.22571571027160495</v>
      </c>
      <c r="AE17" s="102">
        <f ca="1">(THG!AE39)/1000</f>
        <v>0.21303624602469134</v>
      </c>
      <c r="AF17" s="102">
        <f ca="1">(THG!AF39)/1000</f>
        <v>0.20270871920987646</v>
      </c>
      <c r="AG17" s="102">
        <f ca="1">(THG!AG39)/1000</f>
        <v>0.19421726350617272</v>
      </c>
      <c r="AH17" s="167">
        <f ca="1">(THG!AH39)/1000</f>
        <v>0.18545922918518512</v>
      </c>
      <c r="AI17" s="167">
        <f ca="1">(THG!AI39)/1000</f>
        <v>0.18216412839506155</v>
      </c>
      <c r="AJ17" s="167">
        <f ca="1">(THG!AJ39)/1000</f>
        <v>0.164713989132</v>
      </c>
      <c r="AK17" s="92"/>
      <c r="AL17" s="92"/>
      <c r="AM17" s="92"/>
      <c r="AN17" s="92"/>
      <c r="AO17" s="92"/>
      <c r="AP17" s="92"/>
      <c r="AQ17" s="92"/>
      <c r="AR17" s="92"/>
    </row>
    <row r="18" spans="2:44" ht="36.75" customHeight="1">
      <c r="B18" s="120" t="str">
        <f ca="1">THG!B40</f>
        <v>CRF 3.J - Andere</v>
      </c>
      <c r="C18" s="103" t="s">
        <v>145</v>
      </c>
      <c r="D18" s="101">
        <f ca="1">(THG!D40)/1000</f>
        <v>4.1972532736398507E-4</v>
      </c>
      <c r="E18" s="101">
        <f ca="1">(THG!E40)/1000</f>
        <v>1.014749264793382E-3</v>
      </c>
      <c r="F18" s="101">
        <f ca="1">(THG!F40)/1000</f>
        <v>1.3666946240684914E-3</v>
      </c>
      <c r="G18" s="101">
        <f ca="1">(THG!G40)/1000</f>
        <v>1.7745563269627391E-3</v>
      </c>
      <c r="H18" s="101">
        <f ca="1">(THG!H40)/1000</f>
        <v>2.1786432402529261E-3</v>
      </c>
      <c r="I18" s="101">
        <f ca="1">(THG!I40)/1000</f>
        <v>5.2751359716937179E-3</v>
      </c>
      <c r="J18" s="101">
        <f ca="1">(THG!J40)/1000</f>
        <v>8.7514491118275261E-3</v>
      </c>
      <c r="K18" s="101">
        <f ca="1">(THG!K40)/1000</f>
        <v>1.1033939587498548E-2</v>
      </c>
      <c r="L18" s="101">
        <f ca="1">(THG!L40)/1000</f>
        <v>2.485560752108797E-2</v>
      </c>
      <c r="M18" s="101">
        <f ca="1">(THG!M40)/1000</f>
        <v>2.819171419021578E-2</v>
      </c>
      <c r="N18" s="101">
        <f ca="1">(THG!N40)/1000</f>
        <v>4.4666296555467194E-2</v>
      </c>
      <c r="O18" s="101">
        <f ca="1">(THG!O40)/1000</f>
        <v>6.3264288977361832E-2</v>
      </c>
      <c r="P18" s="101">
        <f ca="1">(THG!P40)/1000</f>
        <v>9.0760363369123812E-2</v>
      </c>
      <c r="Q18" s="101">
        <f ca="1">(THG!Q40)/1000</f>
        <v>0.10695826290110814</v>
      </c>
      <c r="R18" s="101">
        <f ca="1">(THG!R40)/1000</f>
        <v>0.13796062074547463</v>
      </c>
      <c r="S18" s="101">
        <f ca="1">(THG!S40)/1000</f>
        <v>0.36514007276619426</v>
      </c>
      <c r="T18" s="101">
        <f ca="1">(THG!T40)/1000</f>
        <v>0.49842215412898788</v>
      </c>
      <c r="U18" s="101">
        <f ca="1">(THG!U40)/1000</f>
        <v>0.66167244322294072</v>
      </c>
      <c r="V18" s="101">
        <f ca="1">(THG!V40)/1000</f>
        <v>0.74937271734619204</v>
      </c>
      <c r="W18" s="101">
        <f ca="1">(THG!W40)/1000</f>
        <v>0.93311324162836229</v>
      </c>
      <c r="X18" s="101">
        <f ca="1">(THG!X40)/1000</f>
        <v>1.1386549039839988</v>
      </c>
      <c r="Y18" s="101">
        <f ca="1">(THG!Y40)/1000</f>
        <v>1.3754063243642869</v>
      </c>
      <c r="Z18" s="101">
        <f ca="1">(THG!Z40)/1000</f>
        <v>1.3947152763756201</v>
      </c>
      <c r="AA18" s="101">
        <f ca="1">(THG!AA40)/1000</f>
        <v>1.6573919764305811</v>
      </c>
      <c r="AB18" s="101">
        <f ca="1">(THG!AB40)/1000</f>
        <v>1.7114561371416948</v>
      </c>
      <c r="AC18" s="101">
        <f ca="1">(THG!AC40)/1000</f>
        <v>1.7690645642296121</v>
      </c>
      <c r="AD18" s="101">
        <f ca="1">(THG!AD40)/1000</f>
        <v>1.7561391003195981</v>
      </c>
      <c r="AE18" s="101">
        <f ca="1">(THG!AE40)/1000</f>
        <v>1.7310427226826945</v>
      </c>
      <c r="AF18" s="101">
        <f ca="1">(THG!AF40)/1000</f>
        <v>1.7024035736932221</v>
      </c>
      <c r="AG18" s="101">
        <f ca="1">(THG!AG40)/1000</f>
        <v>1.6952480528434752</v>
      </c>
      <c r="AH18" s="166">
        <f ca="1">(THG!AH40)/1000</f>
        <v>1.7275788697207495</v>
      </c>
      <c r="AI18" s="166">
        <f ca="1">(THG!AI40)/1000</f>
        <v>1.7275788697207495</v>
      </c>
      <c r="AJ18" s="166">
        <f ca="1">(THG!AJ40)/1000</f>
        <v>1.7275788691565965</v>
      </c>
      <c r="AK18" s="29"/>
      <c r="AL18" s="29"/>
      <c r="AM18" s="29"/>
      <c r="AN18" s="29"/>
      <c r="AO18" s="29"/>
      <c r="AP18" s="29"/>
      <c r="AQ18" s="29"/>
      <c r="AR18" s="29"/>
    </row>
    <row r="19" spans="2:44" ht="18.75" customHeight="1">
      <c r="B19" s="5" t="str">
        <f ca="1">THG!B32</f>
        <v>5 - Landwirtschaft</v>
      </c>
      <c r="C19" s="20" t="s">
        <v>145</v>
      </c>
      <c r="D19" s="21">
        <f ca="1">(THG!D32)/1000</f>
        <v>83.128541007888032</v>
      </c>
      <c r="E19" s="21">
        <f ca="1">(THG!E32)/1000</f>
        <v>74.227591774367511</v>
      </c>
      <c r="F19" s="21">
        <f ca="1">(THG!F32)/1000</f>
        <v>71.416753258012065</v>
      </c>
      <c r="G19" s="21">
        <f ca="1">(THG!G32)/1000</f>
        <v>70.937410086243517</v>
      </c>
      <c r="H19" s="21">
        <f ca="1">(THG!H32)/1000</f>
        <v>70.510834878803635</v>
      </c>
      <c r="I19" s="21">
        <f ca="1">(THG!I32)/1000</f>
        <v>70.936257393595056</v>
      </c>
      <c r="J19" s="21">
        <f ca="1">(THG!J32)/1000</f>
        <v>72.41868433558048</v>
      </c>
      <c r="K19" s="21">
        <f ca="1">(THG!K32)/1000</f>
        <v>70.234349322358341</v>
      </c>
      <c r="L19" s="21">
        <f ca="1">(THG!L32)/1000</f>
        <v>70.197333403533179</v>
      </c>
      <c r="M19" s="21">
        <f ca="1">(THG!M32)/1000</f>
        <v>70.446684636617078</v>
      </c>
      <c r="N19" s="21">
        <f ca="1">(THG!N32)/1000</f>
        <v>68.911374425458277</v>
      </c>
      <c r="O19" s="21">
        <f ca="1">(THG!O32)/1000</f>
        <v>69.908862427216121</v>
      </c>
      <c r="P19" s="21">
        <f ca="1">(THG!P32)/1000</f>
        <v>67.462648391073046</v>
      </c>
      <c r="Q19" s="21">
        <f ca="1">(THG!Q32)/1000</f>
        <v>66.566598711758928</v>
      </c>
      <c r="R19" s="21">
        <f ca="1">(THG!R32)/1000</f>
        <v>65.543534893474302</v>
      </c>
      <c r="S19" s="21">
        <f ca="1">(THG!S32)/1000</f>
        <v>65.30632208367625</v>
      </c>
      <c r="T19" s="21">
        <f ca="1">(THG!T32)/1000</f>
        <v>64.438996969358371</v>
      </c>
      <c r="U19" s="21">
        <f ca="1">(THG!U32)/1000</f>
        <v>64.46529174439452</v>
      </c>
      <c r="V19" s="21">
        <f ca="1">(THG!V32)/1000</f>
        <v>65.296632064288858</v>
      </c>
      <c r="W19" s="21">
        <f ca="1">(THG!W32)/1000</f>
        <v>65.425106271257576</v>
      </c>
      <c r="X19" s="21">
        <f ca="1">(THG!X32)/1000</f>
        <v>65.49800291353462</v>
      </c>
      <c r="Y19" s="21">
        <f ca="1">(THG!Y32)/1000</f>
        <v>66.150463674028444</v>
      </c>
      <c r="Z19" s="21">
        <f ca="1">(THG!Z32)/1000</f>
        <v>65.988684012094168</v>
      </c>
      <c r="AA19" s="21">
        <f ca="1">(THG!AA32)/1000</f>
        <v>66.86255989527389</v>
      </c>
      <c r="AB19" s="21">
        <f ca="1">(THG!AB32)/1000</f>
        <v>68.706687486278469</v>
      </c>
      <c r="AC19" s="21">
        <f ca="1">(THG!AC32)/1000</f>
        <v>68.570156288426503</v>
      </c>
      <c r="AD19" s="21">
        <f ca="1">(THG!AD32)/1000</f>
        <v>68.365583652665762</v>
      </c>
      <c r="AE19" s="21">
        <f ca="1">(THG!AE32)/1000</f>
        <v>67.234114746896424</v>
      </c>
      <c r="AF19" s="21">
        <f ca="1">(THG!AF32)/1000</f>
        <v>65.376299303134914</v>
      </c>
      <c r="AG19" s="21">
        <f ca="1">(THG!AG32)/1000</f>
        <v>64.590042684673563</v>
      </c>
      <c r="AH19" s="159">
        <f ca="1">(THG!AH32)/1000</f>
        <v>63.804371707306807</v>
      </c>
      <c r="AI19" s="159">
        <f ca="1">(THG!AI32)/1000</f>
        <v>62.666352329472836</v>
      </c>
      <c r="AJ19" s="159">
        <f ca="1">(THG!AJ32)/1000</f>
        <v>61.72121081998084</v>
      </c>
      <c r="AK19" s="27"/>
      <c r="AL19" s="27"/>
      <c r="AM19" s="27"/>
      <c r="AN19" s="27"/>
      <c r="AO19" s="27"/>
      <c r="AP19" s="27"/>
      <c r="AQ19" s="27"/>
      <c r="AR19" s="27"/>
    </row>
    <row r="20" spans="2:44" ht="18.75" customHeight="1">
      <c r="B20" s="91"/>
      <c r="C20" s="90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</row>
    <row r="21" spans="2:44" s="10" customFormat="1" ht="18.75" customHeight="1">
      <c r="B21" s="5" t="s">
        <v>26</v>
      </c>
      <c r="C21" s="20" t="str">
        <f>'Daten Zielpfadgrafik'!C25</f>
        <v>aktueller Zielpfad**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1">
        <f>'Daten Zielpfadgrafik'!AH25</f>
        <v>70</v>
      </c>
      <c r="AI21" s="21">
        <f>'Daten Zielpfadgrafik'!AI25</f>
        <v>68</v>
      </c>
      <c r="AJ21" s="21">
        <f ca="1">'Daten Zielpfadgrafik'!AJ25</f>
        <v>67.592627518947467</v>
      </c>
      <c r="AK21" s="21">
        <f ca="1">'Daten Zielpfadgrafik'!AK25</f>
        <v>67.326554606318297</v>
      </c>
      <c r="AL21" s="21">
        <f ca="1">'Daten Zielpfadgrafik'!AL25</f>
        <v>66.326554606318297</v>
      </c>
      <c r="AM21" s="21">
        <f ca="1">'Daten Zielpfadgrafik'!AM25</f>
        <v>64.326554606318282</v>
      </c>
      <c r="AN21" s="21">
        <f ca="1">'Daten Zielpfadgrafik'!AN25</f>
        <v>63.32655460631829</v>
      </c>
      <c r="AO21" s="21">
        <f ca="1">'Daten Zielpfadgrafik'!AO25</f>
        <v>62.32655460631829</v>
      </c>
      <c r="AP21" s="21">
        <f ca="1">'Daten Zielpfadgrafik'!AP25</f>
        <v>60.32655460631829</v>
      </c>
      <c r="AQ21" s="21">
        <f ca="1">'Daten Zielpfadgrafik'!AQ25</f>
        <v>58.32655460631829</v>
      </c>
      <c r="AR21" s="21">
        <f ca="1">'Daten Zielpfadgrafik'!AR25</f>
        <v>57.32655460631829</v>
      </c>
    </row>
    <row r="22" spans="2:44" ht="14.25" customHeight="1">
      <c r="B22" s="7"/>
      <c r="C22" s="16"/>
    </row>
  </sheetData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3C9C1-F2D5-42EE-AD0F-32F94D656A4E}">
  <sheetPr>
    <tabColor theme="8"/>
    <pageSetUpPr fitToPage="1"/>
  </sheetPr>
  <dimension ref="A1:X35"/>
  <sheetViews>
    <sheetView showGridLines="0" zoomScale="130" zoomScaleNormal="130" zoomScaleSheetLayoutView="110" workbookViewId="0"/>
  </sheetViews>
  <sheetFormatPr baseColWidth="10" defaultColWidth="11.42578125" defaultRowHeight="12.75"/>
  <cols>
    <col min="1" max="1" width="5.7109375" style="41" customWidth="1"/>
    <col min="2" max="2" width="4.28515625" style="41" customWidth="1"/>
    <col min="3" max="3" width="1.7109375" style="41" customWidth="1"/>
    <col min="4" max="4" width="14" style="41" customWidth="1"/>
    <col min="5" max="5" width="1.7109375" style="41" customWidth="1"/>
    <col min="6" max="6" width="14" style="41" customWidth="1"/>
    <col min="7" max="7" width="1.7109375" style="41" customWidth="1"/>
    <col min="8" max="8" width="14" style="41" customWidth="1"/>
    <col min="9" max="9" width="1.7109375" style="41" customWidth="1"/>
    <col min="10" max="10" width="14" style="41" customWidth="1"/>
    <col min="11" max="11" width="1.7109375" style="41" customWidth="1"/>
    <col min="12" max="12" width="14" style="41" customWidth="1"/>
    <col min="13" max="13" width="3.140625" style="41" customWidth="1"/>
    <col min="14" max="14" width="1.42578125" style="41" customWidth="1"/>
    <col min="15" max="15" width="15.140625" style="41" customWidth="1"/>
    <col min="16" max="16" width="2.5703125" style="42" customWidth="1"/>
    <col min="17" max="19" width="11.7109375" style="42" customWidth="1"/>
    <col min="20" max="20" width="4" style="42" customWidth="1"/>
    <col min="21" max="22" width="11.7109375" style="42" customWidth="1"/>
    <col min="23" max="23" width="19.140625" style="42" customWidth="1"/>
    <col min="24" max="24" width="2.5703125" style="42" customWidth="1"/>
    <col min="25" max="16384" width="11.42578125" style="42"/>
  </cols>
  <sheetData>
    <row r="1" spans="1:24" ht="20.25" customHeight="1">
      <c r="A1" s="40"/>
    </row>
    <row r="2" spans="1:24" ht="20.25" customHeigh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P2" s="215" t="s">
        <v>144</v>
      </c>
      <c r="Q2" s="216"/>
      <c r="R2" s="216"/>
      <c r="S2" s="216"/>
      <c r="T2" s="216"/>
      <c r="U2" s="216"/>
      <c r="V2" s="216"/>
      <c r="W2" s="216"/>
      <c r="X2" s="217"/>
    </row>
    <row r="3" spans="1:24" ht="18.75" customHeight="1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P3" s="45"/>
      <c r="Q3" s="46"/>
      <c r="R3" s="47"/>
      <c r="S3" s="46"/>
      <c r="T3" s="46"/>
      <c r="U3" s="47"/>
      <c r="V3" s="46"/>
      <c r="W3" s="46"/>
      <c r="X3" s="48"/>
    </row>
    <row r="4" spans="1:24" ht="15.95" customHeight="1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P4" s="45"/>
      <c r="Q4" s="46"/>
      <c r="R4" s="46"/>
      <c r="S4" s="46"/>
      <c r="T4" s="46"/>
      <c r="U4" s="46"/>
      <c r="V4" s="46"/>
      <c r="W4" s="46"/>
      <c r="X4" s="48"/>
    </row>
    <row r="5" spans="1:24" ht="7.5" customHeight="1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P5" s="50"/>
      <c r="Q5" s="51"/>
      <c r="R5" s="51"/>
      <c r="S5" s="51"/>
      <c r="T5" s="51"/>
      <c r="U5" s="51"/>
      <c r="V5" s="51"/>
      <c r="W5" s="51"/>
      <c r="X5" s="52"/>
    </row>
    <row r="6" spans="1:24" ht="16.5" customHeight="1">
      <c r="B6" s="53"/>
      <c r="P6" s="50"/>
      <c r="Q6" s="51"/>
      <c r="R6" s="51"/>
      <c r="S6" s="51"/>
      <c r="T6" s="51"/>
      <c r="U6" s="51"/>
      <c r="V6" s="51"/>
      <c r="W6" s="51"/>
      <c r="X6" s="52"/>
    </row>
    <row r="7" spans="1:24" ht="16.5" customHeight="1">
      <c r="B7" s="53"/>
      <c r="P7" s="50"/>
      <c r="Q7" s="51"/>
      <c r="R7" s="51"/>
      <c r="S7" s="51"/>
      <c r="T7" s="51"/>
      <c r="U7" s="51"/>
      <c r="V7" s="51"/>
      <c r="W7" s="51"/>
      <c r="X7" s="52"/>
    </row>
    <row r="8" spans="1:24" ht="16.5" customHeight="1">
      <c r="B8" s="53"/>
      <c r="P8" s="50"/>
      <c r="Q8" s="51"/>
      <c r="R8" s="51"/>
      <c r="S8" s="51"/>
      <c r="T8" s="51"/>
      <c r="U8" s="51"/>
      <c r="V8" s="51"/>
      <c r="W8" s="51"/>
      <c r="X8" s="52"/>
    </row>
    <row r="9" spans="1:24" ht="16.5" customHeight="1">
      <c r="B9" s="53"/>
      <c r="P9" s="50"/>
      <c r="Q9" s="51"/>
      <c r="R9" s="51"/>
      <c r="S9" s="51"/>
      <c r="T9" s="51"/>
      <c r="U9" s="51"/>
      <c r="V9" s="51"/>
      <c r="W9" s="51"/>
      <c r="X9" s="52"/>
    </row>
    <row r="10" spans="1:24" ht="16.5" customHeight="1">
      <c r="B10" s="53"/>
      <c r="P10" s="50"/>
      <c r="Q10" s="51"/>
      <c r="R10" s="51"/>
      <c r="S10" s="51"/>
      <c r="T10" s="51"/>
      <c r="U10" s="51"/>
      <c r="V10" s="51"/>
      <c r="W10" s="51"/>
      <c r="X10" s="52"/>
    </row>
    <row r="11" spans="1:24" ht="16.5" customHeight="1">
      <c r="B11" s="53"/>
      <c r="P11" s="50"/>
      <c r="Q11" s="54" t="s">
        <v>143</v>
      </c>
      <c r="R11" s="51"/>
      <c r="S11" s="51"/>
      <c r="T11" s="51"/>
      <c r="U11" s="51"/>
      <c r="V11" s="51"/>
      <c r="W11" s="51"/>
      <c r="X11" s="52"/>
    </row>
    <row r="12" spans="1:24" ht="16.5" customHeight="1">
      <c r="B12" s="53"/>
      <c r="P12" s="50"/>
      <c r="Q12" s="51"/>
      <c r="R12" s="51"/>
      <c r="S12" s="51"/>
      <c r="T12" s="51"/>
      <c r="U12" s="51"/>
      <c r="V12" s="51"/>
      <c r="W12" s="51"/>
      <c r="X12" s="52"/>
    </row>
    <row r="13" spans="1:24" ht="17.25" customHeight="1">
      <c r="B13" s="53"/>
      <c r="P13" s="50"/>
      <c r="Q13" s="54" t="s">
        <v>142</v>
      </c>
      <c r="R13" s="51"/>
      <c r="S13" s="51"/>
      <c r="T13" s="51"/>
      <c r="U13" s="51"/>
      <c r="V13" s="51"/>
      <c r="W13" s="51"/>
      <c r="X13" s="52"/>
    </row>
    <row r="14" spans="1:24" ht="16.5" customHeight="1">
      <c r="B14" s="53"/>
      <c r="P14" s="50"/>
      <c r="Q14" s="51"/>
      <c r="R14" s="51"/>
      <c r="S14" s="51"/>
      <c r="T14" s="51"/>
      <c r="U14" s="51"/>
      <c r="V14" s="51"/>
      <c r="W14" s="51"/>
      <c r="X14" s="52"/>
    </row>
    <row r="15" spans="1:24" ht="16.5" customHeight="1">
      <c r="A15" s="55"/>
      <c r="B15" s="56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0"/>
      <c r="Q15" s="51"/>
      <c r="R15" s="54" t="s">
        <v>141</v>
      </c>
      <c r="S15" s="51"/>
      <c r="T15" s="51"/>
      <c r="U15" s="54" t="s">
        <v>141</v>
      </c>
      <c r="V15" s="51"/>
      <c r="W15" s="51"/>
      <c r="X15" s="52"/>
    </row>
    <row r="16" spans="1:24" ht="16.5" customHeight="1">
      <c r="A16" s="55"/>
      <c r="B16" s="56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0"/>
      <c r="Q16" s="51"/>
      <c r="R16" s="51"/>
      <c r="S16" s="51"/>
      <c r="T16" s="51"/>
      <c r="U16" s="51"/>
      <c r="V16" s="51"/>
      <c r="W16" s="51"/>
      <c r="X16" s="52"/>
    </row>
    <row r="17" spans="1:24" ht="16.5" customHeight="1">
      <c r="A17" s="55"/>
      <c r="B17" s="56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0"/>
      <c r="Q17" s="51"/>
      <c r="R17" s="51"/>
      <c r="S17" s="51"/>
      <c r="T17" s="51"/>
      <c r="U17" s="51"/>
      <c r="V17" s="51"/>
      <c r="W17" s="51"/>
      <c r="X17" s="52"/>
    </row>
    <row r="18" spans="1:24" ht="22.5" customHeight="1">
      <c r="A18" s="55"/>
      <c r="B18" s="56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0"/>
      <c r="Q18" s="51"/>
      <c r="R18" s="51"/>
      <c r="S18" s="51"/>
      <c r="T18" s="51"/>
      <c r="U18" s="51"/>
      <c r="V18" s="51"/>
      <c r="W18" s="51"/>
      <c r="X18" s="52"/>
    </row>
    <row r="19" spans="1:24" ht="87" customHeight="1">
      <c r="A19" s="57"/>
      <c r="B19" s="58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5"/>
      <c r="O19" s="55"/>
      <c r="P19" s="59"/>
      <c r="Q19" s="60"/>
      <c r="R19" s="60"/>
      <c r="S19" s="60"/>
      <c r="T19" s="60"/>
      <c r="U19" s="60"/>
      <c r="V19" s="60"/>
      <c r="W19" s="60"/>
      <c r="X19" s="61"/>
    </row>
    <row r="20" spans="1:24" ht="9" customHeight="1">
      <c r="A20" s="57"/>
      <c r="B20" s="58"/>
      <c r="C20" s="57"/>
      <c r="D20" s="214"/>
      <c r="E20" s="57"/>
      <c r="F20" s="214"/>
      <c r="G20" s="57"/>
      <c r="H20" s="214"/>
      <c r="I20" s="57"/>
      <c r="J20" s="214"/>
      <c r="K20" s="57"/>
      <c r="L20" s="214"/>
      <c r="M20" s="57"/>
      <c r="N20" s="55"/>
      <c r="O20" s="55"/>
    </row>
    <row r="21" spans="1:24" ht="11.25" customHeight="1">
      <c r="A21" s="57"/>
      <c r="B21" s="58"/>
      <c r="C21" s="57"/>
      <c r="D21" s="214"/>
      <c r="E21" s="57"/>
      <c r="F21" s="214"/>
      <c r="G21" s="57"/>
      <c r="H21" s="214"/>
      <c r="I21" s="57"/>
      <c r="J21" s="214"/>
      <c r="K21" s="57"/>
      <c r="L21" s="214"/>
      <c r="M21" s="57"/>
      <c r="N21" s="55"/>
      <c r="O21" s="55"/>
    </row>
    <row r="22" spans="1:24" ht="3.75" customHeight="1">
      <c r="A22" s="57"/>
      <c r="B22" s="58"/>
      <c r="C22" s="57"/>
      <c r="D22" s="95"/>
      <c r="E22" s="57"/>
      <c r="F22" s="95"/>
      <c r="G22" s="57"/>
      <c r="H22" s="95"/>
      <c r="I22" s="57"/>
      <c r="J22" s="95"/>
      <c r="K22" s="57"/>
      <c r="L22" s="95"/>
      <c r="M22" s="57"/>
      <c r="N22" s="55"/>
      <c r="O22" s="55"/>
    </row>
    <row r="23" spans="1:24" ht="9" customHeight="1">
      <c r="A23" s="57"/>
      <c r="B23" s="58"/>
      <c r="C23" s="57"/>
      <c r="D23" s="214"/>
      <c r="E23" s="57"/>
      <c r="F23" s="214"/>
      <c r="G23" s="57"/>
      <c r="H23" s="214"/>
      <c r="I23" s="57"/>
      <c r="J23" s="214"/>
      <c r="K23" s="57"/>
      <c r="L23" s="214"/>
      <c r="M23" s="57"/>
      <c r="N23" s="55"/>
      <c r="O23" s="55"/>
    </row>
    <row r="24" spans="1:24" ht="9" customHeight="1">
      <c r="A24" s="57"/>
      <c r="B24" s="58"/>
      <c r="C24" s="57"/>
      <c r="D24" s="214"/>
      <c r="E24" s="57"/>
      <c r="F24" s="214"/>
      <c r="G24" s="57"/>
      <c r="H24" s="214"/>
      <c r="I24" s="57"/>
      <c r="J24" s="214"/>
      <c r="K24" s="57"/>
      <c r="L24" s="214"/>
      <c r="M24" s="57"/>
      <c r="N24" s="55"/>
      <c r="O24" s="55"/>
    </row>
    <row r="25" spans="1:24" ht="16.5" customHeight="1">
      <c r="A25" s="55"/>
      <c r="B25" s="56"/>
      <c r="C25" s="63"/>
      <c r="D25" s="63"/>
      <c r="E25" s="63"/>
      <c r="F25" s="63"/>
      <c r="G25" s="63"/>
      <c r="H25" s="63"/>
      <c r="I25" s="63"/>
      <c r="J25" s="63"/>
      <c r="K25" s="63"/>
      <c r="L25" s="55"/>
      <c r="M25" s="55"/>
      <c r="N25" s="55"/>
      <c r="O25" s="55"/>
    </row>
    <row r="26" spans="1:24" ht="21.75" customHeight="1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</row>
    <row r="27" spans="1:24" ht="6.75" customHeight="1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</row>
    <row r="28" spans="1:24" ht="6" customHeight="1">
      <c r="A28" s="64"/>
      <c r="B28" s="64"/>
      <c r="C28" s="64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</row>
    <row r="29" spans="1:24" ht="4.5" customHeight="1">
      <c r="A29" s="64"/>
      <c r="B29" s="64"/>
      <c r="C29" s="64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</row>
    <row r="30" spans="1:24" ht="6" customHeight="1">
      <c r="A30" s="64"/>
      <c r="B30" s="64"/>
      <c r="C30" s="64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</row>
    <row r="31" spans="1:24" ht="6.75" customHeight="1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</row>
    <row r="32" spans="1:24" ht="4.5" customHeight="1">
      <c r="A32" s="55"/>
      <c r="B32" s="55"/>
      <c r="C32" s="55"/>
      <c r="D32" s="55"/>
      <c r="E32" s="55"/>
      <c r="F32" s="55"/>
      <c r="G32" s="66"/>
      <c r="H32" s="66"/>
      <c r="I32" s="66"/>
      <c r="J32" s="66"/>
      <c r="K32" s="66"/>
      <c r="L32" s="55"/>
      <c r="M32" s="55"/>
      <c r="N32" s="55"/>
      <c r="O32" s="55"/>
    </row>
    <row r="33" spans="1:15" ht="18" customHeight="1">
      <c r="A33" s="67"/>
      <c r="B33" s="67"/>
      <c r="C33" s="67"/>
      <c r="D33" s="67"/>
      <c r="E33" s="67"/>
      <c r="F33" s="66"/>
      <c r="G33" s="66"/>
      <c r="H33" s="66"/>
      <c r="I33" s="66"/>
      <c r="J33" s="66"/>
      <c r="K33" s="66"/>
      <c r="L33" s="55"/>
      <c r="M33" s="55"/>
      <c r="N33" s="55"/>
      <c r="O33" s="55"/>
    </row>
    <row r="34" spans="1:15">
      <c r="A34" s="67"/>
      <c r="B34" s="67"/>
      <c r="C34" s="67"/>
      <c r="D34" s="67"/>
      <c r="E34" s="67"/>
      <c r="F34" s="66"/>
      <c r="G34" s="66"/>
      <c r="H34" s="66"/>
      <c r="I34" s="66"/>
      <c r="J34" s="66"/>
      <c r="K34" s="66"/>
      <c r="L34" s="55"/>
      <c r="M34" s="55"/>
      <c r="N34" s="55"/>
      <c r="O34" s="55"/>
    </row>
    <row r="35" spans="1:15">
      <c r="A35" s="67"/>
      <c r="B35" s="67"/>
      <c r="C35" s="67"/>
      <c r="D35" s="67"/>
      <c r="E35" s="67"/>
      <c r="F35" s="66"/>
      <c r="G35" s="66"/>
      <c r="H35" s="66"/>
      <c r="I35" s="66"/>
      <c r="J35" s="66"/>
      <c r="K35" s="66"/>
      <c r="L35" s="55"/>
      <c r="M35" s="55"/>
      <c r="N35" s="55"/>
      <c r="O35" s="55"/>
    </row>
  </sheetData>
  <sheetProtection selectLockedCells="1"/>
  <mergeCells count="11">
    <mergeCell ref="D23:D24"/>
    <mergeCell ref="F23:F24"/>
    <mergeCell ref="H23:H24"/>
    <mergeCell ref="J23:J24"/>
    <mergeCell ref="L23:L24"/>
    <mergeCell ref="P2:X2"/>
    <mergeCell ref="D20:D21"/>
    <mergeCell ref="F20:F21"/>
    <mergeCell ref="H20:H21"/>
    <mergeCell ref="J20:J21"/>
    <mergeCell ref="L20:L21"/>
  </mergeCells>
  <printOptions horizontalCentered="1"/>
  <pageMargins left="0" right="0" top="0.78740157480314965" bottom="0.78740157480314965" header="0.31496062992125984" footer="0.31496062992125984"/>
  <pageSetup paperSize="9" scale="51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7C085-B943-4EBE-8940-2086C4852C3C}">
  <sheetPr>
    <tabColor theme="6"/>
  </sheetPr>
  <dimension ref="B1:AR18"/>
  <sheetViews>
    <sheetView showGridLines="0" zoomScale="85" zoomScaleNormal="85" zoomScalePageLayoutView="150" workbookViewId="0">
      <pane xSplit="3" ySplit="10" topLeftCell="X11" activePane="bottomRight" state="frozen"/>
      <selection activeCell="AH22" sqref="AH22"/>
      <selection pane="topRight" activeCell="AH22" sqref="AH22"/>
      <selection pane="bottomLeft" activeCell="AH22" sqref="AH22"/>
      <selection pane="bottomRight" activeCell="X11" sqref="X11"/>
    </sheetView>
  </sheetViews>
  <sheetFormatPr baseColWidth="10" defaultColWidth="11.42578125" defaultRowHeight="15" outlineLevelCol="1"/>
  <cols>
    <col min="1" max="1" width="5.42578125" style="89" customWidth="1"/>
    <col min="2" max="2" width="39.7109375" style="89" customWidth="1"/>
    <col min="3" max="3" width="63.85546875" style="17" customWidth="1"/>
    <col min="4" max="23" width="9.42578125" style="89" hidden="1" customWidth="1" outlineLevel="1"/>
    <col min="24" max="24" width="9.42578125" style="89" customWidth="1" collapsed="1"/>
    <col min="25" max="44" width="9.42578125" style="89" customWidth="1"/>
    <col min="45" max="16384" width="11.42578125" style="89"/>
  </cols>
  <sheetData>
    <row r="1" spans="2:44" s="83" customFormat="1" ht="23.25" customHeight="1">
      <c r="B1" s="79" t="s">
        <v>140</v>
      </c>
      <c r="C1" s="96" t="s">
        <v>149</v>
      </c>
      <c r="D1" s="97"/>
      <c r="E1" s="97"/>
      <c r="F1" s="97"/>
      <c r="G1" s="97"/>
      <c r="H1" s="97"/>
      <c r="I1" s="97"/>
      <c r="J1" s="97"/>
      <c r="K1" s="98"/>
      <c r="AK1" s="38"/>
      <c r="AL1" s="84"/>
    </row>
    <row r="2" spans="2:44" s="83" customFormat="1" ht="23.25" customHeight="1">
      <c r="B2" s="79" t="s">
        <v>138</v>
      </c>
      <c r="C2" s="96" t="s">
        <v>221</v>
      </c>
      <c r="D2" s="97"/>
      <c r="E2" s="97"/>
      <c r="F2" s="97"/>
      <c r="G2" s="97"/>
      <c r="H2" s="97"/>
      <c r="I2" s="97"/>
      <c r="J2" s="97"/>
      <c r="K2" s="98"/>
      <c r="AK2" s="38"/>
    </row>
    <row r="3" spans="2:44" s="83" customFormat="1" ht="23.25" customHeight="1">
      <c r="B3" s="79" t="s">
        <v>137</v>
      </c>
      <c r="C3" s="99">
        <f ca="1">TODAY()</f>
        <v>44998</v>
      </c>
      <c r="D3" s="100"/>
      <c r="E3" s="100"/>
      <c r="F3" s="100"/>
      <c r="G3" s="100"/>
      <c r="H3" s="100"/>
      <c r="I3" s="100"/>
      <c r="J3" s="100"/>
      <c r="K3" s="100"/>
      <c r="AK3" s="38"/>
    </row>
    <row r="4" spans="2:44" s="83" customFormat="1" ht="23.25" customHeight="1">
      <c r="B4" s="79" t="s">
        <v>136</v>
      </c>
      <c r="C4" s="96" t="s">
        <v>182</v>
      </c>
      <c r="D4" s="97"/>
      <c r="E4" s="97"/>
      <c r="F4" s="97"/>
      <c r="G4" s="97"/>
      <c r="H4" s="97"/>
      <c r="I4" s="97"/>
      <c r="J4" s="97"/>
      <c r="K4" s="98"/>
    </row>
    <row r="5" spans="2:44" s="83" customFormat="1" ht="23.25" customHeight="1">
      <c r="B5" s="79" t="s">
        <v>135</v>
      </c>
      <c r="C5" s="96" t="s">
        <v>147</v>
      </c>
      <c r="D5" s="97"/>
      <c r="E5" s="97"/>
      <c r="F5" s="97"/>
      <c r="G5" s="97"/>
      <c r="H5" s="97"/>
      <c r="I5" s="97"/>
      <c r="J5" s="97"/>
      <c r="K5" s="98"/>
    </row>
    <row r="6" spans="2:44" s="83" customFormat="1" ht="23.25" customHeight="1">
      <c r="B6" s="79" t="s">
        <v>134</v>
      </c>
      <c r="C6" s="96"/>
      <c r="D6" s="97"/>
      <c r="E6" s="97"/>
      <c r="F6" s="97"/>
      <c r="G6" s="97"/>
      <c r="H6" s="97"/>
      <c r="I6" s="97"/>
      <c r="J6" s="97"/>
      <c r="K6" s="98"/>
      <c r="AK6" s="38"/>
    </row>
    <row r="7" spans="2:44">
      <c r="B7" s="80"/>
      <c r="C7" s="81"/>
      <c r="D7" s="80"/>
      <c r="E7" s="80"/>
      <c r="F7" s="80"/>
      <c r="G7" s="80"/>
      <c r="H7" s="80"/>
      <c r="I7" s="80"/>
      <c r="J7" s="80"/>
      <c r="K7" s="80"/>
    </row>
    <row r="8" spans="2:44" ht="14.25" customHeight="1">
      <c r="B8" s="1"/>
      <c r="C8" s="11"/>
    </row>
    <row r="9" spans="2:44" ht="22.5" customHeight="1">
      <c r="B9" s="3"/>
      <c r="C9" s="12"/>
      <c r="D9" s="24"/>
      <c r="E9" s="24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</row>
    <row r="10" spans="2:44">
      <c r="B10" s="4" t="s">
        <v>154</v>
      </c>
      <c r="C10" s="13"/>
      <c r="D10" s="8">
        <v>32874</v>
      </c>
      <c r="E10" s="8">
        <v>33239</v>
      </c>
      <c r="F10" s="8">
        <v>33604</v>
      </c>
      <c r="G10" s="8">
        <v>33970</v>
      </c>
      <c r="H10" s="8">
        <v>34335</v>
      </c>
      <c r="I10" s="8">
        <v>34700</v>
      </c>
      <c r="J10" s="8">
        <v>35065</v>
      </c>
      <c r="K10" s="8">
        <v>35431</v>
      </c>
      <c r="L10" s="8">
        <v>35796</v>
      </c>
      <c r="M10" s="8">
        <v>36161</v>
      </c>
      <c r="N10" s="8">
        <v>36526</v>
      </c>
      <c r="O10" s="8">
        <v>36892</v>
      </c>
      <c r="P10" s="8">
        <v>37257</v>
      </c>
      <c r="Q10" s="8">
        <v>37622</v>
      </c>
      <c r="R10" s="8">
        <v>37987</v>
      </c>
      <c r="S10" s="8">
        <v>38353</v>
      </c>
      <c r="T10" s="8">
        <v>38718</v>
      </c>
      <c r="U10" s="8">
        <v>39083</v>
      </c>
      <c r="V10" s="8">
        <v>39448</v>
      </c>
      <c r="W10" s="8">
        <v>39814</v>
      </c>
      <c r="X10" s="8">
        <v>40179</v>
      </c>
      <c r="Y10" s="8">
        <v>40544</v>
      </c>
      <c r="Z10" s="8">
        <v>40909</v>
      </c>
      <c r="AA10" s="8">
        <v>41275</v>
      </c>
      <c r="AB10" s="8">
        <v>41640</v>
      </c>
      <c r="AC10" s="8">
        <v>42005</v>
      </c>
      <c r="AD10" s="8">
        <v>42370</v>
      </c>
      <c r="AE10" s="8">
        <v>42736</v>
      </c>
      <c r="AF10" s="8">
        <v>43101</v>
      </c>
      <c r="AG10" s="8">
        <v>43466</v>
      </c>
      <c r="AH10" s="8">
        <v>43831</v>
      </c>
      <c r="AI10" s="8">
        <v>44197</v>
      </c>
      <c r="AJ10" s="8">
        <v>44562</v>
      </c>
      <c r="AK10" s="8">
        <v>44927</v>
      </c>
      <c r="AL10" s="8">
        <v>45292</v>
      </c>
      <c r="AM10" s="8">
        <v>45658</v>
      </c>
      <c r="AN10" s="8">
        <v>46023</v>
      </c>
      <c r="AO10" s="8">
        <v>46388</v>
      </c>
      <c r="AP10" s="8">
        <v>46753</v>
      </c>
      <c r="AQ10" s="8">
        <v>47119</v>
      </c>
      <c r="AR10" s="8">
        <v>47484</v>
      </c>
    </row>
    <row r="11" spans="2:44" ht="36.75" customHeight="1">
      <c r="B11" s="118" t="str">
        <f ca="1">THG!B43</f>
        <v>CRF 5.A - Abfalldeponierung</v>
      </c>
      <c r="C11" s="14" t="s">
        <v>145</v>
      </c>
      <c r="D11" s="101">
        <f ca="1">(THG!D43)/1000</f>
        <v>37.191251999999999</v>
      </c>
      <c r="E11" s="101">
        <f ca="1">(THG!E43)/1000</f>
        <v>39.322499999999998</v>
      </c>
      <c r="F11" s="101">
        <f ca="1">(THG!F43)/1000</f>
        <v>40.268115999999992</v>
      </c>
      <c r="G11" s="101">
        <f ca="1">(THG!G43)/1000</f>
        <v>40.154240000000001</v>
      </c>
      <c r="H11" s="101">
        <f ca="1">(THG!H43)/1000</f>
        <v>39.212823999999998</v>
      </c>
      <c r="I11" s="101">
        <f ca="1">(THG!I43)/1000</f>
        <v>37.857176000000003</v>
      </c>
      <c r="J11" s="101">
        <f ca="1">(THG!J43)/1000</f>
        <v>36.060023999999999</v>
      </c>
      <c r="K11" s="101">
        <f ca="1">(THG!K43)/1000</f>
        <v>32.792059999999999</v>
      </c>
      <c r="L11" s="101">
        <f ca="1">(THG!L43)/1000</f>
        <v>30.293143999999998</v>
      </c>
      <c r="M11" s="101">
        <f ca="1">(THG!M43)/1000</f>
        <v>28.232764</v>
      </c>
      <c r="N11" s="101">
        <f ca="1">(THG!N43)/1000</f>
        <v>26.271559999999997</v>
      </c>
      <c r="O11" s="101">
        <f ca="1">(THG!O43)/1000</f>
        <v>24.258472000000001</v>
      </c>
      <c r="P11" s="101">
        <f ca="1">(THG!P43)/1000</f>
        <v>22.439396000000002</v>
      </c>
      <c r="Q11" s="101">
        <f ca="1">(THG!Q43)/1000</f>
        <v>20.668200000000002</v>
      </c>
      <c r="R11" s="101">
        <f ca="1">(THG!R43)/1000</f>
        <v>18.093684</v>
      </c>
      <c r="S11" s="101">
        <f ca="1">(THG!S43)/1000</f>
        <v>16.360596000000001</v>
      </c>
      <c r="T11" s="101">
        <f ca="1">(THG!T43)/1000</f>
        <v>14.511195999999998</v>
      </c>
      <c r="U11" s="101">
        <f ca="1">(THG!U43)/1000</f>
        <v>12.96946</v>
      </c>
      <c r="V11" s="101">
        <f ca="1">(THG!V43)/1000</f>
        <v>11.613616</v>
      </c>
      <c r="W11" s="101">
        <f ca="1">(THG!W43)/1000</f>
        <v>10.232348</v>
      </c>
      <c r="X11" s="101">
        <f ca="1">(THG!X43)/1000</f>
        <v>9.0151880000000002</v>
      </c>
      <c r="Y11" s="101">
        <f ca="1">(THG!Y43)/1000</f>
        <v>8.0675279999999994</v>
      </c>
      <c r="Z11" s="101">
        <f ca="1">(THG!Z43)/1000</f>
        <v>7.2332399999999994</v>
      </c>
      <c r="AA11" s="101">
        <f ca="1">(THG!AA43)/1000</f>
        <v>6.4712480000000001</v>
      </c>
      <c r="AB11" s="101">
        <f ca="1">(THG!AB43)/1000</f>
        <v>5.7966160000000002</v>
      </c>
      <c r="AC11" s="101">
        <f ca="1">(THG!AC43)/1000</f>
        <v>5.1918439999999997</v>
      </c>
      <c r="AD11" s="101">
        <f ca="1">(THG!AD43)/1000</f>
        <v>4.657184</v>
      </c>
      <c r="AE11" s="101">
        <f ca="1">(THG!AE43)/1000</f>
        <v>4.2841399999999998</v>
      </c>
      <c r="AF11" s="101">
        <f ca="1">(THG!AF43)/1000</f>
        <v>3.9445839999999999</v>
      </c>
      <c r="AG11" s="101">
        <f ca="1">(THG!AG43)/1000</f>
        <v>3.4267239999999997</v>
      </c>
      <c r="AH11" s="166">
        <f ca="1">(THG!AH43)/1000</f>
        <v>2.973096</v>
      </c>
      <c r="AI11" s="166">
        <f ca="1">(THG!AI43)/1000</f>
        <v>2.5741520000000002</v>
      </c>
      <c r="AJ11" s="166">
        <f ca="1">(THG!AJ43)/1000</f>
        <v>2.3703680000000005</v>
      </c>
      <c r="AK11" s="29"/>
      <c r="AL11" s="29"/>
      <c r="AM11" s="29"/>
      <c r="AN11" s="29"/>
      <c r="AO11" s="29"/>
      <c r="AP11" s="29"/>
      <c r="AQ11" s="29"/>
      <c r="AR11" s="29"/>
    </row>
    <row r="12" spans="2:44" ht="36.75" customHeight="1">
      <c r="B12" s="119" t="str">
        <f ca="1">THG!B44</f>
        <v>CRF 5.B - biologische Behandlung von festen Abfällen</v>
      </c>
      <c r="C12" s="90" t="s">
        <v>145</v>
      </c>
      <c r="D12" s="102">
        <f ca="1">(THG!D44)/1000</f>
        <v>7.9060274999999985E-2</v>
      </c>
      <c r="E12" s="102">
        <f ca="1">(THG!E44)/1000</f>
        <v>9.4402664999999997E-2</v>
      </c>
      <c r="F12" s="102">
        <f ca="1">(THG!F44)/1000</f>
        <v>0.10974505500000001</v>
      </c>
      <c r="G12" s="102">
        <f ca="1">(THG!G44)/1000</f>
        <v>0.12508744499999999</v>
      </c>
      <c r="H12" s="102">
        <f ca="1">(THG!H44)/1000</f>
        <v>0.19740019949999996</v>
      </c>
      <c r="I12" s="102">
        <f ca="1">(THG!I44)/1000</f>
        <v>0.26970773549999999</v>
      </c>
      <c r="J12" s="102">
        <f ca="1">(THG!J44)/1000</f>
        <v>0.34202049000000001</v>
      </c>
      <c r="K12" s="102">
        <f ca="1">(THG!K44)/1000</f>
        <v>0.37646258999999999</v>
      </c>
      <c r="L12" s="102">
        <f ca="1">(THG!L44)/1000</f>
        <v>0.4148467005</v>
      </c>
      <c r="M12" s="102">
        <f ca="1">(THG!M44)/1000</f>
        <v>0.48131677799999995</v>
      </c>
      <c r="N12" s="102">
        <f ca="1">(THG!N44)/1000</f>
        <v>0.55392027850000003</v>
      </c>
      <c r="O12" s="102">
        <f ca="1">(THG!O44)/1000</f>
        <v>0.56630693999999993</v>
      </c>
      <c r="P12" s="102">
        <f ca="1">(THG!P44)/1000</f>
        <v>0.67713262200000002</v>
      </c>
      <c r="Q12" s="102">
        <f ca="1">(THG!Q44)/1000</f>
        <v>0.68369073599999997</v>
      </c>
      <c r="R12" s="102">
        <f ca="1">(THG!R44)/1000</f>
        <v>0.69866421850000004</v>
      </c>
      <c r="S12" s="102">
        <f ca="1">(THG!S44)/1000</f>
        <v>0.69140054699999998</v>
      </c>
      <c r="T12" s="102">
        <f ca="1">(THG!T44)/1000</f>
        <v>0.70470397799999984</v>
      </c>
      <c r="U12" s="102">
        <f ca="1">(THG!U44)/1000</f>
        <v>0.75406699500000007</v>
      </c>
      <c r="V12" s="102">
        <f ca="1">(THG!V44)/1000</f>
        <v>0.7431258355</v>
      </c>
      <c r="W12" s="102">
        <f ca="1">(THG!W44)/1000</f>
        <v>0.76269551199999996</v>
      </c>
      <c r="X12" s="102">
        <f ca="1">(THG!X44)/1000</f>
        <v>0.75787128349999999</v>
      </c>
      <c r="Y12" s="102">
        <f ca="1">(THG!Y44)/1000</f>
        <v>0.84887039949999987</v>
      </c>
      <c r="Z12" s="102">
        <f ca="1">(THG!Z44)/1000</f>
        <v>0.88514385799999995</v>
      </c>
      <c r="AA12" s="102">
        <f ca="1">(THG!AA44)/1000</f>
        <v>0.87896336800000008</v>
      </c>
      <c r="AB12" s="102">
        <f ca="1">(THG!AB44)/1000</f>
        <v>0.95098652649999982</v>
      </c>
      <c r="AC12" s="102">
        <f ca="1">(THG!AC44)/1000</f>
        <v>0.95283391250000005</v>
      </c>
      <c r="AD12" s="102">
        <f ca="1">(THG!AD44)/1000</f>
        <v>0.9773170619999999</v>
      </c>
      <c r="AE12" s="102">
        <f ca="1">(THG!AE44)/1000</f>
        <v>0.99279035799999993</v>
      </c>
      <c r="AF12" s="102">
        <f ca="1">(THG!AF44)/1000</f>
        <v>0.96334625699999987</v>
      </c>
      <c r="AG12" s="102">
        <f ca="1">(THG!AG44)/1000</f>
        <v>0.98143663149999993</v>
      </c>
      <c r="AH12" s="167">
        <f ca="1">(THG!AH44)/1000</f>
        <v>0.97974194749999988</v>
      </c>
      <c r="AI12" s="167">
        <f ca="1">(THG!AI44)/1000</f>
        <v>0.97538772699999998</v>
      </c>
      <c r="AJ12" s="167">
        <f ca="1">(THG!AJ44)/1000</f>
        <v>0.97104305466999996</v>
      </c>
      <c r="AK12" s="92"/>
      <c r="AL12" s="92"/>
      <c r="AM12" s="92"/>
      <c r="AN12" s="92"/>
      <c r="AO12" s="92"/>
      <c r="AP12" s="92"/>
      <c r="AQ12" s="92"/>
      <c r="AR12" s="92"/>
    </row>
    <row r="13" spans="2:44" ht="36.75" customHeight="1">
      <c r="B13" s="120" t="str">
        <f ca="1">THG!B45</f>
        <v>CRF 5.D - Abwasserbehandlung</v>
      </c>
      <c r="C13" s="103" t="s">
        <v>145</v>
      </c>
      <c r="D13" s="101">
        <f ca="1">(THG!D45)/1000</f>
        <v>3.9385790998269847</v>
      </c>
      <c r="E13" s="101">
        <f ca="1">(THG!E45)/1000</f>
        <v>3.191310893871</v>
      </c>
      <c r="F13" s="101">
        <f ca="1">(THG!F45)/1000</f>
        <v>2.6941416389268888</v>
      </c>
      <c r="G13" s="101">
        <f ca="1">(THG!G45)/1000</f>
        <v>2.3707747888999382</v>
      </c>
      <c r="H13" s="101">
        <f ca="1">(THG!H45)/1000</f>
        <v>2.081611257427161</v>
      </c>
      <c r="I13" s="101">
        <f ca="1">(THG!I45)/1000</f>
        <v>1.9986472795238814</v>
      </c>
      <c r="J13" s="101">
        <f ca="1">(THG!J45)/1000</f>
        <v>1.8382519284716188</v>
      </c>
      <c r="K13" s="101">
        <f ca="1">(THG!K45)/1000</f>
        <v>1.6300766408804419</v>
      </c>
      <c r="L13" s="101">
        <f ca="1">(THG!L45)/1000</f>
        <v>1.4755758543634312</v>
      </c>
      <c r="M13" s="101">
        <f ca="1">(THG!M45)/1000</f>
        <v>1.4036187788795349</v>
      </c>
      <c r="N13" s="101">
        <f ca="1">(THG!N45)/1000</f>
        <v>1.3430311292505335</v>
      </c>
      <c r="O13" s="101">
        <f ca="1">(THG!O45)/1000</f>
        <v>1.2929576503251965</v>
      </c>
      <c r="P13" s="101">
        <f ca="1">(THG!P45)/1000</f>
        <v>1.2664235883959629</v>
      </c>
      <c r="Q13" s="101">
        <f ca="1">(THG!Q45)/1000</f>
        <v>1.2298325743118996</v>
      </c>
      <c r="R13" s="101">
        <f ca="1">(THG!R45)/1000</f>
        <v>1.192460046570482</v>
      </c>
      <c r="S13" s="101">
        <f ca="1">(THG!S45)/1000</f>
        <v>1.1622859868975353</v>
      </c>
      <c r="T13" s="101">
        <f ca="1">(THG!T45)/1000</f>
        <v>1.1350431982488669</v>
      </c>
      <c r="U13" s="101">
        <f ca="1">(THG!U45)/1000</f>
        <v>1.1118322991033061</v>
      </c>
      <c r="V13" s="101">
        <f ca="1">(THG!V45)/1000</f>
        <v>1.0866377857324721</v>
      </c>
      <c r="W13" s="101">
        <f ca="1">(THG!W45)/1000</f>
        <v>1.0682515309508103</v>
      </c>
      <c r="X13" s="101">
        <f ca="1">(THG!X45)/1000</f>
        <v>1.0439470119545025</v>
      </c>
      <c r="Y13" s="101">
        <f ca="1">(THG!Y45)/1000</f>
        <v>1.0315719866196003</v>
      </c>
      <c r="Z13" s="101">
        <f ca="1">(THG!Z45)/1000</f>
        <v>1.0116063981951391</v>
      </c>
      <c r="AA13" s="101">
        <f ca="1">(THG!AA45)/1000</f>
        <v>0.99392432475847858</v>
      </c>
      <c r="AB13" s="101">
        <f ca="1">(THG!AB45)/1000</f>
        <v>0.99543428466451345</v>
      </c>
      <c r="AC13" s="101">
        <f ca="1">(THG!AC45)/1000</f>
        <v>0.99456360532045185</v>
      </c>
      <c r="AD13" s="101">
        <f ca="1">(THG!AD45)/1000</f>
        <v>0.98607568748827656</v>
      </c>
      <c r="AE13" s="101">
        <f ca="1">(THG!AE45)/1000</f>
        <v>0.97090458430995619</v>
      </c>
      <c r="AF13" s="101">
        <f ca="1">(THG!AF45)/1000</f>
        <v>0.95630415861490137</v>
      </c>
      <c r="AG13" s="101">
        <f ca="1">(THG!AG45)/1000</f>
        <v>0.93563068206244515</v>
      </c>
      <c r="AH13" s="166">
        <f ca="1">(THG!AH45)/1000</f>
        <v>0.91595676037417406</v>
      </c>
      <c r="AI13" s="166">
        <f ca="1">(THG!AI45)/1000</f>
        <v>0.91284283667637534</v>
      </c>
      <c r="AJ13" s="166">
        <f ca="1">(THG!AJ45)/1000</f>
        <v>0.91883866061783881</v>
      </c>
      <c r="AK13" s="29"/>
      <c r="AL13" s="29"/>
      <c r="AM13" s="29"/>
      <c r="AN13" s="29"/>
      <c r="AO13" s="29"/>
      <c r="AP13" s="29"/>
      <c r="AQ13" s="29"/>
      <c r="AR13" s="29"/>
    </row>
    <row r="14" spans="2:44" ht="36.75" customHeight="1">
      <c r="B14" s="119" t="str">
        <f ca="1">THG!B46</f>
        <v>CRF 5.E - übrige Emissionen - Andere</v>
      </c>
      <c r="C14" s="90" t="s">
        <v>145</v>
      </c>
      <c r="D14" s="102" t="e">
        <f ca="1">(THG!D46)/1000</f>
        <v>#N/A</v>
      </c>
      <c r="E14" s="102" t="e">
        <f ca="1">(THG!E46)/1000</f>
        <v>#N/A</v>
      </c>
      <c r="F14" s="102" t="e">
        <f ca="1">(THG!F46)/1000</f>
        <v>#N/A</v>
      </c>
      <c r="G14" s="102" t="e">
        <f ca="1">(THG!G46)/1000</f>
        <v>#N/A</v>
      </c>
      <c r="H14" s="102" t="e">
        <f ca="1">(THG!H46)/1000</f>
        <v>#N/A</v>
      </c>
      <c r="I14" s="102">
        <f ca="1">(THG!I46)/1000</f>
        <v>1.0446324999999999E-2</v>
      </c>
      <c r="J14" s="102">
        <f ca="1">(THG!J46)/1000</f>
        <v>2.1697414004499996E-2</v>
      </c>
      <c r="K14" s="102">
        <f ca="1">(THG!K46)/1000</f>
        <v>3.3752985364875004E-2</v>
      </c>
      <c r="L14" s="102">
        <f ca="1">(THG!L46)/1000</f>
        <v>4.6613508495499993E-2</v>
      </c>
      <c r="M14" s="102">
        <f ca="1">(THG!M46)/1000</f>
        <v>6.0278795630625E-2</v>
      </c>
      <c r="N14" s="102">
        <f ca="1">(THG!N46)/1000</f>
        <v>8.1052486915784996E-2</v>
      </c>
      <c r="O14" s="102">
        <f ca="1">(THG!O46)/1000</f>
        <v>9.0238102482127505E-2</v>
      </c>
      <c r="P14" s="102">
        <f ca="1">(THG!P46)/1000</f>
        <v>0.10766078375</v>
      </c>
      <c r="Q14" s="102">
        <f ca="1">(THG!Q46)/1000</f>
        <v>0.1174169259375</v>
      </c>
      <c r="R14" s="102">
        <f ca="1">(THG!R46)/1000</f>
        <v>0.13321064937499999</v>
      </c>
      <c r="S14" s="102">
        <f ca="1">(THG!S46)/1000</f>
        <v>0.23938897500000003</v>
      </c>
      <c r="T14" s="102">
        <f ca="1">(THG!T46)/1000</f>
        <v>3.2470927980000001E-2</v>
      </c>
      <c r="U14" s="102">
        <f ca="1">(THG!U46)/1000</f>
        <v>3.283448043E-2</v>
      </c>
      <c r="V14" s="102">
        <f ca="1">(THG!V46)/1000</f>
        <v>3.467151534E-2</v>
      </c>
      <c r="W14" s="102">
        <f ca="1">(THG!W46)/1000</f>
        <v>3.5415264809999999E-2</v>
      </c>
      <c r="X14" s="102">
        <f ca="1">(THG!X46)/1000</f>
        <v>3.6388534139999998E-2</v>
      </c>
      <c r="Y14" s="102">
        <f ca="1">(THG!Y46)/1000</f>
        <v>3.919445823E-2</v>
      </c>
      <c r="Z14" s="102">
        <f ca="1">(THG!Z46)/1000</f>
        <v>3.7363555529999995E-2</v>
      </c>
      <c r="AA14" s="102">
        <f ca="1">(THG!AA46)/1000</f>
        <v>3.6500665979999992E-2</v>
      </c>
      <c r="AB14" s="102">
        <f ca="1">(THG!AB46)/1000</f>
        <v>3.6857210189999996E-2</v>
      </c>
      <c r="AC14" s="102">
        <f ca="1">(THG!AC46)/1000</f>
        <v>3.5897957339999995E-2</v>
      </c>
      <c r="AD14" s="102">
        <f ca="1">(THG!AD46)/1000</f>
        <v>3.4584788370000001E-2</v>
      </c>
      <c r="AE14" s="102">
        <f ca="1">(THG!AE46)/1000</f>
        <v>3.3490626900000001E-2</v>
      </c>
      <c r="AF14" s="102">
        <f ca="1">(THG!AF46)/1000</f>
        <v>3.3033339239999994E-2</v>
      </c>
      <c r="AG14" s="102">
        <f ca="1">(THG!AG46)/1000</f>
        <v>3.2802067319999996E-2</v>
      </c>
      <c r="AH14" s="167">
        <f ca="1">(THG!AH46)/1000</f>
        <v>3.2233523849999994E-2</v>
      </c>
      <c r="AI14" s="167">
        <f ca="1">(THG!AI46)/1000</f>
        <v>3.1664980380000006E-2</v>
      </c>
      <c r="AJ14" s="167">
        <f ca="1">(THG!AJ46)/1000</f>
        <v>3.1096436909999997E-2</v>
      </c>
      <c r="AK14" s="92"/>
      <c r="AL14" s="92"/>
      <c r="AM14" s="92"/>
      <c r="AN14" s="92"/>
      <c r="AO14" s="92"/>
      <c r="AP14" s="92"/>
      <c r="AQ14" s="92"/>
      <c r="AR14" s="92"/>
    </row>
    <row r="15" spans="2:44" ht="18.75" customHeight="1">
      <c r="B15" s="5" t="str">
        <f ca="1">THG!B42</f>
        <v>6 - Abfallwirtschaft und Sonstiges</v>
      </c>
      <c r="C15" s="20" t="s">
        <v>145</v>
      </c>
      <c r="D15" s="21">
        <f ca="1">(THG!D42)/1000</f>
        <v>41.20889137482699</v>
      </c>
      <c r="E15" s="21">
        <f ca="1">(THG!E42)/1000</f>
        <v>42.608213558871</v>
      </c>
      <c r="F15" s="21">
        <f ca="1">(THG!F42)/1000</f>
        <v>43.072002693926883</v>
      </c>
      <c r="G15" s="21">
        <f ca="1">(THG!G42)/1000</f>
        <v>42.650102233899929</v>
      </c>
      <c r="H15" s="21">
        <f ca="1">(THG!H42)/1000</f>
        <v>41.491835456927163</v>
      </c>
      <c r="I15" s="21">
        <f ca="1">(THG!I42)/1000</f>
        <v>40.135977340023878</v>
      </c>
      <c r="J15" s="21">
        <f ca="1">(THG!J42)/1000</f>
        <v>38.261993832476115</v>
      </c>
      <c r="K15" s="21">
        <f ca="1">(THG!K42)/1000</f>
        <v>34.832352216245319</v>
      </c>
      <c r="L15" s="21">
        <f ca="1">(THG!L42)/1000</f>
        <v>32.230180063358929</v>
      </c>
      <c r="M15" s="21">
        <f ca="1">(THG!M42)/1000</f>
        <v>30.177978352510159</v>
      </c>
      <c r="N15" s="21">
        <f ca="1">(THG!N42)/1000</f>
        <v>28.249563894666316</v>
      </c>
      <c r="O15" s="21">
        <f ca="1">(THG!O42)/1000</f>
        <v>26.207974692807323</v>
      </c>
      <c r="P15" s="21">
        <f ca="1">(THG!P42)/1000</f>
        <v>24.490612994145966</v>
      </c>
      <c r="Q15" s="21">
        <f ca="1">(THG!Q42)/1000</f>
        <v>22.699140236249402</v>
      </c>
      <c r="R15" s="21">
        <f ca="1">(THG!R42)/1000</f>
        <v>20.118018914445486</v>
      </c>
      <c r="S15" s="21">
        <f ca="1">(THG!S42)/1000</f>
        <v>18.453671508897539</v>
      </c>
      <c r="T15" s="21">
        <f ca="1">(THG!T42)/1000</f>
        <v>16.383414104228866</v>
      </c>
      <c r="U15" s="21">
        <f ca="1">(THG!U42)/1000</f>
        <v>14.868193774533303</v>
      </c>
      <c r="V15" s="21">
        <f ca="1">(THG!V42)/1000</f>
        <v>13.478051136572473</v>
      </c>
      <c r="W15" s="21">
        <f ca="1">(THG!W42)/1000</f>
        <v>12.098710307760811</v>
      </c>
      <c r="X15" s="21">
        <f ca="1">(THG!X42)/1000</f>
        <v>10.853394829594503</v>
      </c>
      <c r="Y15" s="21">
        <f ca="1">(THG!Y42)/1000</f>
        <v>9.9871648443495999</v>
      </c>
      <c r="Z15" s="21">
        <f ca="1">(THG!Z42)/1000</f>
        <v>9.167353811725139</v>
      </c>
      <c r="AA15" s="21">
        <f ca="1">(THG!AA42)/1000</f>
        <v>8.380636358738478</v>
      </c>
      <c r="AB15" s="21">
        <f ca="1">(THG!AB42)/1000</f>
        <v>7.7798940213545134</v>
      </c>
      <c r="AC15" s="21">
        <f ca="1">(THG!AC42)/1000</f>
        <v>7.175139475160452</v>
      </c>
      <c r="AD15" s="21">
        <f ca="1">(THG!AD42)/1000</f>
        <v>6.6551615378582767</v>
      </c>
      <c r="AE15" s="21">
        <f ca="1">(THG!AE42)/1000</f>
        <v>6.2813255692099554</v>
      </c>
      <c r="AF15" s="21">
        <f ca="1">(THG!AF42)/1000</f>
        <v>5.8972677548549006</v>
      </c>
      <c r="AG15" s="21">
        <f ca="1">(THG!AG42)/1000</f>
        <v>5.3765933808824444</v>
      </c>
      <c r="AH15" s="159">
        <f ca="1">(THG!AH42)/1000</f>
        <v>4.9010282317241742</v>
      </c>
      <c r="AI15" s="159">
        <f ca="1">(THG!AI42)/1000</f>
        <v>4.4940475440563752</v>
      </c>
      <c r="AJ15" s="159">
        <f ca="1">(THG!AJ42)/1000</f>
        <v>4.29134615219784</v>
      </c>
      <c r="AK15" s="27"/>
      <c r="AL15" s="27"/>
      <c r="AM15" s="27"/>
      <c r="AN15" s="27"/>
      <c r="AO15" s="27"/>
      <c r="AP15" s="27"/>
      <c r="AQ15" s="27"/>
      <c r="AR15" s="27"/>
    </row>
    <row r="16" spans="2:44" ht="18.75" customHeight="1">
      <c r="B16" s="91"/>
      <c r="C16" s="90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</row>
    <row r="17" spans="2:44" ht="18.75" customHeight="1">
      <c r="B17" s="5" t="s">
        <v>27</v>
      </c>
      <c r="C17" s="20" t="str">
        <f>'Daten Zielpfadgrafik'!C26</f>
        <v>aktueller Zielpfad**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7">
        <f>'Daten Zielpfadgrafik'!AH26</f>
        <v>9</v>
      </c>
      <c r="AI17" s="27">
        <f>'Daten Zielpfadgrafik'!AI26</f>
        <v>9</v>
      </c>
      <c r="AJ17" s="27">
        <f ca="1">'Daten Zielpfadgrafik'!AJ26</f>
        <v>8.5006613839937355</v>
      </c>
      <c r="AK17" s="27">
        <f ca="1">'Daten Zielpfadgrafik'!AK26</f>
        <v>9.0268257879682228</v>
      </c>
      <c r="AL17" s="27">
        <f ca="1">'Daten Zielpfadgrafik'!AL26</f>
        <v>8.0268257879682228</v>
      </c>
      <c r="AM17" s="27">
        <f ca="1">'Daten Zielpfadgrafik'!AM26</f>
        <v>8.0268257879682228</v>
      </c>
      <c r="AN17" s="27">
        <f ca="1">'Daten Zielpfadgrafik'!AN26</f>
        <v>7.0268257879682237</v>
      </c>
      <c r="AO17" s="27">
        <f ca="1">'Daten Zielpfadgrafik'!AO26</f>
        <v>7.0268257879682237</v>
      </c>
      <c r="AP17" s="27">
        <f ca="1">'Daten Zielpfadgrafik'!AP26</f>
        <v>6.0268257879682237</v>
      </c>
      <c r="AQ17" s="27">
        <f ca="1">'Daten Zielpfadgrafik'!AQ26</f>
        <v>6.0268257879682237</v>
      </c>
      <c r="AR17" s="27">
        <f ca="1">'Daten Zielpfadgrafik'!AR26</f>
        <v>5.0268257879682237</v>
      </c>
    </row>
    <row r="18" spans="2:44" ht="14.25" customHeight="1">
      <c r="B18" s="7"/>
      <c r="C18" s="16"/>
    </row>
  </sheetData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319AD-49C3-4253-A461-C4EDC13A79BF}">
  <sheetPr>
    <tabColor theme="6"/>
    <pageSetUpPr fitToPage="1"/>
  </sheetPr>
  <dimension ref="A1:X35"/>
  <sheetViews>
    <sheetView showGridLines="0" zoomScale="130" zoomScaleNormal="130" zoomScaleSheetLayoutView="110" workbookViewId="0"/>
  </sheetViews>
  <sheetFormatPr baseColWidth="10" defaultColWidth="11.42578125" defaultRowHeight="12.75"/>
  <cols>
    <col min="1" max="1" width="5.7109375" style="41" customWidth="1"/>
    <col min="2" max="2" width="4.28515625" style="41" customWidth="1"/>
    <col min="3" max="3" width="1.7109375" style="41" customWidth="1"/>
    <col min="4" max="4" width="14" style="41" customWidth="1"/>
    <col min="5" max="5" width="1.7109375" style="41" customWidth="1"/>
    <col min="6" max="6" width="14" style="41" customWidth="1"/>
    <col min="7" max="7" width="1.7109375" style="41" customWidth="1"/>
    <col min="8" max="8" width="14" style="41" customWidth="1"/>
    <col min="9" max="9" width="1.7109375" style="41" customWidth="1"/>
    <col min="10" max="10" width="14" style="41" customWidth="1"/>
    <col min="11" max="11" width="1.7109375" style="41" customWidth="1"/>
    <col min="12" max="12" width="14" style="41" customWidth="1"/>
    <col min="13" max="13" width="3.140625" style="41" customWidth="1"/>
    <col min="14" max="14" width="1.42578125" style="41" customWidth="1"/>
    <col min="15" max="15" width="15.140625" style="41" customWidth="1"/>
    <col min="16" max="16" width="2.5703125" style="42" customWidth="1"/>
    <col min="17" max="19" width="11.7109375" style="42" customWidth="1"/>
    <col min="20" max="20" width="4" style="42" customWidth="1"/>
    <col min="21" max="22" width="11.7109375" style="42" customWidth="1"/>
    <col min="23" max="23" width="19.140625" style="42" customWidth="1"/>
    <col min="24" max="24" width="2.5703125" style="42" customWidth="1"/>
    <col min="25" max="16384" width="11.42578125" style="42"/>
  </cols>
  <sheetData>
    <row r="1" spans="1:24" ht="20.25" customHeight="1">
      <c r="A1" s="40"/>
    </row>
    <row r="2" spans="1:24" ht="20.25" customHeigh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P2" s="215" t="s">
        <v>144</v>
      </c>
      <c r="Q2" s="216"/>
      <c r="R2" s="216"/>
      <c r="S2" s="216"/>
      <c r="T2" s="216"/>
      <c r="U2" s="216"/>
      <c r="V2" s="216"/>
      <c r="W2" s="216"/>
      <c r="X2" s="217"/>
    </row>
    <row r="3" spans="1:24" ht="18.75" customHeight="1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P3" s="45"/>
      <c r="Q3" s="46"/>
      <c r="R3" s="47"/>
      <c r="S3" s="46"/>
      <c r="T3" s="46"/>
      <c r="U3" s="47"/>
      <c r="V3" s="46"/>
      <c r="W3" s="46"/>
      <c r="X3" s="48"/>
    </row>
    <row r="4" spans="1:24" ht="15.95" customHeight="1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P4" s="45"/>
      <c r="Q4" s="46"/>
      <c r="R4" s="46"/>
      <c r="S4" s="46"/>
      <c r="T4" s="46"/>
      <c r="U4" s="46"/>
      <c r="V4" s="46"/>
      <c r="W4" s="46"/>
      <c r="X4" s="48"/>
    </row>
    <row r="5" spans="1:24" ht="7.5" customHeight="1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P5" s="50"/>
      <c r="Q5" s="51"/>
      <c r="R5" s="51"/>
      <c r="S5" s="51"/>
      <c r="T5" s="51"/>
      <c r="U5" s="51"/>
      <c r="V5" s="51"/>
      <c r="W5" s="51"/>
      <c r="X5" s="52"/>
    </row>
    <row r="6" spans="1:24" ht="16.5" customHeight="1">
      <c r="B6" s="53"/>
      <c r="P6" s="50"/>
      <c r="Q6" s="51"/>
      <c r="R6" s="51"/>
      <c r="S6" s="51"/>
      <c r="T6" s="51"/>
      <c r="U6" s="51"/>
      <c r="V6" s="51"/>
      <c r="W6" s="51"/>
      <c r="X6" s="52"/>
    </row>
    <row r="7" spans="1:24" ht="16.5" customHeight="1">
      <c r="B7" s="53"/>
      <c r="P7" s="50"/>
      <c r="Q7" s="51"/>
      <c r="R7" s="51"/>
      <c r="S7" s="51"/>
      <c r="T7" s="51"/>
      <c r="U7" s="51"/>
      <c r="V7" s="51"/>
      <c r="W7" s="51"/>
      <c r="X7" s="52"/>
    </row>
    <row r="8" spans="1:24" ht="16.5" customHeight="1">
      <c r="B8" s="53"/>
      <c r="P8" s="50"/>
      <c r="Q8" s="51"/>
      <c r="R8" s="51"/>
      <c r="S8" s="51"/>
      <c r="T8" s="51"/>
      <c r="U8" s="51"/>
      <c r="V8" s="51"/>
      <c r="W8" s="51"/>
      <c r="X8" s="52"/>
    </row>
    <row r="9" spans="1:24" ht="16.5" customHeight="1">
      <c r="B9" s="53"/>
      <c r="P9" s="50"/>
      <c r="Q9" s="51"/>
      <c r="R9" s="51"/>
      <c r="S9" s="51"/>
      <c r="T9" s="51"/>
      <c r="U9" s="51"/>
      <c r="V9" s="51"/>
      <c r="W9" s="51"/>
      <c r="X9" s="52"/>
    </row>
    <row r="10" spans="1:24" ht="16.5" customHeight="1">
      <c r="B10" s="53"/>
      <c r="P10" s="50"/>
      <c r="Q10" s="51"/>
      <c r="R10" s="51"/>
      <c r="S10" s="51"/>
      <c r="T10" s="51"/>
      <c r="U10" s="51"/>
      <c r="V10" s="51"/>
      <c r="W10" s="51"/>
      <c r="X10" s="52"/>
    </row>
    <row r="11" spans="1:24" ht="16.5" customHeight="1">
      <c r="B11" s="53"/>
      <c r="P11" s="50"/>
      <c r="Q11" s="54" t="s">
        <v>143</v>
      </c>
      <c r="R11" s="51"/>
      <c r="S11" s="51"/>
      <c r="T11" s="51"/>
      <c r="U11" s="51"/>
      <c r="V11" s="51"/>
      <c r="W11" s="51"/>
      <c r="X11" s="52"/>
    </row>
    <row r="12" spans="1:24" ht="16.5" customHeight="1">
      <c r="B12" s="53"/>
      <c r="P12" s="50"/>
      <c r="Q12" s="51"/>
      <c r="R12" s="51"/>
      <c r="S12" s="51"/>
      <c r="T12" s="51"/>
      <c r="U12" s="51"/>
      <c r="V12" s="51"/>
      <c r="W12" s="51"/>
      <c r="X12" s="52"/>
    </row>
    <row r="13" spans="1:24" ht="17.25" customHeight="1">
      <c r="B13" s="53"/>
      <c r="P13" s="50"/>
      <c r="Q13" s="54" t="s">
        <v>142</v>
      </c>
      <c r="R13" s="51"/>
      <c r="S13" s="51"/>
      <c r="T13" s="51"/>
      <c r="U13" s="51"/>
      <c r="V13" s="51"/>
      <c r="W13" s="51"/>
      <c r="X13" s="52"/>
    </row>
    <row r="14" spans="1:24" ht="16.5" customHeight="1">
      <c r="B14" s="53"/>
      <c r="P14" s="50"/>
      <c r="Q14" s="51"/>
      <c r="R14" s="51"/>
      <c r="S14" s="51"/>
      <c r="T14" s="51"/>
      <c r="U14" s="51"/>
      <c r="V14" s="51"/>
      <c r="W14" s="51"/>
      <c r="X14" s="52"/>
    </row>
    <row r="15" spans="1:24" ht="16.5" customHeight="1">
      <c r="A15" s="55"/>
      <c r="B15" s="56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0"/>
      <c r="Q15" s="51"/>
      <c r="R15" s="54" t="s">
        <v>141</v>
      </c>
      <c r="S15" s="51"/>
      <c r="T15" s="51"/>
      <c r="U15" s="54" t="s">
        <v>141</v>
      </c>
      <c r="V15" s="51"/>
      <c r="W15" s="51"/>
      <c r="X15" s="52"/>
    </row>
    <row r="16" spans="1:24" ht="16.5" customHeight="1">
      <c r="A16" s="55"/>
      <c r="B16" s="56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0"/>
      <c r="Q16" s="51"/>
      <c r="R16" s="51"/>
      <c r="S16" s="51"/>
      <c r="T16" s="51"/>
      <c r="U16" s="51"/>
      <c r="V16" s="51"/>
      <c r="W16" s="51"/>
      <c r="X16" s="52"/>
    </row>
    <row r="17" spans="1:24" ht="16.5" customHeight="1">
      <c r="A17" s="55"/>
      <c r="B17" s="56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0"/>
      <c r="Q17" s="51"/>
      <c r="R17" s="51"/>
      <c r="S17" s="51"/>
      <c r="T17" s="51"/>
      <c r="U17" s="51"/>
      <c r="V17" s="51"/>
      <c r="W17" s="51"/>
      <c r="X17" s="52"/>
    </row>
    <row r="18" spans="1:24" ht="22.5" customHeight="1">
      <c r="A18" s="55"/>
      <c r="B18" s="56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0"/>
      <c r="Q18" s="51"/>
      <c r="R18" s="51"/>
      <c r="S18" s="51"/>
      <c r="T18" s="51"/>
      <c r="U18" s="51"/>
      <c r="V18" s="51"/>
      <c r="W18" s="51"/>
      <c r="X18" s="52"/>
    </row>
    <row r="19" spans="1:24" ht="87" customHeight="1">
      <c r="A19" s="57"/>
      <c r="B19" s="58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5"/>
      <c r="O19" s="55"/>
      <c r="P19" s="59"/>
      <c r="Q19" s="60"/>
      <c r="R19" s="60"/>
      <c r="S19" s="60"/>
      <c r="T19" s="60"/>
      <c r="U19" s="60"/>
      <c r="V19" s="60"/>
      <c r="W19" s="60"/>
      <c r="X19" s="61"/>
    </row>
    <row r="20" spans="1:24" ht="9" customHeight="1">
      <c r="A20" s="57"/>
      <c r="B20" s="58"/>
      <c r="C20" s="57"/>
      <c r="D20" s="214"/>
      <c r="E20" s="57"/>
      <c r="F20" s="214"/>
      <c r="G20" s="57"/>
      <c r="H20" s="214"/>
      <c r="I20" s="57"/>
      <c r="J20" s="214"/>
      <c r="K20" s="57"/>
      <c r="L20" s="214"/>
      <c r="M20" s="57"/>
      <c r="N20" s="55"/>
      <c r="O20" s="55"/>
    </row>
    <row r="21" spans="1:24" ht="11.25" customHeight="1">
      <c r="A21" s="57"/>
      <c r="B21" s="58"/>
      <c r="C21" s="57"/>
      <c r="D21" s="214"/>
      <c r="E21" s="57"/>
      <c r="F21" s="214"/>
      <c r="G21" s="57"/>
      <c r="H21" s="214"/>
      <c r="I21" s="57"/>
      <c r="J21" s="214"/>
      <c r="K21" s="57"/>
      <c r="L21" s="214"/>
      <c r="M21" s="57"/>
      <c r="N21" s="55"/>
      <c r="O21" s="55"/>
    </row>
    <row r="22" spans="1:24" ht="3.75" customHeight="1">
      <c r="A22" s="57"/>
      <c r="B22" s="58"/>
      <c r="C22" s="57"/>
      <c r="D22" s="95"/>
      <c r="E22" s="57"/>
      <c r="F22" s="95"/>
      <c r="G22" s="57"/>
      <c r="H22" s="95"/>
      <c r="I22" s="57"/>
      <c r="J22" s="95"/>
      <c r="K22" s="57"/>
      <c r="L22" s="95"/>
      <c r="M22" s="57"/>
      <c r="N22" s="55"/>
      <c r="O22" s="55"/>
    </row>
    <row r="23" spans="1:24" ht="9" customHeight="1">
      <c r="A23" s="57"/>
      <c r="B23" s="58"/>
      <c r="C23" s="57"/>
      <c r="D23" s="214"/>
      <c r="E23" s="57"/>
      <c r="F23" s="214"/>
      <c r="G23" s="57"/>
      <c r="H23" s="214"/>
      <c r="I23" s="57"/>
      <c r="J23" s="214"/>
      <c r="K23" s="57"/>
      <c r="L23" s="214"/>
      <c r="M23" s="57"/>
      <c r="N23" s="55"/>
      <c r="O23" s="55"/>
    </row>
    <row r="24" spans="1:24" ht="9" customHeight="1">
      <c r="A24" s="57"/>
      <c r="B24" s="58"/>
      <c r="C24" s="57"/>
      <c r="D24" s="214"/>
      <c r="E24" s="57"/>
      <c r="F24" s="214"/>
      <c r="G24" s="57"/>
      <c r="H24" s="214"/>
      <c r="I24" s="57"/>
      <c r="J24" s="214"/>
      <c r="K24" s="57"/>
      <c r="L24" s="214"/>
      <c r="M24" s="57"/>
      <c r="N24" s="55"/>
      <c r="O24" s="55"/>
    </row>
    <row r="25" spans="1:24" ht="16.5" customHeight="1">
      <c r="A25" s="55"/>
      <c r="B25" s="56"/>
      <c r="C25" s="63"/>
      <c r="D25" s="63"/>
      <c r="E25" s="63"/>
      <c r="F25" s="63"/>
      <c r="G25" s="63"/>
      <c r="H25" s="63"/>
      <c r="I25" s="63"/>
      <c r="J25" s="63"/>
      <c r="K25" s="63"/>
      <c r="L25" s="55"/>
      <c r="M25" s="55"/>
      <c r="N25" s="55"/>
      <c r="O25" s="55"/>
    </row>
    <row r="26" spans="1:24" ht="21.75" customHeight="1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</row>
    <row r="27" spans="1:24" ht="6.75" customHeight="1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</row>
    <row r="28" spans="1:24" ht="6" customHeight="1">
      <c r="A28" s="64"/>
      <c r="B28" s="64"/>
      <c r="C28" s="64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</row>
    <row r="29" spans="1:24" ht="4.5" customHeight="1">
      <c r="A29" s="64"/>
      <c r="B29" s="64"/>
      <c r="C29" s="64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</row>
    <row r="30" spans="1:24" ht="6" customHeight="1">
      <c r="A30" s="64"/>
      <c r="B30" s="64"/>
      <c r="C30" s="64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</row>
    <row r="31" spans="1:24" ht="6.75" customHeight="1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</row>
    <row r="32" spans="1:24" ht="4.5" customHeight="1">
      <c r="A32" s="55"/>
      <c r="B32" s="55"/>
      <c r="C32" s="55"/>
      <c r="D32" s="55"/>
      <c r="E32" s="55"/>
      <c r="F32" s="55"/>
      <c r="G32" s="66"/>
      <c r="H32" s="66"/>
      <c r="I32" s="66"/>
      <c r="J32" s="66"/>
      <c r="K32" s="66"/>
      <c r="L32" s="55"/>
      <c r="M32" s="55"/>
      <c r="N32" s="55"/>
      <c r="O32" s="55"/>
    </row>
    <row r="33" spans="1:15" ht="18" customHeight="1">
      <c r="A33" s="67"/>
      <c r="B33" s="67"/>
      <c r="C33" s="67"/>
      <c r="D33" s="67"/>
      <c r="E33" s="67"/>
      <c r="F33" s="66"/>
      <c r="G33" s="66"/>
      <c r="H33" s="66"/>
      <c r="I33" s="66"/>
      <c r="J33" s="66"/>
      <c r="K33" s="66"/>
      <c r="L33" s="55"/>
      <c r="M33" s="55"/>
      <c r="N33" s="55"/>
      <c r="O33" s="55"/>
    </row>
    <row r="34" spans="1:15">
      <c r="A34" s="67"/>
      <c r="B34" s="67"/>
      <c r="C34" s="67"/>
      <c r="D34" s="67"/>
      <c r="E34" s="67"/>
      <c r="F34" s="66"/>
      <c r="G34" s="66"/>
      <c r="H34" s="66"/>
      <c r="I34" s="66"/>
      <c r="J34" s="66"/>
      <c r="K34" s="66"/>
      <c r="L34" s="55"/>
      <c r="M34" s="55"/>
      <c r="N34" s="55"/>
      <c r="O34" s="55"/>
    </row>
    <row r="35" spans="1:15">
      <c r="A35" s="67"/>
      <c r="B35" s="67"/>
      <c r="C35" s="67"/>
      <c r="D35" s="67"/>
      <c r="E35" s="67"/>
      <c r="F35" s="66"/>
      <c r="G35" s="66"/>
      <c r="H35" s="66"/>
      <c r="I35" s="66"/>
      <c r="J35" s="66"/>
      <c r="K35" s="66"/>
      <c r="L35" s="55"/>
      <c r="M35" s="55"/>
      <c r="N35" s="55"/>
      <c r="O35" s="55"/>
    </row>
  </sheetData>
  <sheetProtection selectLockedCells="1"/>
  <mergeCells count="11">
    <mergeCell ref="D23:D24"/>
    <mergeCell ref="F23:F24"/>
    <mergeCell ref="H23:H24"/>
    <mergeCell ref="J23:J24"/>
    <mergeCell ref="L23:L24"/>
    <mergeCell ref="P2:X2"/>
    <mergeCell ref="D20:D21"/>
    <mergeCell ref="F20:F21"/>
    <mergeCell ref="H20:H21"/>
    <mergeCell ref="J20:J21"/>
    <mergeCell ref="L20:L21"/>
  </mergeCells>
  <printOptions horizontalCentered="1"/>
  <pageMargins left="0" right="0" top="0.78740157480314965" bottom="0.78740157480314965" header="0.31496062992125984" footer="0.31496062992125984"/>
  <pageSetup paperSize="9" scale="51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2:AJ47"/>
  <sheetViews>
    <sheetView showGridLines="0" zoomScale="70" zoomScaleNormal="70" zoomScalePageLayoutView="150" workbookViewId="0">
      <pane xSplit="3" ySplit="8" topLeftCell="D9" activePane="bottomRight" state="frozen"/>
      <selection activeCell="B3" sqref="B3"/>
      <selection pane="topRight" activeCell="B3" sqref="B3"/>
      <selection pane="bottomLeft" activeCell="B3" sqref="B3"/>
      <selection pane="bottomRight" activeCell="D9" sqref="D9"/>
    </sheetView>
  </sheetViews>
  <sheetFormatPr baseColWidth="10" defaultColWidth="11.42578125" defaultRowHeight="15"/>
  <cols>
    <col min="1" max="1" width="5.42578125" style="2" customWidth="1"/>
    <col min="2" max="2" width="62.7109375" style="2" customWidth="1"/>
    <col min="3" max="3" width="16.7109375" style="17" customWidth="1"/>
    <col min="4" max="33" width="10.85546875" style="2" customWidth="1"/>
    <col min="34" max="35" width="10.85546875" style="89" customWidth="1"/>
    <col min="36" max="36" width="10.85546875" style="145" customWidth="1"/>
    <col min="37" max="37" width="10.85546875" style="2" customWidth="1"/>
    <col min="38" max="16384" width="11.42578125" style="2"/>
  </cols>
  <sheetData>
    <row r="2" spans="2:36" ht="14.25" customHeight="1">
      <c r="B2" s="1"/>
      <c r="C2" s="11"/>
    </row>
    <row r="3" spans="2:36" ht="22.5" customHeight="1">
      <c r="B3" s="3" t="s">
        <v>86</v>
      </c>
      <c r="C3" s="12"/>
      <c r="D3" s="24"/>
      <c r="E3" s="24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2:36">
      <c r="B4" s="4" t="s">
        <v>165</v>
      </c>
      <c r="C4" s="13"/>
      <c r="D4" s="8">
        <v>32874</v>
      </c>
      <c r="E4" s="8">
        <v>33239</v>
      </c>
      <c r="F4" s="8">
        <v>33604</v>
      </c>
      <c r="G4" s="8">
        <v>33970</v>
      </c>
      <c r="H4" s="8">
        <v>34335</v>
      </c>
      <c r="I4" s="8">
        <v>34700</v>
      </c>
      <c r="J4" s="8">
        <v>35065</v>
      </c>
      <c r="K4" s="8">
        <v>35431</v>
      </c>
      <c r="L4" s="8">
        <v>35796</v>
      </c>
      <c r="M4" s="8">
        <v>36161</v>
      </c>
      <c r="N4" s="8">
        <v>36526</v>
      </c>
      <c r="O4" s="8">
        <v>36892</v>
      </c>
      <c r="P4" s="8">
        <v>37257</v>
      </c>
      <c r="Q4" s="8">
        <v>37622</v>
      </c>
      <c r="R4" s="8">
        <v>37987</v>
      </c>
      <c r="S4" s="8">
        <v>38353</v>
      </c>
      <c r="T4" s="8">
        <v>38718</v>
      </c>
      <c r="U4" s="8">
        <v>39083</v>
      </c>
      <c r="V4" s="8">
        <v>39448</v>
      </c>
      <c r="W4" s="8">
        <v>39814</v>
      </c>
      <c r="X4" s="8">
        <v>40179</v>
      </c>
      <c r="Y4" s="8">
        <v>40544</v>
      </c>
      <c r="Z4" s="8">
        <v>40909</v>
      </c>
      <c r="AA4" s="8">
        <v>41275</v>
      </c>
      <c r="AB4" s="8">
        <v>41640</v>
      </c>
      <c r="AC4" s="8">
        <v>42005</v>
      </c>
      <c r="AD4" s="8">
        <v>42370</v>
      </c>
      <c r="AE4" s="8">
        <v>42736</v>
      </c>
      <c r="AF4" s="8">
        <v>43101</v>
      </c>
      <c r="AG4" s="8">
        <v>43466</v>
      </c>
      <c r="AH4" s="8">
        <v>43831</v>
      </c>
      <c r="AI4" s="8">
        <v>44197</v>
      </c>
      <c r="AJ4" s="150">
        <v>44562</v>
      </c>
    </row>
    <row r="5" spans="2:36" s="10" customFormat="1" ht="18.75" customHeight="1">
      <c r="B5" s="5" t="s">
        <v>41</v>
      </c>
      <c r="C5" s="20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137"/>
      <c r="AI5" s="27"/>
      <c r="AJ5" s="161"/>
    </row>
    <row r="6" spans="2:36" s="10" customFormat="1" ht="18.75" customHeight="1">
      <c r="B6" s="25" t="s">
        <v>42</v>
      </c>
      <c r="C6" s="22" t="s">
        <v>6</v>
      </c>
      <c r="D6" s="31">
        <f ca="1">THG!D6/THG!D$6</f>
        <v>1</v>
      </c>
      <c r="E6" s="31">
        <f ca="1">THG!E6/THG!E$6</f>
        <v>1</v>
      </c>
      <c r="F6" s="31">
        <f ca="1">THG!F6/THG!F$6</f>
        <v>1</v>
      </c>
      <c r="G6" s="31">
        <f ca="1">THG!G6/THG!G$6</f>
        <v>1</v>
      </c>
      <c r="H6" s="31">
        <f ca="1">THG!H6/THG!H$6</f>
        <v>1</v>
      </c>
      <c r="I6" s="31">
        <f ca="1">THG!I6/THG!I$6</f>
        <v>1</v>
      </c>
      <c r="J6" s="31">
        <f ca="1">THG!J6/THG!J$6</f>
        <v>1</v>
      </c>
      <c r="K6" s="31">
        <f ca="1">THG!K6/THG!K$6</f>
        <v>1</v>
      </c>
      <c r="L6" s="31">
        <f ca="1">THG!L6/THG!L$6</f>
        <v>1</v>
      </c>
      <c r="M6" s="31">
        <f ca="1">THG!M6/THG!M$6</f>
        <v>1</v>
      </c>
      <c r="N6" s="31">
        <f ca="1">THG!N6/THG!N$6</f>
        <v>1</v>
      </c>
      <c r="O6" s="31">
        <f ca="1">THG!O6/THG!O$6</f>
        <v>1</v>
      </c>
      <c r="P6" s="31">
        <f ca="1">THG!P6/THG!P$6</f>
        <v>1</v>
      </c>
      <c r="Q6" s="31">
        <f ca="1">THG!Q6/THG!Q$6</f>
        <v>1</v>
      </c>
      <c r="R6" s="31">
        <f ca="1">THG!R6/THG!R$6</f>
        <v>1</v>
      </c>
      <c r="S6" s="31">
        <f ca="1">THG!S6/THG!S$6</f>
        <v>1</v>
      </c>
      <c r="T6" s="31">
        <f ca="1">THG!T6/THG!T$6</f>
        <v>1</v>
      </c>
      <c r="U6" s="31">
        <f ca="1">THG!U6/THG!U$6</f>
        <v>1</v>
      </c>
      <c r="V6" s="31">
        <f ca="1">THG!V6/THG!V$6</f>
        <v>1</v>
      </c>
      <c r="W6" s="31">
        <f ca="1">THG!W6/THG!W$6</f>
        <v>1</v>
      </c>
      <c r="X6" s="31">
        <f ca="1">THG!X6/THG!X$6</f>
        <v>1</v>
      </c>
      <c r="Y6" s="31">
        <f ca="1">THG!Y6/THG!Y$6</f>
        <v>1</v>
      </c>
      <c r="Z6" s="31">
        <f ca="1">THG!Z6/THG!Z$6</f>
        <v>1</v>
      </c>
      <c r="AA6" s="31">
        <f ca="1">THG!AA6/THG!AA$6</f>
        <v>1</v>
      </c>
      <c r="AB6" s="31">
        <f ca="1">THG!AB6/THG!AB$6</f>
        <v>1</v>
      </c>
      <c r="AC6" s="31">
        <f ca="1">THG!AC6/THG!AC$6</f>
        <v>1</v>
      </c>
      <c r="AD6" s="31">
        <f ca="1">THG!AD6/THG!AD$6</f>
        <v>1</v>
      </c>
      <c r="AE6" s="31">
        <f ca="1">THG!AE6/THG!AE$6</f>
        <v>1</v>
      </c>
      <c r="AF6" s="31">
        <f ca="1">THG!AF6/THG!AF$6</f>
        <v>1</v>
      </c>
      <c r="AG6" s="31">
        <f ca="1">THG!AG6/THG!AG$6</f>
        <v>1</v>
      </c>
      <c r="AH6" s="31">
        <f ca="1">THG!AH6/THG!AH$6</f>
        <v>1</v>
      </c>
      <c r="AI6" s="31">
        <f ca="1">THG!AI6/THG!AI$6</f>
        <v>1</v>
      </c>
      <c r="AJ6" s="31">
        <f ca="1">THG!AJ6/THG!AJ$6</f>
        <v>1</v>
      </c>
    </row>
    <row r="7" spans="2:36" s="10" customFormat="1" ht="18.75" customHeight="1">
      <c r="B7" s="23" t="s">
        <v>43</v>
      </c>
      <c r="C7" s="20" t="s">
        <v>6</v>
      </c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</row>
    <row r="8" spans="2:36" ht="18.75" customHeight="1">
      <c r="B8" s="18"/>
      <c r="C8" s="15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93"/>
      <c r="AI8" s="93"/>
      <c r="AJ8" s="93"/>
    </row>
    <row r="9" spans="2:36" s="10" customFormat="1" ht="18.75" customHeight="1">
      <c r="B9" s="5" t="s">
        <v>15</v>
      </c>
      <c r="C9" s="20" t="s">
        <v>6</v>
      </c>
      <c r="D9" s="32">
        <f ca="1">THG!D9/THG!D$6</f>
        <v>0.37930747801837822</v>
      </c>
      <c r="E9" s="32">
        <f ca="1">THG!E9/THG!E$6</f>
        <v>0.38152527467148384</v>
      </c>
      <c r="F9" s="32">
        <f ca="1">THG!F9/THG!F$6</f>
        <v>0.37683749627845115</v>
      </c>
      <c r="G9" s="32">
        <f ca="1">THG!G9/THG!G$6</f>
        <v>0.37138015485088993</v>
      </c>
      <c r="H9" s="32">
        <f ca="1">THG!H9/THG!H$6</f>
        <v>0.37223232365482217</v>
      </c>
      <c r="I9" s="32">
        <f ca="1">THG!I9/THG!I$6</f>
        <v>0.36291336947659281</v>
      </c>
      <c r="J9" s="32">
        <f ca="1">THG!J9/THG!J$6</f>
        <v>0.36263968181883915</v>
      </c>
      <c r="K9" s="32">
        <f ca="1">THG!K9/THG!K$6</f>
        <v>0.35456356951109258</v>
      </c>
      <c r="L9" s="32">
        <f ca="1">THG!L9/THG!L$6</f>
        <v>0.36258800477636866</v>
      </c>
      <c r="M9" s="32">
        <f ca="1">THG!M9/THG!M$6</f>
        <v>0.36403146601573966</v>
      </c>
      <c r="N9" s="32">
        <f ca="1">THG!N9/THG!N$6</f>
        <v>0.37552245173269738</v>
      </c>
      <c r="O9" s="32">
        <f ca="1">THG!O9/THG!O$6</f>
        <v>0.37976325570102898</v>
      </c>
      <c r="P9" s="32">
        <f ca="1">THG!P9/THG!P$6</f>
        <v>0.38789939821939073</v>
      </c>
      <c r="Q9" s="32">
        <f ca="1">THG!Q9/THG!Q$6</f>
        <v>0.40087256764107998</v>
      </c>
      <c r="R9" s="32">
        <f ca="1">THG!R9/THG!R$6</f>
        <v>0.40319781615660533</v>
      </c>
      <c r="S9" s="32">
        <f ca="1">THG!S9/THG!S$6</f>
        <v>0.40649572842569986</v>
      </c>
      <c r="T9" s="32">
        <f ca="1">THG!T9/THG!T$6</f>
        <v>0.40408944251881473</v>
      </c>
      <c r="U9" s="32">
        <f ca="1">THG!U9/THG!U$6</f>
        <v>0.42040620976833987</v>
      </c>
      <c r="V9" s="32">
        <f ca="1">THG!V9/THG!V$6</f>
        <v>0.39841221974247598</v>
      </c>
      <c r="W9" s="32">
        <f ca="1">THG!W9/THG!W$6</f>
        <v>0.39787614332824223</v>
      </c>
      <c r="X9" s="32">
        <f ca="1">THG!X9/THG!X$6</f>
        <v>0.39556410876232267</v>
      </c>
      <c r="Y9" s="32">
        <f ca="1">THG!Y9/THG!Y$6</f>
        <v>0.40334884540812954</v>
      </c>
      <c r="Z9" s="32">
        <f ca="1">THG!Z9/THG!Z$6</f>
        <v>0.41265974545521356</v>
      </c>
      <c r="AA9" s="32">
        <f ca="1">THG!AA9/THG!AA$6</f>
        <v>0.41000818503532932</v>
      </c>
      <c r="AB9" s="32">
        <f ca="1">THG!AB9/THG!AB$6</f>
        <v>0.4046208222822556</v>
      </c>
      <c r="AC9" s="32">
        <f ca="1">THG!AC9/THG!AC$6</f>
        <v>0.3896543741692815</v>
      </c>
      <c r="AD9" s="32">
        <f ca="1">THG!AD9/THG!AD$6</f>
        <v>0.38325019735406457</v>
      </c>
      <c r="AE9" s="32">
        <f ca="1">THG!AE9/THG!AE$6</f>
        <v>0.36609723294051894</v>
      </c>
      <c r="AF9" s="32">
        <f ca="1">THG!AF9/THG!AF$6</f>
        <v>0.36554744954850921</v>
      </c>
      <c r="AG9" s="32">
        <f ca="1">THG!AG9/THG!AG$6</f>
        <v>0.32417927891370368</v>
      </c>
      <c r="AH9" s="32">
        <f ca="1">THG!AH9/THG!AH$6</f>
        <v>0.29815480649363096</v>
      </c>
      <c r="AI9" s="32">
        <f ca="1">THG!AI9/THG!AI$6</f>
        <v>0.32239175032794815</v>
      </c>
      <c r="AJ9" s="32">
        <f ca="1">THG!AJ9/THG!AJ$6</f>
        <v>0.3431551016801348</v>
      </c>
    </row>
    <row r="10" spans="2:36" ht="18.75" customHeight="1">
      <c r="B10" s="18" t="s">
        <v>0</v>
      </c>
      <c r="C10" s="15" t="s">
        <v>6</v>
      </c>
      <c r="D10" s="33">
        <f ca="1">THG!D10/THG!D$6</f>
        <v>0.34444092272014576</v>
      </c>
      <c r="E10" s="33">
        <f ca="1">THG!E10/THG!E$6</f>
        <v>0.34614499110413754</v>
      </c>
      <c r="F10" s="33">
        <f ca="1">THG!F10/THG!F$6</f>
        <v>0.34217336175977364</v>
      </c>
      <c r="G10" s="33">
        <f ca="1">THG!G10/THG!G$6</f>
        <v>0.3352734752977144</v>
      </c>
      <c r="H10" s="33">
        <f ca="1">THG!H10/THG!H$6</f>
        <v>0.33856579631995398</v>
      </c>
      <c r="I10" s="33">
        <f ca="1">THG!I10/THG!I$6</f>
        <v>0.3302102165785829</v>
      </c>
      <c r="J10" s="33">
        <f ca="1">THG!J10/THG!J$6</f>
        <v>0.331242003643268</v>
      </c>
      <c r="K10" s="33">
        <f ca="1">THG!K10/THG!K$6</f>
        <v>0.32284421633348687</v>
      </c>
      <c r="L10" s="33">
        <f ca="1">THG!L10/THG!L$6</f>
        <v>0.3328864952475506</v>
      </c>
      <c r="M10" s="33">
        <f ca="1">THG!M10/THG!M$6</f>
        <v>0.33227823249556399</v>
      </c>
      <c r="N10" s="33">
        <f ca="1">THG!N10/THG!N$6</f>
        <v>0.34575396887068827</v>
      </c>
      <c r="O10" s="33">
        <f ca="1">THG!O10/THG!O$6</f>
        <v>0.3528699175753976</v>
      </c>
      <c r="P10" s="33">
        <f ca="1">THG!P10/THG!P$6</f>
        <v>0.36170798911155733</v>
      </c>
      <c r="Q10" s="33">
        <f ca="1">THG!Q10/THG!Q$6</f>
        <v>0.37673027481030197</v>
      </c>
      <c r="R10" s="33">
        <f ca="1">THG!R10/THG!R$6</f>
        <v>0.381677975149458</v>
      </c>
      <c r="S10" s="33">
        <f ca="1">THG!S10/THG!S$6</f>
        <v>0.38652854963414984</v>
      </c>
      <c r="T10" s="33">
        <f ca="1">THG!T10/THG!T$6</f>
        <v>0.38610024807196569</v>
      </c>
      <c r="U10" s="33">
        <f ca="1">THG!U10/THG!U$6</f>
        <v>0.40389683562167139</v>
      </c>
      <c r="V10" s="33">
        <f ca="1">THG!V10/THG!V$6</f>
        <v>0.38241516456905772</v>
      </c>
      <c r="W10" s="33">
        <f ca="1">THG!W10/THG!W$6</f>
        <v>0.38284193790972443</v>
      </c>
      <c r="X10" s="33">
        <f ca="1">THG!X10/THG!X$6</f>
        <v>0.3815905073230963</v>
      </c>
      <c r="Y10" s="33">
        <f ca="1">THG!Y10/THG!Y$6</f>
        <v>0.38942467051929186</v>
      </c>
      <c r="Z10" s="33">
        <f ca="1">THG!Z10/THG!Z$6</f>
        <v>0.39818659984075577</v>
      </c>
      <c r="AA10" s="33">
        <f ca="1">THG!AA10/THG!AA$6</f>
        <v>0.39651285349538212</v>
      </c>
      <c r="AB10" s="33">
        <f ca="1">THG!AB10/THG!AB$6</f>
        <v>0.39235679019608533</v>
      </c>
      <c r="AC10" s="33">
        <f ca="1">THG!AC10/THG!AC$6</f>
        <v>0.37758241894879502</v>
      </c>
      <c r="AD10" s="33">
        <f ca="1">THG!AD10/THG!AD$6</f>
        <v>0.37256841399882129</v>
      </c>
      <c r="AE10" s="33">
        <f ca="1">THG!AE10/THG!AE$6</f>
        <v>0.3554370734345223</v>
      </c>
      <c r="AF10" s="33">
        <f ca="1">THG!AF10/THG!AF$6</f>
        <v>0.35618935933655971</v>
      </c>
      <c r="AG10" s="33">
        <f ca="1">THG!AG10/THG!AG$6</f>
        <v>0.31687242929474957</v>
      </c>
      <c r="AH10" s="93">
        <f ca="1">THG!AH10/THG!AH$6</f>
        <v>0.29164399393877066</v>
      </c>
      <c r="AI10" s="93">
        <f ca="1">THG!AI10/THG!AI$6</f>
        <v>0.316246566291569</v>
      </c>
      <c r="AJ10" s="93">
        <f ca="1">THG!AJ10/THG!AJ$6</f>
        <v>0.33670390941555656</v>
      </c>
    </row>
    <row r="11" spans="2:36" s="89" customFormat="1" ht="18.75" customHeight="1">
      <c r="B11" s="19" t="s">
        <v>2</v>
      </c>
      <c r="C11" s="14" t="s">
        <v>6</v>
      </c>
      <c r="D11" s="34">
        <f ca="1">THG!D11/THG!D$6</f>
        <v>8.8082019562124429E-4</v>
      </c>
      <c r="E11" s="34">
        <f ca="1">THG!E11/THG!E$6</f>
        <v>9.616268322152811E-4</v>
      </c>
      <c r="F11" s="34">
        <f ca="1">THG!F11/THG!F$6</f>
        <v>9.9189234572614852E-4</v>
      </c>
      <c r="G11" s="34">
        <f ca="1">THG!G11/THG!G$6</f>
        <v>1.0575890744148786E-3</v>
      </c>
      <c r="H11" s="34">
        <f ca="1">THG!H11/THG!H$6</f>
        <v>1.0942317184670703E-3</v>
      </c>
      <c r="I11" s="34">
        <f ca="1">THG!I11/THG!I$6</f>
        <v>1.2017079944413455E-3</v>
      </c>
      <c r="J11" s="34">
        <f ca="1">THG!J11/THG!J$6</f>
        <v>1.3240316025692803E-3</v>
      </c>
      <c r="K11" s="34">
        <f ca="1">THG!K11/THG!K$6</f>
        <v>1.3055370007721975E-3</v>
      </c>
      <c r="L11" s="34">
        <f ca="1">THG!L11/THG!L$6</f>
        <v>1.3456753107963652E-3</v>
      </c>
      <c r="M11" s="34">
        <f ca="1">THG!M11/THG!M$6</f>
        <v>1.3849102198526064E-3</v>
      </c>
      <c r="N11" s="34">
        <f ca="1">THG!N11/THG!N$6</f>
        <v>1.3760949158102172E-3</v>
      </c>
      <c r="O11" s="34">
        <f ca="1">THG!O11/THG!O$6</f>
        <v>1.431509053019898E-3</v>
      </c>
      <c r="P11" s="34">
        <f ca="1">THG!P11/THG!P$6</f>
        <v>1.5701175559484659E-3</v>
      </c>
      <c r="Q11" s="34">
        <f ca="1">THG!Q11/THG!Q$6</f>
        <v>1.4811877371178853E-3</v>
      </c>
      <c r="R11" s="34">
        <f ca="1">THG!R11/THG!R$6</f>
        <v>1.5197769465540765E-3</v>
      </c>
      <c r="S11" s="34">
        <f ca="1">THG!S11/THG!S$6</f>
        <v>1.5236326407811252E-3</v>
      </c>
      <c r="T11" s="34">
        <f ca="1">THG!T11/THG!T$6</f>
        <v>1.7069360981445084E-3</v>
      </c>
      <c r="U11" s="34">
        <f ca="1">THG!U11/THG!U$6</f>
        <v>1.4323797359136034E-3</v>
      </c>
      <c r="V11" s="34">
        <f ca="1">THG!V11/THG!V$6</f>
        <v>1.5046026801129161E-3</v>
      </c>
      <c r="W11" s="34">
        <f ca="1">THG!W11/THG!W$6</f>
        <v>1.5244425522548347E-3</v>
      </c>
      <c r="X11" s="34">
        <f ca="1">THG!X11/THG!X$6</f>
        <v>1.2775028630688486E-3</v>
      </c>
      <c r="Y11" s="34">
        <f ca="1">THG!Y11/THG!Y$6</f>
        <v>1.3700829627705498E-3</v>
      </c>
      <c r="Z11" s="34">
        <f ca="1">THG!Z11/THG!Z$6</f>
        <v>1.3713587470182123E-3</v>
      </c>
      <c r="AA11" s="34">
        <f ca="1">THG!AA11/THG!AA$6</f>
        <v>1.5952620742987968E-3</v>
      </c>
      <c r="AB11" s="34">
        <f ca="1">THG!AB11/THG!AB$6</f>
        <v>1.3553416668622301E-3</v>
      </c>
      <c r="AC11" s="34">
        <f ca="1">THG!AC11/THG!AC$6</f>
        <v>1.3910356547166983E-3</v>
      </c>
      <c r="AD11" s="34">
        <f ca="1">THG!AD11/THG!AD$6</f>
        <v>1.1798354563871893E-3</v>
      </c>
      <c r="AE11" s="34">
        <f ca="1">THG!AE11/THG!AE$6</f>
        <v>1.4386015197252143E-3</v>
      </c>
      <c r="AF11" s="34">
        <f ca="1">THG!AF11/THG!AF$6</f>
        <v>1.5918558912124E-3</v>
      </c>
      <c r="AG11" s="34">
        <f ca="1">THG!AG11/THG!AG$6</f>
        <v>1.5225870964297467E-3</v>
      </c>
      <c r="AH11" s="34">
        <f ca="1">THG!AH11/THG!AH$6</f>
        <v>1.0639744681120041E-3</v>
      </c>
      <c r="AI11" s="34">
        <f ca="1">THG!AI11/THG!AI$6</f>
        <v>1.1142648774873079E-3</v>
      </c>
      <c r="AJ11" s="34">
        <f ca="1">THG!AJ11/THG!AJ$6</f>
        <v>1.3810085217818354E-3</v>
      </c>
    </row>
    <row r="12" spans="2:36" s="89" customFormat="1" ht="18.75" customHeight="1">
      <c r="B12" s="91" t="s">
        <v>1</v>
      </c>
      <c r="C12" s="90" t="s">
        <v>6</v>
      </c>
      <c r="D12" s="93">
        <f ca="1">THG!D12/THG!D$6</f>
        <v>3.3985735102611207E-2</v>
      </c>
      <c r="E12" s="93">
        <f ca="1">THG!E12/THG!E$6</f>
        <v>3.4418656735130969E-2</v>
      </c>
      <c r="F12" s="93">
        <f ca="1">THG!F12/THG!F$6</f>
        <v>3.3672242172951374E-2</v>
      </c>
      <c r="G12" s="93">
        <f ca="1">THG!G12/THG!G$6</f>
        <v>3.5049090478760654E-2</v>
      </c>
      <c r="H12" s="93">
        <f ca="1">THG!H12/THG!H$6</f>
        <v>3.2572295616401112E-2</v>
      </c>
      <c r="I12" s="93">
        <f ca="1">THG!I12/THG!I$6</f>
        <v>3.150144490356855E-2</v>
      </c>
      <c r="J12" s="93">
        <f ca="1">THG!J12/THG!J$6</f>
        <v>3.0073646573001832E-2</v>
      </c>
      <c r="K12" s="93">
        <f ca="1">THG!K12/THG!K$6</f>
        <v>3.0413816176833499E-2</v>
      </c>
      <c r="L12" s="93">
        <f ca="1">THG!L12/THG!L$6</f>
        <v>2.8355834218021708E-2</v>
      </c>
      <c r="M12" s="93">
        <f ca="1">THG!M12/THG!M$6</f>
        <v>3.0368323300323033E-2</v>
      </c>
      <c r="N12" s="93">
        <f ca="1">THG!N12/THG!N$6</f>
        <v>2.8392387946198864E-2</v>
      </c>
      <c r="O12" s="93">
        <f ca="1">THG!O12/THG!O$6</f>
        <v>2.5461829072611502E-2</v>
      </c>
      <c r="P12" s="93">
        <f ca="1">THG!P12/THG!P$6</f>
        <v>2.4621291551884888E-2</v>
      </c>
      <c r="Q12" s="93">
        <f ca="1">THG!Q12/THG!Q$6</f>
        <v>2.2661105093660129E-2</v>
      </c>
      <c r="R12" s="93">
        <f ca="1">THG!R12/THG!R$6</f>
        <v>2.0000064060593167E-2</v>
      </c>
      <c r="S12" s="93">
        <f ca="1">THG!S12/THG!S$6</f>
        <v>1.8443546150768843E-2</v>
      </c>
      <c r="T12" s="93">
        <f ca="1">THG!T12/THG!T$6</f>
        <v>1.6282258348704514E-2</v>
      </c>
      <c r="U12" s="93">
        <f ca="1">THG!U12/THG!U$6</f>
        <v>1.5076994410754836E-2</v>
      </c>
      <c r="V12" s="93">
        <f ca="1">THG!V12/THG!V$6</f>
        <v>1.4492452493305301E-2</v>
      </c>
      <c r="W12" s="93">
        <f ca="1">THG!W12/THG!W$6</f>
        <v>1.3509762866262995E-2</v>
      </c>
      <c r="X12" s="93">
        <f ca="1">THG!X12/THG!X$6</f>
        <v>1.2696098576157546E-2</v>
      </c>
      <c r="Y12" s="93">
        <f ca="1">THG!Y12/THG!Y$6</f>
        <v>1.2554091926067115E-2</v>
      </c>
      <c r="Z12" s="93">
        <f ca="1">THG!Z12/THG!Z$6</f>
        <v>1.3101786867439546E-2</v>
      </c>
      <c r="AA12" s="93">
        <f ca="1">THG!AA12/THG!AA$6</f>
        <v>1.190006946564838E-2</v>
      </c>
      <c r="AB12" s="93">
        <f ca="1">THG!AB12/THG!AB$6</f>
        <v>1.0908690419308096E-2</v>
      </c>
      <c r="AC12" s="93">
        <f ca="1">THG!AC12/THG!AC$6</f>
        <v>1.0680919565769836E-2</v>
      </c>
      <c r="AD12" s="93">
        <f ca="1">THG!AD12/THG!AD$6</f>
        <v>9.5019478988560765E-3</v>
      </c>
      <c r="AE12" s="93">
        <f ca="1">THG!AE12/THG!AE$6</f>
        <v>9.2215579862714361E-3</v>
      </c>
      <c r="AF12" s="93">
        <f ca="1">THG!AF12/THG!AF$6</f>
        <v>7.7662343207371481E-3</v>
      </c>
      <c r="AG12" s="93">
        <f ca="1">THG!AG12/THG!AG$6</f>
        <v>5.7842625225243399E-3</v>
      </c>
      <c r="AH12" s="93">
        <f ca="1">THG!AH12/THG!AH$6</f>
        <v>5.4468380867483219E-3</v>
      </c>
      <c r="AI12" s="93">
        <f ca="1">THG!AI12/THG!AI$6</f>
        <v>5.0309191588918814E-3</v>
      </c>
      <c r="AJ12" s="93">
        <f ca="1">THG!AJ12/THG!AJ$6</f>
        <v>5.0701837427964101E-3</v>
      </c>
    </row>
    <row r="13" spans="2:36" s="10" customFormat="1" ht="18.75" customHeight="1">
      <c r="B13" s="9"/>
      <c r="C13" s="20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</row>
    <row r="14" spans="2:36" s="10" customFormat="1" ht="18.75" customHeight="1">
      <c r="B14" s="6" t="s">
        <v>16</v>
      </c>
      <c r="C14" s="22" t="s">
        <v>6</v>
      </c>
      <c r="D14" s="31">
        <f ca="1">THG!D14/THG!D$6</f>
        <v>0.22290161789874008</v>
      </c>
      <c r="E14" s="31">
        <f ca="1">THG!E14/THG!E$6</f>
        <v>0.21053425143889395</v>
      </c>
      <c r="F14" s="31">
        <f ca="1">THG!F14/THG!F$6</f>
        <v>0.21033498153037417</v>
      </c>
      <c r="G14" s="31">
        <f ca="1">THG!G14/THG!G$6</f>
        <v>0.20358359258581657</v>
      </c>
      <c r="H14" s="31">
        <f ca="1">THG!H14/THG!H$6</f>
        <v>0.2102760833927772</v>
      </c>
      <c r="I14" s="31">
        <f ca="1">THG!I14/THG!I$6</f>
        <v>0.21318294427507448</v>
      </c>
      <c r="J14" s="31">
        <f ca="1">THG!J14/THG!J$6</f>
        <v>0.20016451960124879</v>
      </c>
      <c r="K14" s="31">
        <f ca="1">THG!K14/THG!K$6</f>
        <v>0.21081291093569707</v>
      </c>
      <c r="L14" s="31">
        <f ca="1">THG!L14/THG!L$6</f>
        <v>0.19983942199931265</v>
      </c>
      <c r="M14" s="31">
        <f ca="1">THG!M14/THG!M$6</f>
        <v>0.19679789058158798</v>
      </c>
      <c r="N14" s="31">
        <f ca="1">THG!N14/THG!N$6</f>
        <v>0.19696903658345785</v>
      </c>
      <c r="O14" s="31">
        <f ca="1">THG!O14/THG!O$6</f>
        <v>0.18409972872824948</v>
      </c>
      <c r="P14" s="31">
        <f ca="1">THG!P14/THG!P$6</f>
        <v>0.18578640748556677</v>
      </c>
      <c r="Q14" s="31">
        <f ca="1">THG!Q14/THG!Q$6</f>
        <v>0.18720070812188552</v>
      </c>
      <c r="R14" s="31">
        <f ca="1">THG!R14/THG!R$6</f>
        <v>0.19155861059229487</v>
      </c>
      <c r="S14" s="31">
        <f ca="1">THG!S14/THG!S$6</f>
        <v>0.19036033685317547</v>
      </c>
      <c r="T14" s="31">
        <f ca="1">THG!T14/THG!T$6</f>
        <v>0.19411962418596559</v>
      </c>
      <c r="U14" s="31">
        <f ca="1">THG!U14/THG!U$6</f>
        <v>0.2085818324678804</v>
      </c>
      <c r="V14" s="31">
        <f ca="1">THG!V14/THG!V$6</f>
        <v>0.20496596084750349</v>
      </c>
      <c r="W14" s="31">
        <f ca="1">THG!W14/THG!W$6</f>
        <v>0.19228607005252243</v>
      </c>
      <c r="X14" s="31">
        <f ca="1">THG!X14/THG!X$6</f>
        <v>0.19971303851039779</v>
      </c>
      <c r="Y14" s="31">
        <f ca="1">THG!Y14/THG!Y$6</f>
        <v>0.20194111863291192</v>
      </c>
      <c r="Z14" s="31">
        <f ca="1">THG!Z14/THG!Z$6</f>
        <v>0.19468649403507468</v>
      </c>
      <c r="AA14" s="31">
        <f ca="1">THG!AA14/THG!AA$6</f>
        <v>0.19103789406976729</v>
      </c>
      <c r="AB14" s="31">
        <f ca="1">THG!AB14/THG!AB$6</f>
        <v>0.1998086587399826</v>
      </c>
      <c r="AC14" s="31">
        <f ca="1">THG!AC14/THG!AC$6</f>
        <v>0.20734855213499917</v>
      </c>
      <c r="AD14" s="31">
        <f ca="1">THG!AD14/THG!AD$6</f>
        <v>0.21138644623613406</v>
      </c>
      <c r="AE14" s="31">
        <f ca="1">THG!AE14/THG!AE$6</f>
        <v>0.22175272236945884</v>
      </c>
      <c r="AF14" s="31">
        <f ca="1">THG!AF14/THG!AF$6</f>
        <v>0.22171448374566058</v>
      </c>
      <c r="AG14" s="31">
        <f ca="1">THG!AG14/THG!AG$6</f>
        <v>0.22902291547339462</v>
      </c>
      <c r="AH14" s="31">
        <f ca="1">THG!AH14/THG!AH$6</f>
        <v>0.24037849797853184</v>
      </c>
      <c r="AI14" s="31">
        <f ca="1">THG!AI14/THG!AI$6</f>
        <v>0.24100778657129193</v>
      </c>
      <c r="AJ14" s="31">
        <f ca="1">THG!AJ14/THG!AJ$6</f>
        <v>0.22016122528419974</v>
      </c>
    </row>
    <row r="15" spans="2:36" ht="18.75" customHeight="1">
      <c r="B15" s="19" t="s">
        <v>64</v>
      </c>
      <c r="C15" s="14" t="s">
        <v>6</v>
      </c>
      <c r="D15" s="34">
        <f ca="1">THG!D15/THG!D$6</f>
        <v>0.14839266193718578</v>
      </c>
      <c r="E15" s="34">
        <f ca="1">THG!E15/THG!E$6</f>
        <v>0.13621443668700675</v>
      </c>
      <c r="F15" s="34">
        <f ca="1">THG!F15/THG!F$6</f>
        <v>0.13285246463446831</v>
      </c>
      <c r="G15" s="34">
        <f ca="1">THG!G15/THG!G$6</f>
        <v>0.12436929937873563</v>
      </c>
      <c r="H15" s="34">
        <f ca="1">THG!H15/THG!H$6</f>
        <v>0.12486272222685049</v>
      </c>
      <c r="I15" s="34">
        <f ca="1">THG!I15/THG!I$6</f>
        <v>0.12862746565024433</v>
      </c>
      <c r="J15" s="34">
        <f ca="1">THG!J15/THG!J$6</f>
        <v>0.1185480703120059</v>
      </c>
      <c r="K15" s="34">
        <f ca="1">THG!K15/THG!K$6</f>
        <v>0.12601748923333803</v>
      </c>
      <c r="L15" s="34">
        <f ca="1">THG!L15/THG!L$6</f>
        <v>0.12466608653759739</v>
      </c>
      <c r="M15" s="34">
        <f ca="1">THG!M15/THG!M$6</f>
        <v>0.12643249329928985</v>
      </c>
      <c r="N15" s="34">
        <f ca="1">THG!N15/THG!N$6</f>
        <v>0.1232727851341815</v>
      </c>
      <c r="O15" s="34">
        <f ca="1">THG!O15/THG!O$6</f>
        <v>0.11487324942385775</v>
      </c>
      <c r="P15" s="34">
        <f ca="1">THG!P15/THG!P$6</f>
        <v>0.11660826601987632</v>
      </c>
      <c r="Q15" s="34">
        <f ca="1">THG!Q15/THG!Q$6</f>
        <v>0.11389318525556856</v>
      </c>
      <c r="R15" s="34">
        <f ca="1">THG!R15/THG!R$6</f>
        <v>0.11514617196198938</v>
      </c>
      <c r="S15" s="34">
        <f ca="1">THG!S15/THG!S$6</f>
        <v>0.11513994815996376</v>
      </c>
      <c r="T15" s="34">
        <f ca="1">THG!T15/THG!T$6</f>
        <v>0.11920967955890026</v>
      </c>
      <c r="U15" s="34">
        <f ca="1">THG!U15/THG!U$6</f>
        <v>0.13064462014127831</v>
      </c>
      <c r="V15" s="34">
        <f ca="1">THG!V15/THG!V$6</f>
        <v>0.13080903785796169</v>
      </c>
      <c r="W15" s="34">
        <f ca="1">THG!W15/THG!W$6</f>
        <v>0.12100100902392372</v>
      </c>
      <c r="X15" s="34">
        <f ca="1">THG!X15/THG!X$6</f>
        <v>0.13337700135106645</v>
      </c>
      <c r="Y15" s="34">
        <f ca="1">THG!Y15/THG!Y$6</f>
        <v>0.13382419050970384</v>
      </c>
      <c r="Z15" s="34">
        <f ca="1">THG!Z15/THG!Z$6</f>
        <v>0.12798170947719711</v>
      </c>
      <c r="AA15" s="34">
        <f ca="1">THG!AA15/THG!AA$6</f>
        <v>0.12596019816406084</v>
      </c>
      <c r="AB15" s="34">
        <f ca="1">THG!AB15/THG!AB$6</f>
        <v>0.13189468914440039</v>
      </c>
      <c r="AC15" s="34">
        <f ca="1">THG!AC15/THG!AC$6</f>
        <v>0.14076745533383209</v>
      </c>
      <c r="AD15" s="34">
        <f ca="1">THG!AD15/THG!AD$6</f>
        <v>0.14292368752076931</v>
      </c>
      <c r="AE15" s="34">
        <f ca="1">THG!AE15/THG!AE$6</f>
        <v>0.14750794880469914</v>
      </c>
      <c r="AF15" s="34">
        <f ca="1">THG!AF15/THG!AF$6</f>
        <v>0.14779450937707134</v>
      </c>
      <c r="AG15" s="34">
        <f ca="1">THG!AG15/THG!AG$6</f>
        <v>0.15410232917828462</v>
      </c>
      <c r="AH15" s="34">
        <f ca="1">THG!AH15/THG!AH$6</f>
        <v>0.16493917023568286</v>
      </c>
      <c r="AI15" s="34">
        <f ca="1">THG!AI15/THG!AI$6</f>
        <v>0.1658057979088596</v>
      </c>
      <c r="AJ15" s="34">
        <f ca="1">THG!AJ15/THG!AJ$6</f>
        <v>0.14953827190957503</v>
      </c>
    </row>
    <row r="16" spans="2:36" ht="18.75" customHeight="1">
      <c r="B16" s="18" t="s">
        <v>18</v>
      </c>
      <c r="C16" s="15" t="s">
        <v>6</v>
      </c>
      <c r="D16" s="33">
        <f ca="1">THG!D16/THG!D$6</f>
        <v>1.8799481394457682E-2</v>
      </c>
      <c r="E16" s="33">
        <f ca="1">THG!E16/THG!E$6</f>
        <v>1.7716710829676355E-2</v>
      </c>
      <c r="F16" s="33">
        <f ca="1">THG!F16/THG!F$6</f>
        <v>1.9154173874879808E-2</v>
      </c>
      <c r="G16" s="33">
        <f ca="1">THG!G16/THG!G$6</f>
        <v>1.9655190295532272E-2</v>
      </c>
      <c r="H16" s="33">
        <f ca="1">THG!H16/THG!H$6</f>
        <v>2.1398529928488872E-2</v>
      </c>
      <c r="I16" s="33">
        <f ca="1">THG!I16/THG!I$6</f>
        <v>2.1850876888283834E-2</v>
      </c>
      <c r="J16" s="33">
        <f ca="1">THG!J16/THG!J$6</f>
        <v>2.0283520793891244E-2</v>
      </c>
      <c r="K16" s="33">
        <f ca="1">THG!K16/THG!K$6</f>
        <v>2.1412657343194728E-2</v>
      </c>
      <c r="L16" s="33">
        <f ca="1">THG!L16/THG!L$6</f>
        <v>2.1901011526787549E-2</v>
      </c>
      <c r="M16" s="33">
        <f ca="1">THG!M16/THG!M$6</f>
        <v>2.2729331131159023E-2</v>
      </c>
      <c r="N16" s="33">
        <f ca="1">THG!N16/THG!N$6</f>
        <v>2.2366828792842835E-2</v>
      </c>
      <c r="O16" s="33">
        <f ca="1">THG!O16/THG!O$6</f>
        <v>1.9956280597977608E-2</v>
      </c>
      <c r="P16" s="33">
        <f ca="1">THG!P16/THG!P$6</f>
        <v>1.9503156056419568E-2</v>
      </c>
      <c r="Q16" s="33">
        <f ca="1">THG!Q16/THG!Q$6</f>
        <v>2.0282653307035985E-2</v>
      </c>
      <c r="R16" s="33">
        <f ca="1">THG!R16/THG!R$6</f>
        <v>2.1188305437327002E-2</v>
      </c>
      <c r="S16" s="33">
        <f ca="1">THG!S16/THG!S$6</f>
        <v>2.0432279431683614E-2</v>
      </c>
      <c r="T16" s="33">
        <f ca="1">THG!T16/THG!T$6</f>
        <v>2.0768065594927887E-2</v>
      </c>
      <c r="U16" s="33">
        <f ca="1">THG!U16/THG!U$6</f>
        <v>2.2673454233199566E-2</v>
      </c>
      <c r="V16" s="33">
        <f ca="1">THG!V16/THG!V$6</f>
        <v>2.1607229153933795E-2</v>
      </c>
      <c r="W16" s="33">
        <f ca="1">THG!W16/THG!W$6</f>
        <v>2.0558516361853466E-2</v>
      </c>
      <c r="X16" s="33">
        <f ca="1">THG!X16/THG!X$6</f>
        <v>2.0326936894057821E-2</v>
      </c>
      <c r="Y16" s="33">
        <f ca="1">THG!Y16/THG!Y$6</f>
        <v>2.2205077179623587E-2</v>
      </c>
      <c r="Z16" s="33">
        <f ca="1">THG!Z16/THG!Z$6</f>
        <v>2.1531467454648585E-2</v>
      </c>
      <c r="AA16" s="33">
        <f ca="1">THG!AA16/THG!AA$6</f>
        <v>2.0431557182259731E-2</v>
      </c>
      <c r="AB16" s="33">
        <f ca="1">THG!AB16/THG!AB$6</f>
        <v>2.1979154001864093E-2</v>
      </c>
      <c r="AC16" s="33">
        <f ca="1">THG!AC16/THG!AC$6</f>
        <v>2.1463965972764457E-2</v>
      </c>
      <c r="AD16" s="33">
        <f ca="1">THG!AD16/THG!AD$6</f>
        <v>2.1427242235332343E-2</v>
      </c>
      <c r="AE16" s="33">
        <f ca="1">THG!AE16/THG!AE$6</f>
        <v>2.2610558024629208E-2</v>
      </c>
      <c r="AF16" s="33">
        <f ca="1">THG!AF16/THG!AF$6</f>
        <v>2.3407905226688366E-2</v>
      </c>
      <c r="AG16" s="33">
        <f ca="1">THG!AG16/THG!AG$6</f>
        <v>2.46267471148745E-2</v>
      </c>
      <c r="AH16" s="93">
        <f ca="1">THG!AH16/THG!AH$6</f>
        <v>2.6270489671595412E-2</v>
      </c>
      <c r="AI16" s="93">
        <f ca="1">THG!AI16/THG!AI$6</f>
        <v>2.6169824391827485E-2</v>
      </c>
      <c r="AJ16" s="93">
        <f ca="1">THG!AJ16/THG!AJ$6</f>
        <v>2.5310147081032072E-2</v>
      </c>
    </row>
    <row r="17" spans="2:36" ht="18.75" customHeight="1">
      <c r="B17" s="19" t="s">
        <v>19</v>
      </c>
      <c r="C17" s="14" t="s">
        <v>6</v>
      </c>
      <c r="D17" s="34">
        <f ca="1">THG!D17/THG!D$6</f>
        <v>2.5780262153429222E-2</v>
      </c>
      <c r="E17" s="34">
        <f ca="1">THG!E17/THG!E$6</f>
        <v>2.6169174745899981E-2</v>
      </c>
      <c r="F17" s="34">
        <f ca="1">THG!F17/THG!F$6</f>
        <v>2.9252193617746305E-2</v>
      </c>
      <c r="G17" s="34">
        <f ca="1">THG!G17/THG!G$6</f>
        <v>2.760061586947533E-2</v>
      </c>
      <c r="H17" s="34">
        <f ca="1">THG!H17/THG!H$6</f>
        <v>3.0300700152682068E-2</v>
      </c>
      <c r="I17" s="34">
        <f ca="1">THG!I17/THG!I$6</f>
        <v>3.0392137419419398E-2</v>
      </c>
      <c r="J17" s="34">
        <f ca="1">THG!J17/THG!J$6</f>
        <v>2.9838527622381872E-2</v>
      </c>
      <c r="K17" s="34">
        <f ca="1">THG!K17/THG!K$6</f>
        <v>2.8733806874399123E-2</v>
      </c>
      <c r="L17" s="34">
        <f ca="1">THG!L17/THG!L$6</f>
        <v>1.8950940486083367E-2</v>
      </c>
      <c r="M17" s="34">
        <f ca="1">THG!M17/THG!M$6</f>
        <v>1.5738471526548687E-2</v>
      </c>
      <c r="N17" s="34">
        <f ca="1">THG!N17/THG!N$6</f>
        <v>1.461781314260858E-2</v>
      </c>
      <c r="O17" s="34">
        <f ca="1">THG!O17/THG!O$6</f>
        <v>1.5351021289805708E-2</v>
      </c>
      <c r="P17" s="34">
        <f ca="1">THG!P17/THG!P$6</f>
        <v>1.6840285814148044E-2</v>
      </c>
      <c r="Q17" s="34">
        <f ca="1">THG!Q17/THG!Q$6</f>
        <v>1.6472611632576923E-2</v>
      </c>
      <c r="R17" s="34">
        <f ca="1">THG!R17/THG!R$6</f>
        <v>1.7566943847668423E-2</v>
      </c>
      <c r="S17" s="34">
        <f ca="1">THG!S17/THG!S$6</f>
        <v>1.7578247338310139E-2</v>
      </c>
      <c r="T17" s="34">
        <f ca="1">THG!T17/THG!T$6</f>
        <v>1.6578483347649182E-2</v>
      </c>
      <c r="U17" s="34">
        <f ca="1">THG!U17/THG!U$6</f>
        <v>1.9501336880044295E-2</v>
      </c>
      <c r="V17" s="34">
        <f ca="1">THG!V17/THG!V$6</f>
        <v>1.8103855787338738E-2</v>
      </c>
      <c r="W17" s="34">
        <f ca="1">THG!W17/THG!W$6</f>
        <v>1.9105799229336397E-2</v>
      </c>
      <c r="X17" s="34">
        <f ca="1">THG!X17/THG!X$6</f>
        <v>1.1129758099796119E-2</v>
      </c>
      <c r="Y17" s="34">
        <f ca="1">THG!Y17/THG!Y$6</f>
        <v>1.0680088498960414E-2</v>
      </c>
      <c r="Z17" s="34">
        <f ca="1">THG!Z17/THG!Z$6</f>
        <v>1.0518991338253741E-2</v>
      </c>
      <c r="AA17" s="34">
        <f ca="1">THG!AA17/THG!AA$6</f>
        <v>1.0260545398872521E-2</v>
      </c>
      <c r="AB17" s="34">
        <f ca="1">THG!AB17/THG!AB$6</f>
        <v>8.4638346351100339E-3</v>
      </c>
      <c r="AC17" s="34">
        <f ca="1">THG!AC17/THG!AC$6</f>
        <v>7.7126197860665352E-3</v>
      </c>
      <c r="AD17" s="34">
        <f ca="1">THG!AD17/THG!AD$6</f>
        <v>7.73678950455457E-3</v>
      </c>
      <c r="AE17" s="34">
        <f ca="1">THG!AE17/THG!AE$6</f>
        <v>7.8620549924249862E-3</v>
      </c>
      <c r="AF17" s="34">
        <f ca="1">THG!AF17/THG!AF$6</f>
        <v>7.9904792418614597E-3</v>
      </c>
      <c r="AG17" s="34">
        <f ca="1">THG!AG17/THG!AG$6</f>
        <v>8.2312646618359717E-3</v>
      </c>
      <c r="AH17" s="34">
        <f ca="1">THG!AH17/THG!AH$6</f>
        <v>8.9771872464391288E-3</v>
      </c>
      <c r="AI17" s="34">
        <f ca="1">THG!AI17/THG!AI$6</f>
        <v>8.4557390973263244E-3</v>
      </c>
      <c r="AJ17" s="34">
        <f ca="1">THG!AJ17/THG!AJ$6</f>
        <v>7.0028754282258016E-3</v>
      </c>
    </row>
    <row r="18" spans="2:36" ht="18.75" customHeight="1">
      <c r="B18" s="18" t="s">
        <v>20</v>
      </c>
      <c r="C18" s="15" t="s">
        <v>6</v>
      </c>
      <c r="D18" s="33">
        <f ca="1">THG!D18/THG!D$6</f>
        <v>2.2298744375017908E-2</v>
      </c>
      <c r="E18" s="33">
        <f ca="1">THG!E18/THG!E$6</f>
        <v>2.2330225758647557E-2</v>
      </c>
      <c r="F18" s="33">
        <f ca="1">THG!F18/THG!F$6</f>
        <v>2.0124083255691975E-2</v>
      </c>
      <c r="G18" s="33">
        <f ca="1">THG!G18/THG!G$6</f>
        <v>2.0557367958583952E-2</v>
      </c>
      <c r="H18" s="33">
        <f ca="1">THG!H18/THG!H$6</f>
        <v>2.1896947090823793E-2</v>
      </c>
      <c r="I18" s="33">
        <f ca="1">THG!I18/THG!I$6</f>
        <v>2.019534230997469E-2</v>
      </c>
      <c r="J18" s="33">
        <f ca="1">THG!J18/THG!J$6</f>
        <v>1.9184532471453554E-2</v>
      </c>
      <c r="K18" s="33">
        <f ca="1">THG!K18/THG!K$6</f>
        <v>2.127588417070873E-2</v>
      </c>
      <c r="L18" s="33">
        <f ca="1">THG!L18/THG!L$6</f>
        <v>2.0213412667910748E-2</v>
      </c>
      <c r="M18" s="33">
        <f ca="1">THG!M18/THG!M$6</f>
        <v>1.8594263877436446E-2</v>
      </c>
      <c r="N18" s="33">
        <f ca="1">THG!N18/THG!N$6</f>
        <v>2.3248755160746717E-2</v>
      </c>
      <c r="O18" s="33">
        <f ca="1">THG!O18/THG!O$6</f>
        <v>2.022733317841249E-2</v>
      </c>
      <c r="P18" s="33">
        <f ca="1">THG!P18/THG!P$6</f>
        <v>1.9157802372925022E-2</v>
      </c>
      <c r="Q18" s="33">
        <f ca="1">THG!Q18/THG!Q$6</f>
        <v>2.2845846210843103E-2</v>
      </c>
      <c r="R18" s="33">
        <f ca="1">THG!R18/THG!R$6</f>
        <v>2.3380335961678315E-2</v>
      </c>
      <c r="S18" s="33">
        <f ca="1">THG!S18/THG!S$6</f>
        <v>2.2572159303766381E-2</v>
      </c>
      <c r="T18" s="33">
        <f ca="1">THG!T18/THG!T$6</f>
        <v>2.2524271677473579E-2</v>
      </c>
      <c r="U18" s="33">
        <f ca="1">THG!U18/THG!U$6</f>
        <v>1.9828422045193087E-2</v>
      </c>
      <c r="V18" s="33">
        <f ca="1">THG!V18/THG!V$6</f>
        <v>1.8742437270285212E-2</v>
      </c>
      <c r="W18" s="33">
        <f ca="1">THG!W18/THG!W$6</f>
        <v>1.4625049946683214E-2</v>
      </c>
      <c r="X18" s="33">
        <f ca="1">THG!X18/THG!X$6</f>
        <v>1.7886877037063438E-2</v>
      </c>
      <c r="Y18" s="33">
        <f ca="1">THG!Y18/THG!Y$6</f>
        <v>1.7492638476429206E-2</v>
      </c>
      <c r="Z18" s="33">
        <f ca="1">THG!Z18/THG!Z$6</f>
        <v>1.6853964878620051E-2</v>
      </c>
      <c r="AA18" s="33">
        <f ca="1">THG!AA18/THG!AA$6</f>
        <v>1.7032603099473954E-2</v>
      </c>
      <c r="AB18" s="33">
        <f ca="1">THG!AB18/THG!AB$6</f>
        <v>1.9307200566166687E-2</v>
      </c>
      <c r="AC18" s="33">
        <f ca="1">THG!AC18/THG!AC$6</f>
        <v>1.8882275921789454E-2</v>
      </c>
      <c r="AD18" s="33">
        <f ca="1">THG!AD18/THG!AD$6</f>
        <v>2.0699781741157317E-2</v>
      </c>
      <c r="AE18" s="33">
        <f ca="1">THG!AE18/THG!AE$6</f>
        <v>2.4736141268153482E-2</v>
      </c>
      <c r="AF18" s="33">
        <f ca="1">THG!AF18/THG!AF$6</f>
        <v>2.3717502638470663E-2</v>
      </c>
      <c r="AG18" s="33">
        <f ca="1">THG!AG18/THG!AG$6</f>
        <v>2.2886303951036732E-2</v>
      </c>
      <c r="AH18" s="93">
        <f ca="1">THG!AH18/THG!AH$6</f>
        <v>2.1446395131807048E-2</v>
      </c>
      <c r="AI18" s="93">
        <f ca="1">THG!AI18/THG!AI$6</f>
        <v>2.3162633781989381E-2</v>
      </c>
      <c r="AJ18" s="93">
        <f ca="1">THG!AJ18/THG!AJ$6</f>
        <v>2.187797411125654E-2</v>
      </c>
    </row>
    <row r="19" spans="2:36" ht="18.75" customHeight="1">
      <c r="B19" s="19" t="s">
        <v>166</v>
      </c>
      <c r="C19" s="14" t="s">
        <v>6</v>
      </c>
      <c r="D19" s="34">
        <f ca="1">THG!D19/THG!D$6</f>
        <v>7.6304680386494851E-3</v>
      </c>
      <c r="E19" s="34">
        <f ca="1">THG!E19/THG!E$6</f>
        <v>8.1037034176633434E-3</v>
      </c>
      <c r="F19" s="34">
        <f ca="1">THG!F19/THG!F$6</f>
        <v>8.9520661475877613E-3</v>
      </c>
      <c r="G19" s="34">
        <f ca="1">THG!G19/THG!G$6</f>
        <v>1.1401119083489397E-2</v>
      </c>
      <c r="H19" s="34">
        <f ca="1">THG!H19/THG!H$6</f>
        <v>1.1817183993931972E-2</v>
      </c>
      <c r="I19" s="34">
        <f ca="1">THG!I19/THG!I$6</f>
        <v>1.2117122007152242E-2</v>
      </c>
      <c r="J19" s="34">
        <f ca="1">THG!J19/THG!J$6</f>
        <v>1.2309868401516237E-2</v>
      </c>
      <c r="K19" s="34">
        <f ca="1">THG!K19/THG!K$6</f>
        <v>1.3373073314056454E-2</v>
      </c>
      <c r="L19" s="34">
        <f ca="1">THG!L19/THG!L$6</f>
        <v>1.4107970780933602E-2</v>
      </c>
      <c r="M19" s="34">
        <f ca="1">THG!M19/THG!M$6</f>
        <v>1.3303330747153962E-2</v>
      </c>
      <c r="N19" s="34">
        <f ca="1">THG!N19/THG!N$6</f>
        <v>1.346285435307823E-2</v>
      </c>
      <c r="O19" s="34">
        <f ca="1">THG!O19/THG!O$6</f>
        <v>1.3691844238195904E-2</v>
      </c>
      <c r="P19" s="34">
        <f ca="1">THG!P19/THG!P$6</f>
        <v>1.3676897222197816E-2</v>
      </c>
      <c r="Q19" s="34">
        <f ca="1">THG!Q19/THG!Q$6</f>
        <v>1.3706411715860921E-2</v>
      </c>
      <c r="R19" s="34">
        <f ca="1">THG!R19/THG!R$6</f>
        <v>1.427685338363177E-2</v>
      </c>
      <c r="S19" s="34">
        <f ca="1">THG!S19/THG!S$6</f>
        <v>1.4637702619451609E-2</v>
      </c>
      <c r="T19" s="34">
        <f ca="1">THG!T19/THG!T$6</f>
        <v>1.5039124007014687E-2</v>
      </c>
      <c r="U19" s="34">
        <f ca="1">THG!U19/THG!U$6</f>
        <v>1.5933999168165128E-2</v>
      </c>
      <c r="V19" s="34">
        <f ca="1">THG!V19/THG!V$6</f>
        <v>1.5703400777984048E-2</v>
      </c>
      <c r="W19" s="34">
        <f ca="1">THG!W19/THG!W$6</f>
        <v>1.6995695490725642E-2</v>
      </c>
      <c r="X19" s="34">
        <f ca="1">THG!X19/THG!X$6</f>
        <v>1.6992465128413976E-2</v>
      </c>
      <c r="Y19" s="34">
        <f ca="1">THG!Y19/THG!Y$6</f>
        <v>1.773912396819486E-2</v>
      </c>
      <c r="Z19" s="34">
        <f ca="1">THG!Z19/THG!Z$6</f>
        <v>1.7800360886355188E-2</v>
      </c>
      <c r="AA19" s="34">
        <f ca="1">THG!AA19/THG!AA$6</f>
        <v>1.7352990225100222E-2</v>
      </c>
      <c r="AB19" s="34">
        <f ca="1">THG!AB19/THG!AB$6</f>
        <v>1.8163780392441427E-2</v>
      </c>
      <c r="AC19" s="34">
        <f ca="1">THG!AC19/THG!AC$6</f>
        <v>1.8522235120546637E-2</v>
      </c>
      <c r="AD19" s="34">
        <f ca="1">THG!AD19/THG!AD$6</f>
        <v>1.8598945234320517E-2</v>
      </c>
      <c r="AE19" s="34">
        <f ca="1">THG!AE19/THG!AE$6</f>
        <v>1.9036019279552032E-2</v>
      </c>
      <c r="AF19" s="34">
        <f ca="1">THG!AF19/THG!AF$6</f>
        <v>1.880408726156875E-2</v>
      </c>
      <c r="AG19" s="34">
        <f ca="1">THG!AG19/THG!AG$6</f>
        <v>1.9176270567362756E-2</v>
      </c>
      <c r="AH19" s="34">
        <f ca="1">THG!AH19/THG!AH$6</f>
        <v>1.8745255693007369E-2</v>
      </c>
      <c r="AI19" s="34">
        <f ca="1">THG!AI19/THG!AI$6</f>
        <v>1.7413791391289141E-2</v>
      </c>
      <c r="AJ19" s="34">
        <f ca="1">THG!AJ19/THG!AJ$6</f>
        <v>1.6431956754110286E-2</v>
      </c>
    </row>
    <row r="20" spans="2:36" s="145" customFormat="1" ht="18.75" customHeight="1">
      <c r="B20" s="91"/>
      <c r="C20" s="155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3"/>
      <c r="AH20" s="93"/>
      <c r="AI20" s="93"/>
      <c r="AJ20" s="93"/>
    </row>
    <row r="21" spans="2:36" s="10" customFormat="1" ht="18.75" customHeight="1">
      <c r="B21" s="147" t="s">
        <v>17</v>
      </c>
      <c r="C21" s="158" t="s">
        <v>6</v>
      </c>
      <c r="D21" s="32">
        <f ca="1">THG!D21/THG!D$6</f>
        <v>0.16792588889699658</v>
      </c>
      <c r="E21" s="32">
        <f ca="1">THG!E21/THG!E$6</f>
        <v>0.17304310531215158</v>
      </c>
      <c r="F21" s="32">
        <f ca="1">THG!F21/THG!F$6</f>
        <v>0.16482988055826372</v>
      </c>
      <c r="G21" s="32">
        <f ca="1">THG!G21/THG!G$6</f>
        <v>0.17203241986452919</v>
      </c>
      <c r="H21" s="32">
        <f ca="1">THG!H21/THG!H$6</f>
        <v>0.16531172568734676</v>
      </c>
      <c r="I21" s="32">
        <f ca="1">THG!I21/THG!I$6</f>
        <v>0.16767666752838498</v>
      </c>
      <c r="J21" s="32">
        <f ca="1">THG!J21/THG!J$6</f>
        <v>0.185551676423239</v>
      </c>
      <c r="K21" s="32">
        <f ca="1">THG!K21/THG!K$6</f>
        <v>0.17955048046329888</v>
      </c>
      <c r="L21" s="32">
        <f ca="1">THG!L21/THG!L$6</f>
        <v>0.17609253124610949</v>
      </c>
      <c r="M21" s="32">
        <f ca="1">THG!M21/THG!M$6</f>
        <v>0.16588996852519783</v>
      </c>
      <c r="N21" s="32">
        <f ca="1">THG!N21/THG!N$6</f>
        <v>0.16057186249520661</v>
      </c>
      <c r="O21" s="32">
        <f ca="1">THG!O21/THG!O$6</f>
        <v>0.17757043492716157</v>
      </c>
      <c r="P21" s="32">
        <f ca="1">THG!P21/THG!P$6</f>
        <v>0.16873984529711047</v>
      </c>
      <c r="Q21" s="32">
        <f ca="1">THG!Q21/THG!Q$6</f>
        <v>0.1622020344261626</v>
      </c>
      <c r="R21" s="32">
        <f ca="1">THG!R21/THG!R$6</f>
        <v>0.1547740634456348</v>
      </c>
      <c r="S21" s="32">
        <f ca="1">THG!S21/THG!S$6</f>
        <v>0.15629669474415556</v>
      </c>
      <c r="T21" s="32">
        <f ca="1">THG!T21/THG!T$6</f>
        <v>0.16362096915425794</v>
      </c>
      <c r="U21" s="32">
        <f ca="1">THG!U21/THG!U$6</f>
        <v>0.1306785820681434</v>
      </c>
      <c r="V21" s="32">
        <f ca="1">THG!V21/THG!V$6</f>
        <v>0.15727381838930637</v>
      </c>
      <c r="W21" s="32">
        <f ca="1">THG!W21/THG!W$6</f>
        <v>0.15480816418226787</v>
      </c>
      <c r="X21" s="32">
        <f ca="1">THG!X21/THG!X$6</f>
        <v>0.15908465694533586</v>
      </c>
      <c r="Y21" s="32">
        <f ca="1">THG!Y21/THG!Y$6</f>
        <v>0.14027157807405777</v>
      </c>
      <c r="Z21" s="32">
        <f ca="1">THG!Z21/THG!Z$6</f>
        <v>0.14253818585366859</v>
      </c>
      <c r="AA21" s="32">
        <f ca="1">THG!AA21/THG!AA$6</f>
        <v>0.14971290758470446</v>
      </c>
      <c r="AB21" s="32">
        <f ca="1">THG!AB21/THG!AB$6</f>
        <v>0.13243313915534549</v>
      </c>
      <c r="AC21" s="32">
        <f ca="1">THG!AC21/THG!AC$6</f>
        <v>0.13838605950260396</v>
      </c>
      <c r="AD21" s="32">
        <f ca="1">THG!AD21/THG!AD$6</f>
        <v>0.13866535151682258</v>
      </c>
      <c r="AE21" s="32">
        <f ca="1">THG!AE21/THG!AE$6</f>
        <v>0.13883890241679073</v>
      </c>
      <c r="AF21" s="32">
        <f ca="1">THG!AF21/THG!AF$6</f>
        <v>0.13725343615744495</v>
      </c>
      <c r="AG21" s="32">
        <f ca="1">THG!AG21/THG!AG$6</f>
        <v>0.15279428683129115</v>
      </c>
      <c r="AH21" s="32">
        <f ca="1">THG!AH21/THG!AH$6</f>
        <v>0.16854231957736776</v>
      </c>
      <c r="AI21" s="32">
        <f ca="1">THG!AI21/THG!AI$6</f>
        <v>0.15522431737480652</v>
      </c>
      <c r="AJ21" s="32">
        <f ca="1">THG!AJ21/THG!AJ$6</f>
        <v>0.14984645356612405</v>
      </c>
    </row>
    <row r="22" spans="2:36" s="145" customFormat="1" ht="18.75" customHeight="1">
      <c r="B22" s="91" t="s">
        <v>158</v>
      </c>
      <c r="C22" s="155" t="s">
        <v>6</v>
      </c>
      <c r="D22" s="93">
        <f ca="1">THG!D22/THG!D$6</f>
        <v>5.265160898206047E-2</v>
      </c>
      <c r="E22" s="93">
        <f ca="1">THG!E22/THG!E$6</f>
        <v>5.4762115113154285E-2</v>
      </c>
      <c r="F22" s="93">
        <f ca="1">THG!F22/THG!F$6</f>
        <v>5.0758742886408074E-2</v>
      </c>
      <c r="G22" s="93">
        <f ca="1">THG!G22/THG!G$6</f>
        <v>4.9074760705500889E-2</v>
      </c>
      <c r="H22" s="93">
        <f ca="1">THG!H22/THG!H$6</f>
        <v>4.5768012382566635E-2</v>
      </c>
      <c r="I22" s="93">
        <f ca="1">THG!I22/THG!I$6</f>
        <v>4.7763533350486664E-2</v>
      </c>
      <c r="J22" s="93">
        <f ca="1">THG!J22/THG!J$6</f>
        <v>5.649527426023257E-2</v>
      </c>
      <c r="K22" s="93">
        <f ca="1">THG!K22/THG!K$6</f>
        <v>5.010698002914557E-2</v>
      </c>
      <c r="L22" s="93">
        <f ca="1">THG!L22/THG!L$6</f>
        <v>4.969367097975344E-2</v>
      </c>
      <c r="M22" s="93">
        <f ca="1">THG!M22/THG!M$6</f>
        <v>4.7389200456589557E-2</v>
      </c>
      <c r="N22" s="93">
        <f ca="1">THG!N22/THG!N$6</f>
        <v>4.3964287821760061E-2</v>
      </c>
      <c r="O22" s="93">
        <f ca="1">THG!O22/THG!O$6</f>
        <v>5.0199934948230711E-2</v>
      </c>
      <c r="P22" s="93">
        <f ca="1">THG!P22/THG!P$6</f>
        <v>4.8423169653490361E-2</v>
      </c>
      <c r="Q22" s="93">
        <f ca="1">THG!Q22/THG!Q$6</f>
        <v>4.0852512547603657E-2</v>
      </c>
      <c r="R22" s="93">
        <f ca="1">THG!R22/THG!R$6</f>
        <v>4.0241582452992933E-2</v>
      </c>
      <c r="S22" s="93">
        <f ca="1">THG!S22/THG!S$6</f>
        <v>4.0812419202974889E-2</v>
      </c>
      <c r="T22" s="93">
        <f ca="1">THG!T22/THG!T$6</f>
        <v>4.6562733153666942E-2</v>
      </c>
      <c r="U22" s="93">
        <f ca="1">THG!U22/THG!U$6</f>
        <v>3.66923602207972E-2</v>
      </c>
      <c r="V22" s="93">
        <f ca="1">THG!V22/THG!V$6</f>
        <v>4.3696650867347454E-2</v>
      </c>
      <c r="W22" s="93">
        <f ca="1">THG!W22/THG!W$6</f>
        <v>4.2083192347181497E-2</v>
      </c>
      <c r="X22" s="93">
        <f ca="1">THG!X22/THG!X$6</f>
        <v>4.2803023423998741E-2</v>
      </c>
      <c r="Y22" s="93">
        <f ca="1">THG!Y22/THG!Y$6</f>
        <v>3.8596394619974952E-2</v>
      </c>
      <c r="Z22" s="93">
        <f ca="1">THG!Z22/THG!Z$6</f>
        <v>3.7245030072753614E-2</v>
      </c>
      <c r="AA22" s="93">
        <f ca="1">THG!AA22/THG!AA$6</f>
        <v>4.0168224152394606E-2</v>
      </c>
      <c r="AB22" s="93">
        <f ca="1">THG!AB22/THG!AB$6</f>
        <v>3.7678984337201252E-2</v>
      </c>
      <c r="AC22" s="93">
        <f ca="1">THG!AC22/THG!AC$6</f>
        <v>3.9130741085166253E-2</v>
      </c>
      <c r="AD22" s="93">
        <f ca="1">THG!AD22/THG!AD$6</f>
        <v>3.8005175764261927E-2</v>
      </c>
      <c r="AE22" s="93">
        <f ca="1">THG!AE22/THG!AE$6</f>
        <v>3.8287801335115702E-2</v>
      </c>
      <c r="AF22" s="93">
        <f ca="1">THG!AF22/THG!AF$6</f>
        <v>3.5005670157002476E-2</v>
      </c>
      <c r="AG22" s="93">
        <f ca="1">THG!AG22/THG!AG$6</f>
        <v>3.7613492489552328E-2</v>
      </c>
      <c r="AH22" s="93">
        <f ca="1">THG!AH22/THG!AH$6</f>
        <v>4.4732852038067455E-2</v>
      </c>
      <c r="AI22" s="93">
        <f ca="1">THG!AI22/THG!AI$6</f>
        <v>4.4052808886132708E-2</v>
      </c>
      <c r="AJ22" s="93">
        <f ca="1">THG!AJ22/THG!AJ$6</f>
        <v>4.1017468076634561E-2</v>
      </c>
    </row>
    <row r="23" spans="2:36" s="145" customFormat="1" ht="18.75" customHeight="1">
      <c r="B23" s="19" t="s">
        <v>30</v>
      </c>
      <c r="C23" s="154" t="s">
        <v>6</v>
      </c>
      <c r="D23" s="34">
        <f ca="1">THG!D23/THG!D$6</f>
        <v>0.10557840483907217</v>
      </c>
      <c r="E23" s="34">
        <f ca="1">THG!E23/THG!E$6</f>
        <v>0.11110160762217747</v>
      </c>
      <c r="F23" s="34">
        <f ca="1">THG!F23/THG!F$6</f>
        <v>0.1083902455337612</v>
      </c>
      <c r="G23" s="34">
        <f ca="1">THG!G23/THG!G$6</f>
        <v>0.11837603686776864</v>
      </c>
      <c r="H23" s="34">
        <f ca="1">THG!H23/THG!H$6</f>
        <v>0.11525994161979951</v>
      </c>
      <c r="I23" s="34">
        <f ca="1">THG!I23/THG!I$6</f>
        <v>0.11632364785514092</v>
      </c>
      <c r="J23" s="34">
        <f ca="1">THG!J23/THG!J$6</f>
        <v>0.12629135435428127</v>
      </c>
      <c r="K23" s="34">
        <f ca="1">THG!K23/THG!K$6</f>
        <v>0.1266866642510619</v>
      </c>
      <c r="L23" s="34">
        <f ca="1">THG!L23/THG!L$6</f>
        <v>0.12356974310272191</v>
      </c>
      <c r="M23" s="34">
        <f ca="1">THG!M23/THG!M$6</f>
        <v>0.11600630266639647</v>
      </c>
      <c r="N23" s="34">
        <f ca="1">THG!N23/THG!N$6</f>
        <v>0.1143661122411012</v>
      </c>
      <c r="O23" s="34">
        <f ca="1">THG!O23/THG!O$6</f>
        <v>0.12555937395834837</v>
      </c>
      <c r="P23" s="34">
        <f ca="1">THG!P23/THG!P$6</f>
        <v>0.1184319447930402</v>
      </c>
      <c r="Q23" s="34">
        <f ca="1">THG!Q23/THG!Q$6</f>
        <v>0.11943817087711818</v>
      </c>
      <c r="R23" s="34">
        <f ca="1">THG!R23/THG!R$6</f>
        <v>0.11286608303382983</v>
      </c>
      <c r="S23" s="34">
        <f ca="1">THG!S23/THG!S$6</f>
        <v>0.11374417084234123</v>
      </c>
      <c r="T23" s="34">
        <f ca="1">THG!T23/THG!T$6</f>
        <v>0.11548898368212251</v>
      </c>
      <c r="U23" s="34">
        <f ca="1">THG!U23/THG!U$6</f>
        <v>9.2645744801393121E-2</v>
      </c>
      <c r="V23" s="34">
        <f ca="1">THG!V23/THG!V$6</f>
        <v>0.11221069820947013</v>
      </c>
      <c r="W23" s="34">
        <f ca="1">THG!W23/THG!W$6</f>
        <v>0.111226369403603</v>
      </c>
      <c r="X23" s="34">
        <f ca="1">THG!X23/THG!X$6</f>
        <v>0.11488743994011713</v>
      </c>
      <c r="Y23" s="34">
        <f ca="1">THG!Y23/THG!Y$6</f>
        <v>0.10034674941734678</v>
      </c>
      <c r="Z23" s="34">
        <f ca="1">THG!Z23/THG!Z$6</f>
        <v>0.10420621660762081</v>
      </c>
      <c r="AA23" s="34">
        <f ca="1">THG!AA23/THG!AA$6</f>
        <v>0.1084405674592611</v>
      </c>
      <c r="AB23" s="34">
        <f ca="1">THG!AB23/THG!AB$6</f>
        <v>9.3666828237288544E-2</v>
      </c>
      <c r="AC23" s="34">
        <f ca="1">THG!AC23/THG!AC$6</f>
        <v>9.8172645974589232E-2</v>
      </c>
      <c r="AD23" s="34">
        <f ca="1">THG!AD23/THG!AD$6</f>
        <v>9.9544767148501009E-2</v>
      </c>
      <c r="AE23" s="34">
        <f ca="1">THG!AE23/THG!AE$6</f>
        <v>9.9624153078637562E-2</v>
      </c>
      <c r="AF23" s="34">
        <f ca="1">THG!AF23/THG!AF$6</f>
        <v>0.10138821820384564</v>
      </c>
      <c r="AG23" s="34">
        <f ca="1">THG!AG23/THG!AG$6</f>
        <v>0.1140571430798321</v>
      </c>
      <c r="AH23" s="34">
        <f ca="1">THG!AH23/THG!AH$6</f>
        <v>0.1227871652283317</v>
      </c>
      <c r="AI23" s="34">
        <f ca="1">THG!AI23/THG!AI$6</f>
        <v>0.10987439381873282</v>
      </c>
      <c r="AJ23" s="34">
        <f ca="1">THG!AJ23/THG!AJ$6</f>
        <v>0.10767553166607385</v>
      </c>
    </row>
    <row r="24" spans="2:36" s="145" customFormat="1" ht="18.75" customHeight="1">
      <c r="B24" s="91" t="s">
        <v>159</v>
      </c>
      <c r="C24" s="155" t="s">
        <v>6</v>
      </c>
      <c r="D24" s="93">
        <f ca="1">THG!D24/THG!D$6</f>
        <v>9.6958750758639484E-3</v>
      </c>
      <c r="E24" s="93">
        <f ca="1">THG!E24/THG!E$6</f>
        <v>7.1793825768198278E-3</v>
      </c>
      <c r="F24" s="93">
        <f ca="1">THG!F24/THG!F$6</f>
        <v>5.6808921380944368E-3</v>
      </c>
      <c r="G24" s="93">
        <f ca="1">THG!G24/THG!G$6</f>
        <v>4.5816222912596419E-3</v>
      </c>
      <c r="H24" s="93">
        <f ca="1">THG!H24/THG!H$6</f>
        <v>4.2837716849806091E-3</v>
      </c>
      <c r="I24" s="93">
        <f ca="1">THG!I24/THG!I$6</f>
        <v>3.5894863227574222E-3</v>
      </c>
      <c r="J24" s="93">
        <f ca="1">THG!J24/THG!J$6</f>
        <v>2.7650478087251464E-3</v>
      </c>
      <c r="K24" s="93">
        <f ca="1">THG!K24/THG!K$6</f>
        <v>2.7568361830914178E-3</v>
      </c>
      <c r="L24" s="93">
        <f ca="1">THG!L24/THG!L$6</f>
        <v>2.8291171636341183E-3</v>
      </c>
      <c r="M24" s="93">
        <f ca="1">THG!M24/THG!M$6</f>
        <v>2.4944654022117903E-3</v>
      </c>
      <c r="N24" s="93">
        <f ca="1">THG!N24/THG!N$6</f>
        <v>2.2414624323453328E-3</v>
      </c>
      <c r="O24" s="93">
        <f ca="1">THG!O24/THG!O$6</f>
        <v>1.8111260205824911E-3</v>
      </c>
      <c r="P24" s="93">
        <f ca="1">THG!P24/THG!P$6</f>
        <v>1.8847308505799021E-3</v>
      </c>
      <c r="Q24" s="93">
        <f ca="1">THG!Q24/THG!Q$6</f>
        <v>1.9113510014407422E-3</v>
      </c>
      <c r="R24" s="93">
        <f ca="1">THG!R24/THG!R$6</f>
        <v>1.6663979588120528E-3</v>
      </c>
      <c r="S24" s="93">
        <f ca="1">THG!S24/THG!S$6</f>
        <v>1.7401046988394517E-3</v>
      </c>
      <c r="T24" s="93">
        <f ca="1">THG!T24/THG!T$6</f>
        <v>1.5692523184685117E-3</v>
      </c>
      <c r="U24" s="93">
        <f ca="1">THG!U24/THG!U$6</f>
        <v>1.3404770459530559E-3</v>
      </c>
      <c r="V24" s="93">
        <f ca="1">THG!V24/THG!V$6</f>
        <v>1.3664693124887687E-3</v>
      </c>
      <c r="W24" s="93">
        <f ca="1">THG!W24/THG!W$6</f>
        <v>1.4986024314833811E-3</v>
      </c>
      <c r="X24" s="93">
        <f ca="1">THG!X24/THG!X$6</f>
        <v>1.3941935812199736E-3</v>
      </c>
      <c r="Y24" s="93">
        <f ca="1">THG!Y24/THG!Y$6</f>
        <v>1.328434036736021E-3</v>
      </c>
      <c r="Z24" s="93">
        <f ca="1">THG!Z24/THG!Z$6</f>
        <v>1.0869391732941591E-3</v>
      </c>
      <c r="AA24" s="93">
        <f ca="1">THG!AA24/THG!AA$6</f>
        <v>1.1041159730487786E-3</v>
      </c>
      <c r="AB24" s="93">
        <f ca="1">THG!AB24/THG!AB$6</f>
        <v>1.0873265808556728E-3</v>
      </c>
      <c r="AC24" s="93">
        <f ca="1">THG!AC24/THG!AC$6</f>
        <v>1.0826724428484656E-3</v>
      </c>
      <c r="AD24" s="93">
        <f ca="1">THG!AD24/THG!AD$6</f>
        <v>1.1154086040596296E-3</v>
      </c>
      <c r="AE24" s="93">
        <f ca="1">THG!AE24/THG!AE$6</f>
        <v>9.2694800303747135E-4</v>
      </c>
      <c r="AF24" s="93">
        <f ca="1">THG!AF24/THG!AF$6</f>
        <v>8.5954779659683277E-4</v>
      </c>
      <c r="AG24" s="93">
        <f ca="1">THG!AG24/THG!AG$6</f>
        <v>1.1236512619067381E-3</v>
      </c>
      <c r="AH24" s="93">
        <f ca="1">THG!AH24/THG!AH$6</f>
        <v>1.0223023109685945E-3</v>
      </c>
      <c r="AI24" s="93">
        <f ca="1">THG!AI24/THG!AI$6</f>
        <v>1.2971146699409884E-3</v>
      </c>
      <c r="AJ24" s="93">
        <f ca="1">THG!AJ24/THG!AJ$6</f>
        <v>1.1534538234156467E-3</v>
      </c>
    </row>
    <row r="25" spans="2:36" s="145" customFormat="1" ht="18.75" customHeight="1">
      <c r="B25" s="19"/>
      <c r="C25" s="15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</row>
    <row r="26" spans="2:36" s="10" customFormat="1" ht="18.75" customHeight="1">
      <c r="B26" s="148" t="s">
        <v>25</v>
      </c>
      <c r="C26" s="22" t="s">
        <v>6</v>
      </c>
      <c r="D26" s="31">
        <f ca="1">THG!D26/THG!D$6</f>
        <v>0.1304924370497709</v>
      </c>
      <c r="E26" s="31">
        <f ca="1">THG!E26/THG!E$6</f>
        <v>0.13794339009987974</v>
      </c>
      <c r="F26" s="31">
        <f ca="1">THG!F26/THG!F$6</f>
        <v>0.14892684180587948</v>
      </c>
      <c r="G26" s="31">
        <f ca="1">THG!G26/THG!G$6</f>
        <v>0.15391384648975415</v>
      </c>
      <c r="H26" s="31">
        <f ca="1">THG!H26/THG!H$6</f>
        <v>0.15286845732118831</v>
      </c>
      <c r="I26" s="31">
        <f ca="1">THG!I26/THG!I$6</f>
        <v>0.15711385800598662</v>
      </c>
      <c r="J26" s="31">
        <f ca="1">THG!J26/THG!J$6</f>
        <v>0.15437397677060102</v>
      </c>
      <c r="K26" s="31">
        <f ca="1">THG!K26/THG!K$6</f>
        <v>0.15974741181764268</v>
      </c>
      <c r="L26" s="31">
        <f ca="1">THG!L26/THG!L$6</f>
        <v>0.16642888355656701</v>
      </c>
      <c r="M26" s="31">
        <f ca="1">THG!M26/THG!M$6</f>
        <v>0.17682121170795104</v>
      </c>
      <c r="N26" s="31">
        <f ca="1">THG!N26/THG!N$6</f>
        <v>0.17352989915364803</v>
      </c>
      <c r="O26" s="31">
        <f ca="1">THG!O26/THG!O$6</f>
        <v>0.16744926611426933</v>
      </c>
      <c r="P26" s="31">
        <f ca="1">THG!P26/THG!P$6</f>
        <v>0.16856186975764931</v>
      </c>
      <c r="Q26" s="31">
        <f ca="1">THG!Q26/THG!Q$6</f>
        <v>0.16300756827673796</v>
      </c>
      <c r="R26" s="31">
        <f ca="1">THG!R26/THG!R$6</f>
        <v>0.16568053129716731</v>
      </c>
      <c r="S26" s="31">
        <f ca="1">THG!S26/THG!S$6</f>
        <v>0.1618105886297794</v>
      </c>
      <c r="T26" s="31">
        <f ca="1">THG!T26/THG!T$6</f>
        <v>0.15668732873193705</v>
      </c>
      <c r="U26" s="31">
        <f ca="1">THG!U26/THG!U$6</f>
        <v>0.15811101242471404</v>
      </c>
      <c r="V26" s="31">
        <f ca="1">THG!V26/THG!V$6</f>
        <v>0.15771403242632984</v>
      </c>
      <c r="W26" s="31">
        <f ca="1">THG!W26/THG!W$6</f>
        <v>0.16873249510801863</v>
      </c>
      <c r="X26" s="31">
        <f ca="1">THG!X26/THG!X$6</f>
        <v>0.16374940723869508</v>
      </c>
      <c r="Y26" s="31">
        <f ca="1">THG!Y26/THG!Y$6</f>
        <v>0.17054044422242656</v>
      </c>
      <c r="Z26" s="31">
        <f ca="1">THG!Z26/THG!Z$6</f>
        <v>0.16782923875403713</v>
      </c>
      <c r="AA26" s="31">
        <f ca="1">THG!AA26/THG!AA$6</f>
        <v>0.16863816043672877</v>
      </c>
      <c r="AB26" s="31">
        <f ca="1">THG!AB26/THG!AB$6</f>
        <v>0.17752392636319855</v>
      </c>
      <c r="AC26" s="31">
        <f ca="1">THG!AC26/THG!AC$6</f>
        <v>0.1801358780990534</v>
      </c>
      <c r="AD26" s="31">
        <f ca="1">THG!AD26/THG!AD$6</f>
        <v>0.18320802008564044</v>
      </c>
      <c r="AE26" s="31">
        <f ca="1">THG!AE26/THG!AE$6</f>
        <v>0.18992085603728903</v>
      </c>
      <c r="AF26" s="31">
        <f ca="1">THG!AF26/THG!AF$6</f>
        <v>0.1912539596292003</v>
      </c>
      <c r="AG26" s="31">
        <f ca="1">THG!AG26/THG!AG$6</f>
        <v>0.205954599207223</v>
      </c>
      <c r="AH26" s="31">
        <f ca="1">THG!AH26/THG!AH$6</f>
        <v>0.19892619947935286</v>
      </c>
      <c r="AI26" s="31">
        <f ca="1">THG!AI26/THG!AI$6</f>
        <v>0.19304880633884758</v>
      </c>
      <c r="AJ26" s="31">
        <f ca="1">THG!AJ26/THG!AJ$6</f>
        <v>0.1983027752058614</v>
      </c>
    </row>
    <row r="27" spans="2:36" s="145" customFormat="1" ht="18.75" customHeight="1">
      <c r="B27" s="19" t="s">
        <v>7</v>
      </c>
      <c r="C27" s="154" t="s">
        <v>6</v>
      </c>
      <c r="D27" s="34">
        <f ca="1">THG!D27/THG!D$6</f>
        <v>1.8274307166518664E-3</v>
      </c>
      <c r="E27" s="34">
        <f ca="1">THG!E27/THG!E$6</f>
        <v>1.8251331874458848E-3</v>
      </c>
      <c r="F27" s="34">
        <f ca="1">THG!F27/THG!F$6</f>
        <v>1.9421244251509012E-3</v>
      </c>
      <c r="G27" s="34">
        <f ca="1">THG!G27/THG!G$6</f>
        <v>1.8851228025579944E-3</v>
      </c>
      <c r="H27" s="34">
        <f ca="1">THG!H27/THG!H$6</f>
        <v>1.9008078351068771E-3</v>
      </c>
      <c r="I27" s="34">
        <f ca="1">THG!I27/THG!I$6</f>
        <v>2.0161762178487691E-3</v>
      </c>
      <c r="J27" s="34">
        <f ca="1">THG!J27/THG!J$6</f>
        <v>1.9127001356528054E-3</v>
      </c>
      <c r="K27" s="34">
        <f ca="1">THG!K27/THG!K$6</f>
        <v>2.0754706727724587E-3</v>
      </c>
      <c r="L27" s="34">
        <f ca="1">THG!L27/THG!L$6</f>
        <v>2.1307585297591107E-3</v>
      </c>
      <c r="M27" s="34">
        <f ca="1">THG!M27/THG!M$6</f>
        <v>2.2214654041454126E-3</v>
      </c>
      <c r="N27" s="34">
        <f ca="1">THG!N27/THG!N$6</f>
        <v>2.3374819699437505E-3</v>
      </c>
      <c r="O27" s="34">
        <f ca="1">THG!O27/THG!O$6</f>
        <v>2.2494695270932974E-3</v>
      </c>
      <c r="P27" s="34">
        <f ca="1">THG!P27/THG!P$6</f>
        <v>2.1935705931356462E-3</v>
      </c>
      <c r="Q27" s="34">
        <f ca="1">THG!Q27/THG!Q$6</f>
        <v>2.1893818626612421E-3</v>
      </c>
      <c r="R27" s="34">
        <f ca="1">THG!R27/THG!R$6</f>
        <v>2.0827735351321122E-3</v>
      </c>
      <c r="S27" s="34">
        <f ca="1">THG!S27/THG!S$6</f>
        <v>2.286045098191481E-3</v>
      </c>
      <c r="T27" s="34">
        <f ca="1">THG!T27/THG!T$6</f>
        <v>2.3230748248019048E-3</v>
      </c>
      <c r="U27" s="34">
        <f ca="1">THG!U27/THG!U$6</f>
        <v>2.4604044680339148E-3</v>
      </c>
      <c r="V27" s="34">
        <f ca="1">THG!V27/THG!V$6</f>
        <v>2.487922790081904E-3</v>
      </c>
      <c r="W27" s="34">
        <f ca="1">THG!W27/THG!W$6</f>
        <v>2.5134697687459791E-3</v>
      </c>
      <c r="X27" s="34">
        <f ca="1">THG!X27/THG!X$6</f>
        <v>2.4107731753328456E-3</v>
      </c>
      <c r="Y27" s="34">
        <f ca="1">THG!Y27/THG!Y$6</f>
        <v>2.5070993251909714E-3</v>
      </c>
      <c r="Z27" s="34">
        <f ca="1">THG!Z27/THG!Z$6</f>
        <v>2.3698936226454201E-3</v>
      </c>
      <c r="AA27" s="34">
        <f ca="1">THG!AA27/THG!AA$6</f>
        <v>2.0958977460445575E-3</v>
      </c>
      <c r="AB27" s="34">
        <f ca="1">THG!AB27/THG!AB$6</f>
        <v>2.2138659133833722E-3</v>
      </c>
      <c r="AC27" s="34">
        <f ca="1">THG!AC27/THG!AC$6</f>
        <v>2.2990903332804095E-3</v>
      </c>
      <c r="AD27" s="34">
        <f ca="1">THG!AD27/THG!AD$6</f>
        <v>2.3005080900857146E-3</v>
      </c>
      <c r="AE27" s="34">
        <f ca="1">THG!AE27/THG!AE$6</f>
        <v>2.2729413019122961E-3</v>
      </c>
      <c r="AF27" s="34">
        <f ca="1">THG!AF27/THG!AF$6</f>
        <v>2.3875621387712364E-3</v>
      </c>
      <c r="AG27" s="34">
        <f ca="1">THG!AG27/THG!AG$6</f>
        <v>2.6755558263404739E-3</v>
      </c>
      <c r="AH27" s="34">
        <f ca="1">THG!AH27/THG!AH$6</f>
        <v>1.3406798153751656E-3</v>
      </c>
      <c r="AI27" s="34">
        <f ca="1">THG!AI27/THG!AI$6</f>
        <v>9.7404538976680324E-4</v>
      </c>
      <c r="AJ27" s="34">
        <f ca="1">THG!AJ27/THG!AJ$6</f>
        <v>1.3813418311921701E-3</v>
      </c>
    </row>
    <row r="28" spans="2:36" s="145" customFormat="1" ht="18.75" customHeight="1">
      <c r="B28" s="91" t="s">
        <v>8</v>
      </c>
      <c r="C28" s="155" t="s">
        <v>6</v>
      </c>
      <c r="D28" s="93">
        <f ca="1">THG!D28/THG!D$6</f>
        <v>0.12373955342156259</v>
      </c>
      <c r="E28" s="93">
        <f ca="1">THG!E28/THG!E$6</f>
        <v>0.13137579574503916</v>
      </c>
      <c r="F28" s="93">
        <f ca="1">THG!F28/THG!F$6</f>
        <v>0.1420314539991015</v>
      </c>
      <c r="G28" s="93">
        <f ca="1">THG!G28/THG!G$6</f>
        <v>0.14705929739005733</v>
      </c>
      <c r="H28" s="93">
        <f ca="1">THG!H28/THG!H$6</f>
        <v>0.14613573323438869</v>
      </c>
      <c r="I28" s="93">
        <f ca="1">THG!I28/THG!I$6</f>
        <v>0.15071521635792928</v>
      </c>
      <c r="J28" s="93">
        <f ca="1">THG!J28/THG!J$6</f>
        <v>0.14841093896045243</v>
      </c>
      <c r="K28" s="93">
        <f ca="1">THG!K28/THG!K$6</f>
        <v>0.15395467015247588</v>
      </c>
      <c r="L28" s="93">
        <f ca="1">THG!L28/THG!L$6</f>
        <v>0.16059029635874184</v>
      </c>
      <c r="M28" s="93">
        <f ca="1">THG!M28/THG!M$6</f>
        <v>0.17110615356673459</v>
      </c>
      <c r="N28" s="93">
        <f ca="1">THG!N28/THG!N$6</f>
        <v>0.16775631706907096</v>
      </c>
      <c r="O28" s="93">
        <f ca="1">THG!O28/THG!O$6</f>
        <v>0.16197837081890798</v>
      </c>
      <c r="P28" s="93">
        <f ca="1">THG!P28/THG!P$6</f>
        <v>0.16327740305219685</v>
      </c>
      <c r="Q28" s="93">
        <f ca="1">THG!Q28/THG!Q$6</f>
        <v>0.15769848025809829</v>
      </c>
      <c r="R28" s="93">
        <f ca="1">THG!R28/THG!R$6</f>
        <v>0.16051129714549442</v>
      </c>
      <c r="S28" s="93">
        <f ca="1">THG!S28/THG!S$6</f>
        <v>0.15650883171228575</v>
      </c>
      <c r="T28" s="93">
        <f ca="1">THG!T28/THG!T$6</f>
        <v>0.15157593960836163</v>
      </c>
      <c r="U28" s="93">
        <f ca="1">THG!U28/THG!U$6</f>
        <v>0.15277263061900015</v>
      </c>
      <c r="V28" s="93">
        <f ca="1">THG!V28/THG!V$6</f>
        <v>0.15241114124783331</v>
      </c>
      <c r="W28" s="93">
        <f ca="1">THG!W28/THG!W$6</f>
        <v>0.16337989297741867</v>
      </c>
      <c r="X28" s="93">
        <f ca="1">THG!X28/THG!X$6</f>
        <v>0.15863600809937742</v>
      </c>
      <c r="Y28" s="93">
        <f ca="1">THG!Y28/THG!Y$6</f>
        <v>0.16517651236865349</v>
      </c>
      <c r="Z28" s="93">
        <f ca="1">THG!Z28/THG!Z$6</f>
        <v>0.16273188600073418</v>
      </c>
      <c r="AA28" s="93">
        <f ca="1">THG!AA28/THG!AA$6</f>
        <v>0.16380922463769276</v>
      </c>
      <c r="AB28" s="93">
        <f ca="1">THG!AB28/THG!AB$6</f>
        <v>0.17248804246437119</v>
      </c>
      <c r="AC28" s="93">
        <f ca="1">THG!AC28/THG!AC$6</f>
        <v>0.1748282776703195</v>
      </c>
      <c r="AD28" s="93">
        <f ca="1">THG!AD28/THG!AD$6</f>
        <v>0.17802079886394623</v>
      </c>
      <c r="AE28" s="93">
        <f ca="1">THG!AE28/THG!AE$6</f>
        <v>0.18502143845654281</v>
      </c>
      <c r="AF28" s="93">
        <f ca="1">THG!AF28/THG!AF$6</f>
        <v>0.18618566969368489</v>
      </c>
      <c r="AG28" s="93">
        <f ca="1">THG!AG28/THG!AG$6</f>
        <v>0.20022734828846458</v>
      </c>
      <c r="AH28" s="93">
        <f ca="1">THG!AH28/THG!AH$6</f>
        <v>0.19449908077482458</v>
      </c>
      <c r="AI28" s="93">
        <f ca="1">THG!AI28/THG!AI$6</f>
        <v>0.18902119686833271</v>
      </c>
      <c r="AJ28" s="93">
        <f ca="1">THG!AJ28/THG!AJ$6</f>
        <v>0.19385534644611113</v>
      </c>
    </row>
    <row r="29" spans="2:36" s="145" customFormat="1" ht="18.75" customHeight="1">
      <c r="B29" s="19" t="s">
        <v>9</v>
      </c>
      <c r="C29" s="154" t="s">
        <v>6</v>
      </c>
      <c r="D29" s="34">
        <f ca="1">THG!D29/THG!D$6</f>
        <v>2.5164801890685232E-3</v>
      </c>
      <c r="E29" s="34">
        <f ca="1">THG!E29/THG!E$6</f>
        <v>2.3386697056916399E-3</v>
      </c>
      <c r="F29" s="34">
        <f ca="1">THG!F29/THG!F$6</f>
        <v>2.3934911891033569E-3</v>
      </c>
      <c r="G29" s="34">
        <f ca="1">THG!G29/THG!G$6</f>
        <v>2.4022250988626611E-3</v>
      </c>
      <c r="H29" s="34">
        <f ca="1">THG!H29/THG!H$6</f>
        <v>2.2708032923931601E-3</v>
      </c>
      <c r="I29" s="34">
        <f ca="1">THG!I29/THG!I$6</f>
        <v>2.2101949637729421E-3</v>
      </c>
      <c r="J29" s="34">
        <f ca="1">THG!J29/THG!J$6</f>
        <v>2.0689772718034457E-3</v>
      </c>
      <c r="K29" s="34">
        <f ca="1">THG!K29/THG!K$6</f>
        <v>1.9714157795401124E-3</v>
      </c>
      <c r="L29" s="34">
        <f ca="1">THG!L29/THG!L$6</f>
        <v>1.903188503744614E-3</v>
      </c>
      <c r="M29" s="34">
        <f ca="1">THG!M29/THG!M$6</f>
        <v>1.8577131197428849E-3</v>
      </c>
      <c r="N29" s="34">
        <f ca="1">THG!N29/THG!N$6</f>
        <v>1.8784299508865273E-3</v>
      </c>
      <c r="O29" s="34">
        <f ca="1">THG!O29/THG!O$6</f>
        <v>1.6977572988999027E-3</v>
      </c>
      <c r="P29" s="34">
        <f ca="1">THG!P29/THG!P$6</f>
        <v>1.6057922364606371E-3</v>
      </c>
      <c r="Q29" s="34">
        <f ca="1">THG!Q29/THG!Q$6</f>
        <v>1.5812730565876445E-3</v>
      </c>
      <c r="R29" s="34">
        <f ca="1">THG!R29/THG!R$6</f>
        <v>1.5218945318758528E-3</v>
      </c>
      <c r="S29" s="34">
        <f ca="1">THG!S29/THG!S$6</f>
        <v>1.395983080964822E-3</v>
      </c>
      <c r="T29" s="34">
        <f ca="1">THG!T29/THG!T$6</f>
        <v>1.3092974193852473E-3</v>
      </c>
      <c r="U29" s="34">
        <f ca="1">THG!U29/THG!U$6</f>
        <v>1.3173578992778908E-3</v>
      </c>
      <c r="V29" s="34">
        <f ca="1">THG!V29/THG!V$6</f>
        <v>1.2957366047019595E-3</v>
      </c>
      <c r="W29" s="34">
        <f ca="1">THG!W29/THG!W$6</f>
        <v>1.225034513202741E-3</v>
      </c>
      <c r="X29" s="34">
        <f ca="1">THG!X29/THG!X$6</f>
        <v>1.2020517041934963E-3</v>
      </c>
      <c r="Y29" s="34">
        <f ca="1">THG!Y29/THG!Y$6</f>
        <v>1.2474667611437685E-3</v>
      </c>
      <c r="Z29" s="34">
        <f ca="1">THG!Z29/THG!Z$6</f>
        <v>1.1410557123341192E-3</v>
      </c>
      <c r="AA29" s="34">
        <f ca="1">THG!AA29/THG!AA$6</f>
        <v>1.1356008982474851E-3</v>
      </c>
      <c r="AB29" s="34">
        <f ca="1">THG!AB29/THG!AB$6</f>
        <v>1.0615893204042489E-3</v>
      </c>
      <c r="AC29" s="34">
        <f ca="1">THG!AC29/THG!AC$6</f>
        <v>1.1425441777777373E-3</v>
      </c>
      <c r="AD29" s="34">
        <f ca="1">THG!AD29/THG!AD$6</f>
        <v>1.1788169837656339E-3</v>
      </c>
      <c r="AE29" s="34">
        <f ca="1">THG!AE29/THG!AE$6</f>
        <v>9.9683301769713361E-4</v>
      </c>
      <c r="AF29" s="34">
        <f ca="1">THG!AF29/THG!AF$6</f>
        <v>8.6968796891427808E-4</v>
      </c>
      <c r="AG29" s="34">
        <f ca="1">THG!AG29/THG!AG$6</f>
        <v>1.0497107986705634E-3</v>
      </c>
      <c r="AH29" s="34">
        <f ca="1">THG!AH29/THG!AH$6</f>
        <v>1.1391401802892261E-3</v>
      </c>
      <c r="AI29" s="34">
        <f ca="1">THG!AI29/THG!AI$6</f>
        <v>1.125135998625716E-3</v>
      </c>
      <c r="AJ29" s="34">
        <f ca="1">THG!AJ29/THG!AJ$6</f>
        <v>1.1256560253912007E-3</v>
      </c>
    </row>
    <row r="30" spans="2:36" s="145" customFormat="1" ht="18.75" customHeight="1">
      <c r="B30" s="91" t="s">
        <v>10</v>
      </c>
      <c r="C30" s="155" t="s">
        <v>6</v>
      </c>
      <c r="D30" s="93">
        <f ca="1">THG!D30/THG!D$6</f>
        <v>2.4089727224879112E-3</v>
      </c>
      <c r="E30" s="93">
        <f ca="1">THG!E30/THG!E$6</f>
        <v>2.403791461703067E-3</v>
      </c>
      <c r="F30" s="93">
        <f ca="1">THG!F30/THG!F$6</f>
        <v>2.5597721925236855E-3</v>
      </c>
      <c r="G30" s="93">
        <f ca="1">THG!G30/THG!G$6</f>
        <v>2.5672011982761649E-3</v>
      </c>
      <c r="H30" s="93">
        <f ca="1">THG!H30/THG!H$6</f>
        <v>2.561112959299549E-3</v>
      </c>
      <c r="I30" s="93">
        <f ca="1">THG!I30/THG!I$6</f>
        <v>2.1722704664356258E-3</v>
      </c>
      <c r="J30" s="93">
        <f ca="1">THG!J30/THG!J$6</f>
        <v>1.9813604026923141E-3</v>
      </c>
      <c r="K30" s="93">
        <f ca="1">THG!K30/THG!K$6</f>
        <v>1.745855212854234E-3</v>
      </c>
      <c r="L30" s="93">
        <f ca="1">THG!L30/THG!L$6</f>
        <v>1.8046401643214526E-3</v>
      </c>
      <c r="M30" s="93">
        <f ca="1">THG!M30/THG!M$6</f>
        <v>1.6358796173281428E-3</v>
      </c>
      <c r="N30" s="93">
        <f ca="1">THG!N30/THG!N$6</f>
        <v>1.5576701637467967E-3</v>
      </c>
      <c r="O30" s="93">
        <f ca="1">THG!O30/THG!O$6</f>
        <v>1.5236684693681816E-3</v>
      </c>
      <c r="P30" s="93">
        <f ca="1">THG!P30/THG!P$6</f>
        <v>1.4851038758561699E-3</v>
      </c>
      <c r="Q30" s="93">
        <f ca="1">THG!Q30/THG!Q$6</f>
        <v>1.5384330993907999E-3</v>
      </c>
      <c r="R30" s="93">
        <f ca="1">THG!R30/THG!R$6</f>
        <v>1.5645660846649128E-3</v>
      </c>
      <c r="S30" s="93">
        <f ca="1">THG!S30/THG!S$6</f>
        <v>1.6197287383373233E-3</v>
      </c>
      <c r="T30" s="93">
        <f ca="1">THG!T30/THG!T$6</f>
        <v>1.4790168793882954E-3</v>
      </c>
      <c r="U30" s="93">
        <f ca="1">THG!U30/THG!U$6</f>
        <v>1.5606194384020641E-3</v>
      </c>
      <c r="V30" s="93">
        <f ca="1">THG!V30/THG!V$6</f>
        <v>1.5192317837126772E-3</v>
      </c>
      <c r="W30" s="93">
        <f ca="1">THG!W30/THG!W$6</f>
        <v>1.6140978486512522E-3</v>
      </c>
      <c r="X30" s="93">
        <f ca="1">THG!X30/THG!X$6</f>
        <v>1.5005742597912995E-3</v>
      </c>
      <c r="Y30" s="93">
        <f ca="1">THG!Y30/THG!Y$6</f>
        <v>1.6093657674383097E-3</v>
      </c>
      <c r="Z30" s="93">
        <f ca="1">THG!Z30/THG!Z$6</f>
        <v>1.5864034183234283E-3</v>
      </c>
      <c r="AA30" s="93">
        <f ca="1">THG!AA30/THG!AA$6</f>
        <v>1.5974371547439891E-3</v>
      </c>
      <c r="AB30" s="93">
        <f ca="1">THG!AB30/THG!AB$6</f>
        <v>1.7604286650397284E-3</v>
      </c>
      <c r="AC30" s="93">
        <f ca="1">THG!AC30/THG!AC$6</f>
        <v>1.8659659176757737E-3</v>
      </c>
      <c r="AD30" s="93">
        <f ca="1">THG!AD30/THG!AD$6</f>
        <v>1.7078961478428649E-3</v>
      </c>
      <c r="AE30" s="93">
        <f ca="1">THG!AE30/THG!AE$6</f>
        <v>1.6296432611367707E-3</v>
      </c>
      <c r="AF30" s="93">
        <f ca="1">THG!AF30/THG!AF$6</f>
        <v>1.8110398278298942E-3</v>
      </c>
      <c r="AG30" s="93">
        <f ca="1">THG!AG30/THG!AG$6</f>
        <v>2.0019842937473785E-3</v>
      </c>
      <c r="AH30" s="93">
        <f ca="1">THG!AH30/THG!AH$6</f>
        <v>1.9472987088638898E-3</v>
      </c>
      <c r="AI30" s="93">
        <f ca="1">THG!AI30/THG!AI$6</f>
        <v>1.9284280821223198E-3</v>
      </c>
      <c r="AJ30" s="93">
        <f ca="1">THG!AJ30/THG!AJ$6</f>
        <v>1.9404309031669357E-3</v>
      </c>
    </row>
    <row r="31" spans="2:36" s="145" customFormat="1" ht="18.75" customHeight="1">
      <c r="B31" s="19"/>
      <c r="C31" s="15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</row>
    <row r="32" spans="2:36" s="10" customFormat="1" ht="18.75" customHeight="1">
      <c r="B32" s="148" t="s">
        <v>26</v>
      </c>
      <c r="C32" s="22" t="s">
        <v>6</v>
      </c>
      <c r="D32" s="31">
        <f ca="1">THG!D32/THG!D$6</f>
        <v>6.6437735429671935E-2</v>
      </c>
      <c r="E32" s="31">
        <f ca="1">THG!E32/THG!E$6</f>
        <v>6.1596360078223895E-2</v>
      </c>
      <c r="F32" s="31">
        <f ca="1">THG!F32/THG!F$6</f>
        <v>6.1799211699803541E-2</v>
      </c>
      <c r="G32" s="31">
        <f ca="1">THG!G32/THG!G$6</f>
        <v>6.1883448660599041E-2</v>
      </c>
      <c r="H32" s="31">
        <f ca="1">THG!H32/THG!H$6</f>
        <v>6.2521102462493386E-2</v>
      </c>
      <c r="I32" s="31">
        <f ca="1">THG!I32/THG!I$6</f>
        <v>6.3298597497023878E-2</v>
      </c>
      <c r="J32" s="31">
        <f ca="1">THG!J32/THG!J$6</f>
        <v>6.3644134374512537E-2</v>
      </c>
      <c r="K32" s="31">
        <f ca="1">THG!K32/THG!K$6</f>
        <v>6.3722695270427954E-2</v>
      </c>
      <c r="L32" s="31">
        <f ca="1">THG!L32/THG!L$6</f>
        <v>6.5142046626688641E-2</v>
      </c>
      <c r="M32" s="31">
        <f ca="1">THG!M32/THG!M$6</f>
        <v>6.753065481426801E-2</v>
      </c>
      <c r="N32" s="31">
        <f ca="1">THG!N32/THG!N$6</f>
        <v>6.6248717198660184E-2</v>
      </c>
      <c r="O32" s="31">
        <f ca="1">THG!O32/THG!O$6</f>
        <v>6.627254908743288E-2</v>
      </c>
      <c r="P32" s="31">
        <f ca="1">THG!P32/THG!P$6</f>
        <v>6.5305107170131951E-2</v>
      </c>
      <c r="Q32" s="31">
        <f ca="1">THG!Q32/THG!Q$6</f>
        <v>6.4666062238767988E-2</v>
      </c>
      <c r="R32" s="31">
        <f ca="1">THG!R32/THG!R$6</f>
        <v>6.4875888008079127E-2</v>
      </c>
      <c r="S32" s="31">
        <f ca="1">THG!S32/THG!S$6</f>
        <v>6.6301711635866387E-2</v>
      </c>
      <c r="T32" s="31">
        <f ca="1">THG!T32/THG!T$6</f>
        <v>6.4965388020865253E-2</v>
      </c>
      <c r="U32" s="31">
        <f ca="1">THG!U32/THG!U$6</f>
        <v>6.6812753801280725E-2</v>
      </c>
      <c r="V32" s="31">
        <f ca="1">THG!V32/THG!V$6</f>
        <v>6.7666704512966511E-2</v>
      </c>
      <c r="W32" s="31">
        <f ca="1">THG!W32/THG!W$6</f>
        <v>7.2829215272778441E-2</v>
      </c>
      <c r="X32" s="31">
        <f ca="1">THG!X32/THG!X$6</f>
        <v>7.024825044639324E-2</v>
      </c>
      <c r="Y32" s="31">
        <f ca="1">THG!Y32/THG!Y$6</f>
        <v>7.289289951765468E-2</v>
      </c>
      <c r="Z32" s="31">
        <f ca="1">THG!Z32/THG!Z$6</f>
        <v>7.224924537772251E-2</v>
      </c>
      <c r="AA32" s="31">
        <f ca="1">THG!AA32/THG!AA$6</f>
        <v>7.1625254458737256E-2</v>
      </c>
      <c r="AB32" s="31">
        <f ca="1">THG!AB32/THG!AB$6</f>
        <v>7.6905212332656098E-2</v>
      </c>
      <c r="AC32" s="31">
        <f ca="1">THG!AC32/THG!AC$6</f>
        <v>7.6473043323180931E-2</v>
      </c>
      <c r="AD32" s="31">
        <f ca="1">THG!AD32/THG!AD$6</f>
        <v>7.6083508981550918E-2</v>
      </c>
      <c r="AE32" s="31">
        <f ca="1">THG!AE32/THG!AE$6</f>
        <v>7.6265231486827401E-2</v>
      </c>
      <c r="AF32" s="31">
        <f ca="1">THG!AF32/THG!AF$6</f>
        <v>7.726131551738015E-2</v>
      </c>
      <c r="AG32" s="31">
        <f ca="1">THG!AG32/THG!AG$6</f>
        <v>8.1282791248110192E-2</v>
      </c>
      <c r="AH32" s="31">
        <f ca="1">THG!AH32/THG!AH$6</f>
        <v>8.7292914337072647E-2</v>
      </c>
      <c r="AI32" s="31">
        <f ca="1">THG!AI32/THG!AI$6</f>
        <v>8.2416903127149652E-2</v>
      </c>
      <c r="AJ32" s="31">
        <f ca="1">THG!AJ32/THG!AJ$6</f>
        <v>8.2778994631755629E-2</v>
      </c>
    </row>
    <row r="33" spans="2:36" s="145" customFormat="1" ht="18.75" customHeight="1">
      <c r="B33" s="19" t="s">
        <v>33</v>
      </c>
      <c r="C33" s="154" t="s">
        <v>6</v>
      </c>
      <c r="D33" s="34">
        <f ca="1">THG!D33/THG!D$6</f>
        <v>8.388991181369895E-3</v>
      </c>
      <c r="E33" s="34">
        <f ca="1">THG!E33/THG!E$6</f>
        <v>7.0919409653934307E-3</v>
      </c>
      <c r="F33" s="34">
        <f ca="1">THG!F33/THG!F$6</f>
        <v>6.2205868105375999E-3</v>
      </c>
      <c r="G33" s="34">
        <f ca="1">THG!G33/THG!G$6</f>
        <v>6.6374237295506568E-3</v>
      </c>
      <c r="H33" s="34">
        <f ca="1">THG!H33/THG!H$6</f>
        <v>6.5010443155514097E-3</v>
      </c>
      <c r="I33" s="34">
        <f ca="1">THG!I33/THG!I$6</f>
        <v>6.912893994611315E-3</v>
      </c>
      <c r="J33" s="34">
        <f ca="1">THG!J33/THG!J$6</f>
        <v>7.6321977521688605E-3</v>
      </c>
      <c r="K33" s="34">
        <f ca="1">THG!K33/THG!K$6</f>
        <v>6.7905646885856848E-3</v>
      </c>
      <c r="L33" s="34">
        <f ca="1">THG!L33/THG!L$6</f>
        <v>6.491113039338919E-3</v>
      </c>
      <c r="M33" s="34">
        <f ca="1">THG!M33/THG!M$6</f>
        <v>6.7856465377872273E-3</v>
      </c>
      <c r="N33" s="34">
        <f ca="1">THG!N33/THG!N$6</f>
        <v>5.9401462833258908E-3</v>
      </c>
      <c r="O33" s="34">
        <f ca="1">THG!O33/THG!O$6</f>
        <v>6.1166982696302143E-3</v>
      </c>
      <c r="P33" s="34">
        <f ca="1">THG!P33/THG!P$6</f>
        <v>6.0053857098209731E-3</v>
      </c>
      <c r="Q33" s="34">
        <f ca="1">THG!Q33/THG!Q$6</f>
        <v>5.7170261868025752E-3</v>
      </c>
      <c r="R33" s="34">
        <f ca="1">THG!R33/THG!R$6</f>
        <v>5.68293237434353E-3</v>
      </c>
      <c r="S33" s="34">
        <f ca="1">THG!S33/THG!S$6</f>
        <v>5.7696834741576735E-3</v>
      </c>
      <c r="T33" s="34">
        <f ca="1">THG!T33/THG!T$6</f>
        <v>5.9811076714148285E-3</v>
      </c>
      <c r="U33" s="34">
        <f ca="1">THG!U33/THG!U$6</f>
        <v>5.598636840309079E-3</v>
      </c>
      <c r="V33" s="34">
        <f ca="1">THG!V33/THG!V$6</f>
        <v>6.085878651742687E-3</v>
      </c>
      <c r="W33" s="34">
        <f ca="1">THG!W33/THG!W$6</f>
        <v>6.2970975893588349E-3</v>
      </c>
      <c r="X33" s="34">
        <f ca="1">THG!X33/THG!X$6</f>
        <v>6.588005600752342E-3</v>
      </c>
      <c r="Y33" s="34">
        <f ca="1">THG!Y33/THG!Y$6</f>
        <v>7.4446329387259794E-3</v>
      </c>
      <c r="Z33" s="34">
        <f ca="1">THG!Z33/THG!Z$6</f>
        <v>6.4995000227235948E-3</v>
      </c>
      <c r="AA33" s="34">
        <f ca="1">THG!AA33/THG!AA$6</f>
        <v>6.4387001252057914E-3</v>
      </c>
      <c r="AB33" s="34">
        <f ca="1">THG!AB33/THG!AB$6</f>
        <v>7.3864009455721297E-3</v>
      </c>
      <c r="AC33" s="34">
        <f ca="1">THG!AC33/THG!AC$6</f>
        <v>7.3639336885742233E-3</v>
      </c>
      <c r="AD33" s="34">
        <f ca="1">THG!AD33/THG!AD$6</f>
        <v>7.5893166003045019E-3</v>
      </c>
      <c r="AE33" s="34">
        <f ca="1">THG!AE33/THG!AE$6</f>
        <v>7.2225293435322878E-3</v>
      </c>
      <c r="AF33" s="34">
        <f ca="1">THG!AF33/THG!AF$6</f>
        <v>7.2218681204510035E-3</v>
      </c>
      <c r="AG33" s="34">
        <f ca="1">THG!AG33/THG!AG$6</f>
        <v>7.6324924723263883E-3</v>
      </c>
      <c r="AH33" s="34">
        <f ca="1">THG!AH33/THG!AH$6</f>
        <v>8.5542422702830634E-3</v>
      </c>
      <c r="AI33" s="34">
        <f ca="1">THG!AI33/THG!AI$6</f>
        <v>8.3295800195201802E-3</v>
      </c>
      <c r="AJ33" s="34">
        <f ca="1">THG!AJ33/THG!AJ$6</f>
        <v>8.3678425816748597E-3</v>
      </c>
    </row>
    <row r="34" spans="2:36" s="145" customFormat="1" ht="18.75" customHeight="1">
      <c r="B34" s="91" t="s">
        <v>90</v>
      </c>
      <c r="C34" s="155" t="s">
        <v>6</v>
      </c>
      <c r="D34" s="93">
        <f ca="1">THG!D34/THG!D$6</f>
        <v>2.9683793735309258E-2</v>
      </c>
      <c r="E34" s="93">
        <f ca="1">THG!E34/THG!E$6</f>
        <v>2.7460685612132187E-2</v>
      </c>
      <c r="F34" s="93">
        <f ca="1">THG!F34/THG!F$6</f>
        <v>2.7902361506817928E-2</v>
      </c>
      <c r="G34" s="93">
        <f ca="1">THG!G34/THG!G$6</f>
        <v>2.8150700808093329E-2</v>
      </c>
      <c r="H34" s="93">
        <f ca="1">THG!H34/THG!H$6</f>
        <v>2.881747326855361E-2</v>
      </c>
      <c r="I34" s="93">
        <f ca="1">THG!I34/THG!I$6</f>
        <v>2.9043470267370048E-2</v>
      </c>
      <c r="J34" s="93">
        <f ca="1">THG!J34/THG!J$6</f>
        <v>2.8624427495096791E-2</v>
      </c>
      <c r="K34" s="93">
        <f ca="1">THG!K34/THG!K$6</f>
        <v>2.870207869855966E-2</v>
      </c>
      <c r="L34" s="93">
        <f ca="1">THG!L34/THG!L$6</f>
        <v>2.9186264441415175E-2</v>
      </c>
      <c r="M34" s="93">
        <f ca="1">THG!M34/THG!M$6</f>
        <v>2.9932017344877188E-2</v>
      </c>
      <c r="N34" s="93">
        <f ca="1">THG!N34/THG!N$6</f>
        <v>2.9513138285351018E-2</v>
      </c>
      <c r="O34" s="93">
        <f ca="1">THG!O34/THG!O$6</f>
        <v>2.9550553225176267E-2</v>
      </c>
      <c r="P34" s="93">
        <f ca="1">THG!P34/THG!P$6</f>
        <v>2.8978273429883728E-2</v>
      </c>
      <c r="Q34" s="93">
        <f ca="1">THG!Q34/THG!Q$6</f>
        <v>2.8715786162420209E-2</v>
      </c>
      <c r="R34" s="93">
        <f ca="1">THG!R34/THG!R$6</f>
        <v>2.8445161018707126E-2</v>
      </c>
      <c r="S34" s="93">
        <f ca="1">THG!S34/THG!S$6</f>
        <v>2.8983107013757965E-2</v>
      </c>
      <c r="T34" s="93">
        <f ca="1">THG!T34/THG!T$6</f>
        <v>2.8192690439195776E-2</v>
      </c>
      <c r="U34" s="93">
        <f ca="1">THG!U34/THG!U$6</f>
        <v>2.9088686687905409E-2</v>
      </c>
      <c r="V34" s="93">
        <f ca="1">THG!V34/THG!V$6</f>
        <v>2.9348626965858514E-2</v>
      </c>
      <c r="W34" s="93">
        <f ca="1">THG!W34/THG!W$6</f>
        <v>3.1560837825631773E-2</v>
      </c>
      <c r="X34" s="93">
        <f ca="1">THG!X34/THG!X$6</f>
        <v>3.0248917137391269E-2</v>
      </c>
      <c r="Y34" s="93">
        <f ca="1">THG!Y34/THG!Y$6</f>
        <v>3.0658281879182757E-2</v>
      </c>
      <c r="Z34" s="93">
        <f ca="1">THG!Z34/THG!Z$6</f>
        <v>3.0470152104089734E-2</v>
      </c>
      <c r="AA34" s="93">
        <f ca="1">THG!AA34/THG!AA$6</f>
        <v>3.0188368769562126E-2</v>
      </c>
      <c r="AB34" s="93">
        <f ca="1">THG!AB34/THG!AB$6</f>
        <v>3.1811454623620124E-2</v>
      </c>
      <c r="AC34" s="93">
        <f ca="1">THG!AC34/THG!AC$6</f>
        <v>3.1675281792550782E-2</v>
      </c>
      <c r="AD34" s="93">
        <f ca="1">THG!AD34/THG!AD$6</f>
        <v>3.1290275017111846E-2</v>
      </c>
      <c r="AE34" s="93">
        <f ca="1">THG!AE34/THG!AE$6</f>
        <v>3.1636596357228985E-2</v>
      </c>
      <c r="AF34" s="93">
        <f ca="1">THG!AF34/THG!AF$6</f>
        <v>3.24447424780092E-2</v>
      </c>
      <c r="AG34" s="93">
        <f ca="1">THG!AG34/THG!AG$6</f>
        <v>3.414434152991716E-2</v>
      </c>
      <c r="AH34" s="93">
        <f ca="1">THG!AH34/THG!AH$6</f>
        <v>3.6540924829717387E-2</v>
      </c>
      <c r="AI34" s="93">
        <f ca="1">THG!AI34/THG!AI$6</f>
        <v>3.4380205762613768E-2</v>
      </c>
      <c r="AJ34" s="93">
        <f ca="1">THG!AJ34/THG!AJ$6</f>
        <v>3.5115444561358081E-2</v>
      </c>
    </row>
    <row r="35" spans="2:36" s="145" customFormat="1" ht="18.75" customHeight="1">
      <c r="B35" s="19" t="s">
        <v>91</v>
      </c>
      <c r="C35" s="154" t="s">
        <v>6</v>
      </c>
      <c r="D35" s="34">
        <f ca="1">THG!D35/THG!D$6</f>
        <v>9.5580751448529552E-3</v>
      </c>
      <c r="E35" s="34">
        <f ca="1">THG!E35/THG!E$6</f>
        <v>8.8245062420301782E-3</v>
      </c>
      <c r="F35" s="34">
        <f ca="1">THG!F35/THG!F$6</f>
        <v>9.1480730957962074E-3</v>
      </c>
      <c r="G35" s="34">
        <f ca="1">THG!G35/THG!G$6</f>
        <v>9.1820980252270961E-3</v>
      </c>
      <c r="H35" s="34">
        <f ca="1">THG!H35/THG!H$6</f>
        <v>9.6770912828660766E-3</v>
      </c>
      <c r="I35" s="34">
        <f ca="1">THG!I35/THG!I$6</f>
        <v>9.6414029849673615E-3</v>
      </c>
      <c r="J35" s="34">
        <f ca="1">THG!J35/THG!J$6</f>
        <v>9.5804771393765836E-3</v>
      </c>
      <c r="K35" s="34">
        <f ca="1">THG!K35/THG!K$6</f>
        <v>9.7511032778609067E-3</v>
      </c>
      <c r="L35" s="34">
        <f ca="1">THG!L35/THG!L$6</f>
        <v>1.0222811765773866E-2</v>
      </c>
      <c r="M35" s="34">
        <f ca="1">THG!M35/THG!M$6</f>
        <v>1.0481321173822021E-2</v>
      </c>
      <c r="N35" s="34">
        <f ca="1">THG!N35/THG!N$6</f>
        <v>1.0448351400271953E-2</v>
      </c>
      <c r="O35" s="34">
        <f ca="1">THG!O35/THG!O$6</f>
        <v>1.0440851281640432E-2</v>
      </c>
      <c r="P35" s="34">
        <f ca="1">THG!P35/THG!P$6</f>
        <v>1.040446328553778E-2</v>
      </c>
      <c r="Q35" s="34">
        <f ca="1">THG!Q35/THG!Q$6</f>
        <v>1.0500091766084721E-2</v>
      </c>
      <c r="R35" s="34">
        <f ca="1">THG!R35/THG!R$6</f>
        <v>1.036788317920867E-2</v>
      </c>
      <c r="S35" s="34">
        <f ca="1">THG!S35/THG!S$6</f>
        <v>1.0547277113980654E-2</v>
      </c>
      <c r="T35" s="34">
        <f ca="1">THG!T35/THG!T$6</f>
        <v>1.022876472832749E-2</v>
      </c>
      <c r="U35" s="34">
        <f ca="1">THG!U35/THG!U$6</f>
        <v>1.0537172766621358E-2</v>
      </c>
      <c r="V35" s="34">
        <f ca="1">THG!V35/THG!V$6</f>
        <v>1.0463115885285819E-2</v>
      </c>
      <c r="W35" s="34">
        <f ca="1">THG!W35/THG!W$6</f>
        <v>1.1219064260077474E-2</v>
      </c>
      <c r="X35" s="34">
        <f ca="1">THG!X35/THG!X$6</f>
        <v>1.0404653795929699E-2</v>
      </c>
      <c r="Y35" s="34">
        <f ca="1">THG!Y35/THG!Y$6</f>
        <v>1.0612743988450069E-2</v>
      </c>
      <c r="Z35" s="34">
        <f ca="1">THG!Z35/THG!Z$6</f>
        <v>1.0690593776012716E-2</v>
      </c>
      <c r="AA35" s="34">
        <f ca="1">THG!AA35/THG!AA$6</f>
        <v>1.0465172116703232E-2</v>
      </c>
      <c r="AB35" s="34">
        <f ca="1">THG!AB35/THG!AB$6</f>
        <v>1.1092721802445148E-2</v>
      </c>
      <c r="AC35" s="34">
        <f ca="1">THG!AC35/THG!AC$6</f>
        <v>1.1030902496117267E-2</v>
      </c>
      <c r="AD35" s="34">
        <f ca="1">THG!AD35/THG!AD$6</f>
        <v>1.1022912247056529E-2</v>
      </c>
      <c r="AE35" s="34">
        <f ca="1">THG!AE35/THG!AE$6</f>
        <v>1.1262460755735235E-2</v>
      </c>
      <c r="AF35" s="34">
        <f ca="1">THG!AF35/THG!AF$6</f>
        <v>1.158675195452781E-2</v>
      </c>
      <c r="AG35" s="34">
        <f ca="1">THG!AG35/THG!AG$6</f>
        <v>1.2292466225526709E-2</v>
      </c>
      <c r="AH35" s="34">
        <f ca="1">THG!AH35/THG!AH$6</f>
        <v>1.3234879257928241E-2</v>
      </c>
      <c r="AI35" s="34">
        <f ca="1">THG!AI35/THG!AI$6</f>
        <v>1.2173411489332406E-2</v>
      </c>
      <c r="AJ35" s="34">
        <f ca="1">THG!AJ35/THG!AJ$6</f>
        <v>1.201885514334625E-2</v>
      </c>
    </row>
    <row r="36" spans="2:36" s="145" customFormat="1" ht="18.75" customHeight="1">
      <c r="B36" s="91" t="s">
        <v>92</v>
      </c>
      <c r="C36" s="155" t="s">
        <v>6</v>
      </c>
      <c r="D36" s="93">
        <f ca="1">THG!D36/THG!D$6</f>
        <v>1.6255416352412729E-2</v>
      </c>
      <c r="E36" s="93">
        <f ca="1">THG!E36/THG!E$6</f>
        <v>1.5813973725749903E-2</v>
      </c>
      <c r="F36" s="93">
        <f ca="1">THG!F36/THG!F$6</f>
        <v>1.6194646500006432E-2</v>
      </c>
      <c r="G36" s="93">
        <f ca="1">THG!G36/THG!G$6</f>
        <v>1.5871331868582188E-2</v>
      </c>
      <c r="H36" s="93">
        <f ca="1">THG!H36/THG!H$6</f>
        <v>1.5593595304087233E-2</v>
      </c>
      <c r="I36" s="93">
        <f ca="1">THG!I36/THG!I$6</f>
        <v>1.5797161742334281E-2</v>
      </c>
      <c r="J36" s="93">
        <f ca="1">THG!J36/THG!J$6</f>
        <v>1.5816120171246385E-2</v>
      </c>
      <c r="K36" s="93">
        <f ca="1">THG!K36/THG!K$6</f>
        <v>1.6330562785846187E-2</v>
      </c>
      <c r="L36" s="93">
        <f ca="1">THG!L36/THG!L$6</f>
        <v>1.6913741947358327E-2</v>
      </c>
      <c r="M36" s="93">
        <f ca="1">THG!M36/THG!M$6</f>
        <v>1.776917625438814E-2</v>
      </c>
      <c r="N36" s="93">
        <f ca="1">THG!N36/THG!N$6</f>
        <v>1.775123744057434E-2</v>
      </c>
      <c r="O36" s="93">
        <f ca="1">THG!O36/THG!O$6</f>
        <v>1.7575939715456821E-2</v>
      </c>
      <c r="P36" s="93">
        <f ca="1">THG!P36/THG!P$6</f>
        <v>1.7357538938855877E-2</v>
      </c>
      <c r="Q36" s="93">
        <f ca="1">THG!Q36/THG!Q$6</f>
        <v>1.7169792817810541E-2</v>
      </c>
      <c r="R36" s="93">
        <f ca="1">THG!R36/THG!R$6</f>
        <v>1.7839117481861688E-2</v>
      </c>
      <c r="S36" s="93">
        <f ca="1">THG!S36/THG!S$6</f>
        <v>1.8217166033029253E-2</v>
      </c>
      <c r="T36" s="93">
        <f ca="1">THG!T36/THG!T$6</f>
        <v>1.768535864064346E-2</v>
      </c>
      <c r="U36" s="93">
        <f ca="1">THG!U36/THG!U$6</f>
        <v>1.8406880921063157E-2</v>
      </c>
      <c r="V36" s="93">
        <f ca="1">THG!V36/THG!V$6</f>
        <v>1.8401256576795783E-2</v>
      </c>
      <c r="W36" s="93">
        <f ca="1">THG!W36/THG!W$6</f>
        <v>1.9968436645371315E-2</v>
      </c>
      <c r="X36" s="93">
        <f ca="1">THG!X36/THG!X$6</f>
        <v>1.9085902028110658E-2</v>
      </c>
      <c r="Y36" s="93">
        <f ca="1">THG!Y36/THG!Y$6</f>
        <v>1.9894273514257186E-2</v>
      </c>
      <c r="Z36" s="93">
        <f ca="1">THG!Z36/THG!Z$6</f>
        <v>2.0175981481793375E-2</v>
      </c>
      <c r="AA36" s="93">
        <f ca="1">THG!AA36/THG!AA$6</f>
        <v>1.9825209320199422E-2</v>
      </c>
      <c r="AB36" s="93">
        <f ca="1">THG!AB36/THG!AB$6</f>
        <v>2.1449346500851833E-2</v>
      </c>
      <c r="AC36" s="93">
        <f ca="1">THG!AC36/THG!AC$6</f>
        <v>2.1164560381363554E-2</v>
      </c>
      <c r="AD36" s="93">
        <f ca="1">THG!AD36/THG!AD$6</f>
        <v>2.0974041702887272E-2</v>
      </c>
      <c r="AE36" s="93">
        <f ca="1">THG!AE36/THG!AE$6</f>
        <v>2.0924308821310536E-2</v>
      </c>
      <c r="AF36" s="93">
        <f ca="1">THG!AF36/THG!AF$6</f>
        <v>2.0621570799746483E-2</v>
      </c>
      <c r="AG36" s="93">
        <f ca="1">THG!AG36/THG!AG$6</f>
        <v>2.164356389594287E-2</v>
      </c>
      <c r="AH36" s="93">
        <f ca="1">THG!AH36/THG!AH$6</f>
        <v>2.3003167839818164E-2</v>
      </c>
      <c r="AI36" s="93">
        <f ca="1">THG!AI36/THG!AI$6</f>
        <v>2.1857971859961363E-2</v>
      </c>
      <c r="AJ36" s="93">
        <f ca="1">THG!AJ36/THG!AJ$6</f>
        <v>2.1553013426486623E-2</v>
      </c>
    </row>
    <row r="37" spans="2:36" s="145" customFormat="1" ht="18.75" customHeight="1">
      <c r="B37" s="19" t="s">
        <v>93</v>
      </c>
      <c r="C37" s="154" t="s">
        <v>6</v>
      </c>
      <c r="D37" s="34">
        <f ca="1">THG!D37/THG!D$6</f>
        <v>1.7587040754046884E-3</v>
      </c>
      <c r="E37" s="34">
        <f ca="1">THG!E37/THG!E$6</f>
        <v>1.6486566759727078E-3</v>
      </c>
      <c r="F37" s="34">
        <f ca="1">THG!F37/THG!F$6</f>
        <v>1.5135927926794195E-3</v>
      </c>
      <c r="G37" s="34">
        <f ca="1">THG!G37/THG!G$6</f>
        <v>1.2784382526329829E-3</v>
      </c>
      <c r="H37" s="34">
        <f ca="1">THG!H37/THG!H$6</f>
        <v>1.175694275144099E-3</v>
      </c>
      <c r="I37" s="34">
        <f ca="1">THG!I37/THG!I$6</f>
        <v>1.1422366390437342E-3</v>
      </c>
      <c r="J37" s="34">
        <f ca="1">THG!J37/THG!J$6</f>
        <v>1.2138763644648429E-3</v>
      </c>
      <c r="K37" s="34">
        <f ca="1">THG!K37/THG!K$6</f>
        <v>1.3432372443290712E-3</v>
      </c>
      <c r="L37" s="34">
        <f ca="1">THG!L37/THG!L$6</f>
        <v>1.4741216328877731E-3</v>
      </c>
      <c r="M37" s="34">
        <f ca="1">THG!M37/THG!M$6</f>
        <v>1.6445924987210378E-3</v>
      </c>
      <c r="N37" s="34">
        <f ca="1">THG!N37/THG!N$6</f>
        <v>1.6302247627815105E-3</v>
      </c>
      <c r="O37" s="34">
        <f ca="1">THG!O37/THG!O$6</f>
        <v>1.6078715737653281E-3</v>
      </c>
      <c r="P37" s="34">
        <f ca="1">THG!P37/THG!P$6</f>
        <v>1.5423426155227488E-3</v>
      </c>
      <c r="Q37" s="34">
        <f ca="1">THG!Q37/THG!Q$6</f>
        <v>1.5246597579753995E-3</v>
      </c>
      <c r="R37" s="34">
        <f ca="1">THG!R37/THG!R$6</f>
        <v>1.4697684661054563E-3</v>
      </c>
      <c r="S37" s="34">
        <f ca="1">THG!S37/THG!S$6</f>
        <v>1.4506877173419521E-3</v>
      </c>
      <c r="T37" s="34">
        <f ca="1">THG!T37/THG!T$6</f>
        <v>1.4507903151180653E-3</v>
      </c>
      <c r="U37" s="34">
        <f ca="1">THG!U37/THG!U$6</f>
        <v>1.5312545852712931E-3</v>
      </c>
      <c r="V37" s="34">
        <f ca="1">THG!V37/THG!V$6</f>
        <v>1.6012209212414228E-3</v>
      </c>
      <c r="W37" s="34">
        <f ca="1">THG!W37/THG!W$6</f>
        <v>1.6942076768771965E-3</v>
      </c>
      <c r="X37" s="34">
        <f ca="1">THG!X37/THG!X$6</f>
        <v>1.6613422423570029E-3</v>
      </c>
      <c r="Y37" s="34">
        <f ca="1">THG!Y37/THG!Y$6</f>
        <v>1.7556585375461296E-3</v>
      </c>
      <c r="Z37" s="34">
        <f ca="1">THG!Z37/THG!Z$6</f>
        <v>1.8526181910016482E-3</v>
      </c>
      <c r="AA37" s="34">
        <f ca="1">THG!AA37/THG!AA$6</f>
        <v>1.9544934641124246E-3</v>
      </c>
      <c r="AB37" s="34">
        <f ca="1">THG!AB37/THG!AB$6</f>
        <v>2.1460353519285845E-3</v>
      </c>
      <c r="AC37" s="34">
        <f ca="1">THG!AC37/THG!AC$6</f>
        <v>2.125436049513697E-3</v>
      </c>
      <c r="AD37" s="34">
        <f ca="1">THG!AD37/THG!AD$6</f>
        <v>2.0942079417627713E-3</v>
      </c>
      <c r="AE37" s="34">
        <f ca="1">THG!AE37/THG!AE$6</f>
        <v>2.1979006702010995E-3</v>
      </c>
      <c r="AF37" s="34">
        <f ca="1">THG!AF37/THG!AF$6</f>
        <v>2.4196504146028817E-3</v>
      </c>
      <c r="AG37" s="34">
        <f ca="1">THG!AG37/THG!AG$6</f>
        <v>2.5657585693152313E-3</v>
      </c>
      <c r="AH37" s="34">
        <f ca="1">THG!AH37/THG!AH$6</f>
        <v>2.74964316054055E-3</v>
      </c>
      <c r="AI37" s="34">
        <f ca="1">THG!AI37/THG!AI$6</f>
        <v>2.6387175403423855E-3</v>
      </c>
      <c r="AJ37" s="34">
        <f ca="1">THG!AJ37/THG!AJ$6</f>
        <v>2.6895351516690968E-3</v>
      </c>
    </row>
    <row r="38" spans="2:36" s="145" customFormat="1" ht="18.75" customHeight="1">
      <c r="B38" s="91" t="s">
        <v>94</v>
      </c>
      <c r="C38" s="155" t="s">
        <v>6</v>
      </c>
      <c r="D38" s="93">
        <f ca="1">THG!D38/THG!D$6</f>
        <v>3.8446195314454566E-4</v>
      </c>
      <c r="E38" s="93">
        <f ca="1">THG!E38/THG!E$6</f>
        <v>3.6270892502714012E-4</v>
      </c>
      <c r="F38" s="93">
        <f ca="1">THG!F38/THG!F$6</f>
        <v>4.3038586937148456E-4</v>
      </c>
      <c r="G38" s="93">
        <f ca="1">THG!G38/THG!G$6</f>
        <v>3.9970114117383616E-4</v>
      </c>
      <c r="H38" s="93">
        <f ca="1">THG!H38/THG!H$6</f>
        <v>3.9774751265389248E-4</v>
      </c>
      <c r="I38" s="93">
        <f ca="1">THG!I38/THG!I$6</f>
        <v>4.0916670959795123E-4</v>
      </c>
      <c r="J38" s="93">
        <f ca="1">THG!J38/THG!J$6</f>
        <v>4.2605119745759242E-4</v>
      </c>
      <c r="K38" s="93">
        <f ca="1">THG!K38/THG!K$6</f>
        <v>4.5268815849087757E-4</v>
      </c>
      <c r="L38" s="93">
        <f ca="1">THG!L38/THG!L$6</f>
        <v>4.8701464270126913E-4</v>
      </c>
      <c r="M38" s="93">
        <f ca="1">THG!M38/THG!M$6</f>
        <v>5.2892277025274562E-4</v>
      </c>
      <c r="N38" s="93">
        <f ca="1">THG!N38/THG!N$6</f>
        <v>5.7021636514262188E-4</v>
      </c>
      <c r="O38" s="93">
        <f ca="1">THG!O38/THG!O$6</f>
        <v>5.8979930636905774E-4</v>
      </c>
      <c r="P38" s="93">
        <f ca="1">THG!P38/THG!P$6</f>
        <v>6.1967615239270717E-4</v>
      </c>
      <c r="Q38" s="93">
        <f ca="1">THG!Q38/THG!Q$6</f>
        <v>6.3154821762860297E-4</v>
      </c>
      <c r="R38" s="93">
        <f ca="1">THG!R38/THG!R$6</f>
        <v>6.2784874410497791E-4</v>
      </c>
      <c r="S38" s="93">
        <f ca="1">THG!S38/THG!S$6</f>
        <v>6.5086560741692365E-4</v>
      </c>
      <c r="T38" s="93">
        <f ca="1">THG!T38/THG!T$6</f>
        <v>6.3608700685478141E-4</v>
      </c>
      <c r="U38" s="93">
        <f ca="1">THG!U38/THG!U$6</f>
        <v>6.7114080090171049E-4</v>
      </c>
      <c r="V38" s="93">
        <f ca="1">THG!V38/THG!V$6</f>
        <v>7.1984173307516766E-4</v>
      </c>
      <c r="W38" s="93">
        <f ca="1">THG!W38/THG!W$6</f>
        <v>7.5334324086556357E-4</v>
      </c>
      <c r="X38" s="93">
        <f ca="1">THG!X38/THG!X$6</f>
        <v>7.6230092491500357E-4</v>
      </c>
      <c r="Y38" s="93">
        <f ca="1">THG!Y38/THG!Y$6</f>
        <v>7.2069121487553585E-4</v>
      </c>
      <c r="Z38" s="93">
        <f ca="1">THG!Z38/THG!Z$6</f>
        <v>7.5535947271060638E-4</v>
      </c>
      <c r="AA38" s="93">
        <f ca="1">THG!AA38/THG!AA$6</f>
        <v>7.2045699519938163E-4</v>
      </c>
      <c r="AB38" s="93">
        <f ca="1">THG!AB38/THG!AB$6</f>
        <v>8.3916463333163214E-4</v>
      </c>
      <c r="AC38" s="93">
        <f ca="1">THG!AC38/THG!AC$6</f>
        <v>8.8271688943008511E-4</v>
      </c>
      <c r="AD38" s="93">
        <f ca="1">THG!AD38/THG!AD$6</f>
        <v>9.0716517062025971E-4</v>
      </c>
      <c r="AE38" s="93">
        <f ca="1">THG!AE38/THG!AE$6</f>
        <v>8.1622121964082094E-4</v>
      </c>
      <c r="AF38" s="93">
        <f ca="1">THG!AF38/THG!AF$6</f>
        <v>7.1528155284617749E-4</v>
      </c>
      <c r="AG38" s="93">
        <f ca="1">THG!AG38/THG!AG$6</f>
        <v>6.2638695755029257E-4</v>
      </c>
      <c r="AH38" s="93">
        <f ca="1">THG!AH38/THG!AH$6</f>
        <v>5.9276499043347099E-4</v>
      </c>
      <c r="AI38" s="93">
        <f ca="1">THG!AI38/THG!AI$6</f>
        <v>5.2537986217325962E-4</v>
      </c>
      <c r="AJ38" s="93">
        <f ca="1">THG!AJ38/THG!AJ$6</f>
        <v>4.9640636895268298E-4</v>
      </c>
    </row>
    <row r="39" spans="2:36" s="145" customFormat="1" ht="18.75" customHeight="1">
      <c r="B39" s="19" t="s">
        <v>95</v>
      </c>
      <c r="C39" s="154" t="s">
        <v>6</v>
      </c>
      <c r="D39" s="34">
        <f ca="1">THG!D39/THG!D$6</f>
        <v>4.0795753559993698E-4</v>
      </c>
      <c r="E39" s="34">
        <f ca="1">THG!E39/THG!E$6</f>
        <v>3.9304586147514964E-4</v>
      </c>
      <c r="F39" s="34">
        <f ca="1">THG!F39/THG!F$6</f>
        <v>3.8838247981507596E-4</v>
      </c>
      <c r="G39" s="34">
        <f ca="1">THG!G39/THG!G$6</f>
        <v>3.6220677113389541E-4</v>
      </c>
      <c r="H39" s="34">
        <f ca="1">THG!H39/THG!H$6</f>
        <v>3.565247270883072E-4</v>
      </c>
      <c r="I39" s="34">
        <f ca="1">THG!I39/THG!I$6</f>
        <v>3.4755799352712029E-4</v>
      </c>
      <c r="J39" s="34">
        <f ca="1">THG!J39/THG!J$6</f>
        <v>3.4329316767944248E-4</v>
      </c>
      <c r="K39" s="34">
        <f ca="1">THG!K39/THG!K$6</f>
        <v>3.4244946945200319E-4</v>
      </c>
      <c r="L39" s="34">
        <f ca="1">THG!L39/THG!L$6</f>
        <v>3.4391353540733457E-4</v>
      </c>
      <c r="M39" s="34">
        <f ca="1">THG!M39/THG!M$6</f>
        <v>3.6195347194256623E-4</v>
      </c>
      <c r="N39" s="34">
        <f ca="1">THG!N39/THG!N$6</f>
        <v>3.5246221961686853E-4</v>
      </c>
      <c r="O39" s="34">
        <f ca="1">THG!O39/THG!O$6</f>
        <v>3.3086212190226288E-4</v>
      </c>
      <c r="P39" s="34">
        <f ca="1">THG!P39/THG!P$6</f>
        <v>3.0956930649955907E-4</v>
      </c>
      <c r="Q39" s="34">
        <f ca="1">THG!Q39/THG!Q$6</f>
        <v>3.0325282208596734E-4</v>
      </c>
      <c r="R39" s="34">
        <f ca="1">THG!R39/THG!R$6</f>
        <v>3.0662143290649692E-4</v>
      </c>
      <c r="S39" s="34">
        <f ca="1">THG!S39/THG!S$6</f>
        <v>3.1221919103422129E-4</v>
      </c>
      <c r="T39" s="34">
        <f ca="1">THG!T39/THG!T$6</f>
        <v>2.8809554057494173E-4</v>
      </c>
      <c r="U39" s="34">
        <f ca="1">THG!U39/THG!U$6</f>
        <v>2.9321438035320198E-4</v>
      </c>
      <c r="V39" s="34">
        <f ca="1">THG!V39/THG!V$6</f>
        <v>2.7019107327505706E-4</v>
      </c>
      <c r="W39" s="34">
        <f ca="1">THG!W39/THG!W$6</f>
        <v>2.9751508445334383E-4</v>
      </c>
      <c r="X39" s="34">
        <f ca="1">THG!X39/THG!X$6</f>
        <v>2.7589278135193576E-4</v>
      </c>
      <c r="Y39" s="34">
        <f ca="1">THG!Y39/THG!Y$6</f>
        <v>2.9102179449622562E-4</v>
      </c>
      <c r="Z39" s="34">
        <f ca="1">THG!Z39/THG!Z$6</f>
        <v>2.7800387240601063E-4</v>
      </c>
      <c r="AA39" s="34">
        <f ca="1">THG!AA39/THG!AA$6</f>
        <v>2.5740381606441121E-4</v>
      </c>
      <c r="AB39" s="34">
        <f ca="1">THG!AB39/THG!AB$6</f>
        <v>2.6441035913087101E-4</v>
      </c>
      <c r="AC39" s="34">
        <f ca="1">THG!AC39/THG!AC$6</f>
        <v>2.5725821621046198E-4</v>
      </c>
      <c r="AD39" s="34">
        <f ca="1">THG!AD39/THG!AD$6</f>
        <v>2.5119720116742055E-4</v>
      </c>
      <c r="AE39" s="34">
        <f ca="1">THG!AE39/THG!AE$6</f>
        <v>2.4165200477943056E-4</v>
      </c>
      <c r="AF39" s="34">
        <f ca="1">THG!AF39/THG!AF$6</f>
        <v>2.3955993961021407E-4</v>
      </c>
      <c r="AG39" s="34">
        <f ca="1">THG!AG39/THG!AG$6</f>
        <v>2.4441106756068761E-4</v>
      </c>
      <c r="AH39" s="34">
        <f ca="1">THG!AH39/THG!AH$6</f>
        <v>2.5373303071688912E-4</v>
      </c>
      <c r="AI39" s="34">
        <f ca="1">THG!AI39/THG!AI$6</f>
        <v>2.3957678666604678E-4</v>
      </c>
      <c r="AJ39" s="34">
        <f ca="1">THG!AJ39/THG!AJ$6</f>
        <v>2.2091041703476926E-4</v>
      </c>
    </row>
    <row r="40" spans="2:36" s="145" customFormat="1" ht="18.75" customHeight="1">
      <c r="B40" s="91" t="s">
        <v>96</v>
      </c>
      <c r="C40" s="155" t="s">
        <v>6</v>
      </c>
      <c r="D40" s="93">
        <f ca="1">THG!D40/THG!D$6</f>
        <v>3.3545157793512613E-7</v>
      </c>
      <c r="E40" s="93">
        <f ca="1">THG!E40/THG!E$6</f>
        <v>8.4207044320290726E-7</v>
      </c>
      <c r="F40" s="93">
        <f ca="1">THG!F40/THG!F$6</f>
        <v>1.1826447793930858E-6</v>
      </c>
      <c r="G40" s="93">
        <f ca="1">THG!G40/THG!G$6</f>
        <v>1.5480642050707712E-6</v>
      </c>
      <c r="H40" s="93">
        <f ca="1">THG!H40/THG!H$6</f>
        <v>1.9317765487700732E-6</v>
      </c>
      <c r="I40" s="93">
        <f ca="1">THG!I40/THG!I$6</f>
        <v>4.7071655720655735E-6</v>
      </c>
      <c r="J40" s="93">
        <f ca="1">THG!J40/THG!J$6</f>
        <v>7.6910870220160425E-6</v>
      </c>
      <c r="K40" s="93">
        <f ca="1">THG!K40/THG!K$6</f>
        <v>1.0010947303567506E-5</v>
      </c>
      <c r="L40" s="93">
        <f ca="1">THG!L40/THG!L$6</f>
        <v>2.3065621805968636E-5</v>
      </c>
      <c r="M40" s="93">
        <f ca="1">THG!M40/THG!M$6</f>
        <v>2.7024762477074684E-5</v>
      </c>
      <c r="N40" s="93">
        <f ca="1">THG!N40/THG!N$6</f>
        <v>4.2940441595973248E-5</v>
      </c>
      <c r="O40" s="93">
        <f ca="1">THG!O40/THG!O$6</f>
        <v>5.9973593492511216E-5</v>
      </c>
      <c r="P40" s="93">
        <f ca="1">THG!P40/THG!P$6</f>
        <v>8.7857731618568512E-5</v>
      </c>
      <c r="Q40" s="93">
        <f ca="1">THG!Q40/THG!Q$6</f>
        <v>1.0390450795996225E-4</v>
      </c>
      <c r="R40" s="93">
        <f ca="1">THG!R40/THG!R$6</f>
        <v>1.3655531084118578E-4</v>
      </c>
      <c r="S40" s="93">
        <f ca="1">THG!S40/THG!S$6</f>
        <v>3.707054851477355E-4</v>
      </c>
      <c r="T40" s="93">
        <f ca="1">THG!T40/THG!T$6</f>
        <v>5.0249367873591243E-4</v>
      </c>
      <c r="U40" s="93">
        <f ca="1">THG!U40/THG!U$6</f>
        <v>6.8576681885551668E-4</v>
      </c>
      <c r="V40" s="93">
        <f ca="1">THG!V40/THG!V$6</f>
        <v>7.7657270569205742E-4</v>
      </c>
      <c r="W40" s="93">
        <f ca="1">THG!W40/THG!W$6</f>
        <v>1.0387129501429216E-3</v>
      </c>
      <c r="X40" s="93">
        <f ca="1">THG!X40/THG!X$6</f>
        <v>1.2212359355853401E-3</v>
      </c>
      <c r="Y40" s="93">
        <f ca="1">THG!Y40/THG!Y$6</f>
        <v>1.5155956501208185E-3</v>
      </c>
      <c r="Z40" s="93">
        <f ca="1">THG!Z40/THG!Z$6</f>
        <v>1.5270364569848374E-3</v>
      </c>
      <c r="AA40" s="93">
        <f ca="1">THG!AA40/THG!AA$6</f>
        <v>1.7754498516904796E-3</v>
      </c>
      <c r="AB40" s="93">
        <f ca="1">THG!AB40/THG!AB$6</f>
        <v>1.9156781157757818E-3</v>
      </c>
      <c r="AC40" s="93">
        <f ca="1">THG!AC40/THG!AC$6</f>
        <v>1.9729538094208675E-3</v>
      </c>
      <c r="AD40" s="93">
        <f ca="1">THG!AD40/THG!AD$6</f>
        <v>1.9543931006403242E-3</v>
      </c>
      <c r="AE40" s="93">
        <f ca="1">THG!AE40/THG!AE$6</f>
        <v>1.9635623143989967E-3</v>
      </c>
      <c r="AF40" s="93">
        <f ca="1">THG!AF40/THG!AF$6</f>
        <v>2.0118902575863673E-3</v>
      </c>
      <c r="AG40" s="93">
        <f ca="1">THG!AG40/THG!AG$6</f>
        <v>2.133370529970844E-3</v>
      </c>
      <c r="AH40" s="93">
        <f ca="1">THG!AH40/THG!AH$6</f>
        <v>2.363558957634875E-3</v>
      </c>
      <c r="AI40" s="93">
        <f ca="1">THG!AI40/THG!AI$6</f>
        <v>2.2720598065402581E-3</v>
      </c>
      <c r="AJ40" s="93">
        <f ca="1">THG!AJ40/THG!AJ$6</f>
        <v>2.3169869812332488E-3</v>
      </c>
    </row>
    <row r="41" spans="2:36" s="145" customFormat="1" ht="18.75" customHeight="1">
      <c r="B41" s="19"/>
      <c r="C41" s="15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</row>
    <row r="42" spans="2:36" s="10" customFormat="1" ht="18.75" customHeight="1">
      <c r="B42" s="148" t="s">
        <v>27</v>
      </c>
      <c r="C42" s="22" t="s">
        <v>6</v>
      </c>
      <c r="D42" s="31">
        <f ca="1">THG!D42/THG!D$6</f>
        <v>3.2934842706442473E-2</v>
      </c>
      <c r="E42" s="31">
        <f ca="1">THG!E42/THG!E$6</f>
        <v>3.5357618399367005E-2</v>
      </c>
      <c r="F42" s="31">
        <f ca="1">THG!F42/THG!F$6</f>
        <v>3.7271588127228035E-2</v>
      </c>
      <c r="G42" s="31">
        <f ca="1">THG!G42/THG!G$6</f>
        <v>3.7206537548410981E-2</v>
      </c>
      <c r="H42" s="31">
        <f ca="1">THG!H42/THG!H$6</f>
        <v>3.6790307481372339E-2</v>
      </c>
      <c r="I42" s="31">
        <f ca="1">THG!I42/THG!I$6</f>
        <v>3.5814563216937254E-2</v>
      </c>
      <c r="J42" s="31">
        <f ca="1">THG!J42/THG!J$6</f>
        <v>3.3626011011559494E-2</v>
      </c>
      <c r="K42" s="31">
        <f ca="1">THG!K42/THG!K$6</f>
        <v>3.1602932001840688E-2</v>
      </c>
      <c r="L42" s="31">
        <f ca="1">THG!L42/THG!L$6</f>
        <v>2.9909111794953504E-2</v>
      </c>
      <c r="M42" s="31">
        <f ca="1">THG!M42/THG!M$6</f>
        <v>2.8928808355255478E-2</v>
      </c>
      <c r="N42" s="31">
        <f ca="1">THG!N42/THG!N$6</f>
        <v>2.7158032836330042E-2</v>
      </c>
      <c r="O42" s="31">
        <f ca="1">THG!O42/THG!O$6</f>
        <v>2.4844765441857538E-2</v>
      </c>
      <c r="P42" s="31">
        <f ca="1">THG!P42/THG!P$6</f>
        <v>2.3707372070150792E-2</v>
      </c>
      <c r="Q42" s="31">
        <f ca="1">THG!Q42/THG!Q$6</f>
        <v>2.2051059295365945E-2</v>
      </c>
      <c r="R42" s="31">
        <f ca="1">THG!R42/THG!R$6</f>
        <v>1.99130905002185E-2</v>
      </c>
      <c r="S42" s="31">
        <f ca="1">THG!S42/THG!S$6</f>
        <v>1.8734939711323177E-2</v>
      </c>
      <c r="T42" s="31">
        <f ca="1">THG!T42/THG!T$6</f>
        <v>1.6517247388159378E-2</v>
      </c>
      <c r="U42" s="31">
        <f ca="1">THG!U42/THG!U$6</f>
        <v>1.5409609469641568E-2</v>
      </c>
      <c r="V42" s="31">
        <f ca="1">THG!V42/THG!V$6</f>
        <v>1.3967264081417897E-2</v>
      </c>
      <c r="W42" s="31">
        <f ca="1">THG!W42/THG!W$6</f>
        <v>1.3467912056170338E-2</v>
      </c>
      <c r="X42" s="31">
        <f ca="1">THG!X42/THG!X$6</f>
        <v>1.1640538096855375E-2</v>
      </c>
      <c r="Y42" s="31">
        <f ca="1">THG!Y42/THG!Y$6</f>
        <v>1.1005114144819647E-2</v>
      </c>
      <c r="Z42" s="31">
        <f ca="1">THG!Z42/THG!Z$6</f>
        <v>1.0037090524283514E-2</v>
      </c>
      <c r="AA42" s="31">
        <f ca="1">THG!AA42/THG!AA$6</f>
        <v>8.9775984147328156E-3</v>
      </c>
      <c r="AB42" s="31">
        <f ca="1">THG!AB42/THG!AB$6</f>
        <v>8.7082411265616746E-3</v>
      </c>
      <c r="AC42" s="31">
        <f ca="1">THG!AC42/THG!AC$6</f>
        <v>8.0020927708811876E-3</v>
      </c>
      <c r="AD42" s="31">
        <f ca="1">THG!AD42/THG!AD$6</f>
        <v>7.4064758257873587E-3</v>
      </c>
      <c r="AE42" s="31">
        <f ca="1">THG!AE42/THG!AE$6</f>
        <v>7.1250547491151176E-3</v>
      </c>
      <c r="AF42" s="31">
        <f ca="1">THG!AF42/THG!AF$6</f>
        <v>6.9693554018048888E-3</v>
      </c>
      <c r="AG42" s="31">
        <f ca="1">THG!AG42/THG!AG$6</f>
        <v>6.7661283262774406E-3</v>
      </c>
      <c r="AH42" s="31">
        <f ca="1">THG!AH42/THG!AH$6</f>
        <v>6.705262134044006E-3</v>
      </c>
      <c r="AI42" s="31">
        <f ca="1">THG!AI42/THG!AI$6</f>
        <v>5.9104362599560747E-3</v>
      </c>
      <c r="AJ42" s="31">
        <f ca="1">THG!AJ42/THG!AJ$6</f>
        <v>5.7554496319244496E-3</v>
      </c>
    </row>
    <row r="43" spans="2:36" s="145" customFormat="1" ht="18.75" customHeight="1">
      <c r="B43" s="19" t="s">
        <v>35</v>
      </c>
      <c r="C43" s="154" t="s">
        <v>6</v>
      </c>
      <c r="D43" s="34">
        <f ca="1">THG!D43/THG!D$6</f>
        <v>2.9723877391758798E-2</v>
      </c>
      <c r="E43" s="34">
        <f ca="1">THG!E43/THG!E$6</f>
        <v>3.2631031281987161E-2</v>
      </c>
      <c r="F43" s="34">
        <f ca="1">THG!F43/THG!F$6</f>
        <v>3.4845294863037807E-2</v>
      </c>
      <c r="G43" s="34">
        <f ca="1">THG!G43/THG!G$6</f>
        <v>3.5029229944035574E-2</v>
      </c>
      <c r="H43" s="34">
        <f ca="1">THG!H43/THG!H$6</f>
        <v>3.4769535651671991E-2</v>
      </c>
      <c r="I43" s="34">
        <f ca="1">THG!I43/THG!I$6</f>
        <v>3.3781118909359871E-2</v>
      </c>
      <c r="J43" s="34">
        <f ca="1">THG!J43/THG!J$6</f>
        <v>3.1690841031705566E-2</v>
      </c>
      <c r="K43" s="34">
        <f ca="1">THG!K43/THG!K$6</f>
        <v>2.9751801886550529E-2</v>
      </c>
      <c r="L43" s="34">
        <f ca="1">THG!L43/THG!L$6</f>
        <v>2.8111572095951866E-2</v>
      </c>
      <c r="M43" s="34">
        <f ca="1">THG!M43/THG!M$6</f>
        <v>2.7064113094481718E-2</v>
      </c>
      <c r="N43" s="34">
        <f ca="1">THG!N43/THG!N$6</f>
        <v>2.5256456765207793E-2</v>
      </c>
      <c r="O43" s="34">
        <f ca="1">THG!O43/THG!O$6</f>
        <v>2.2996666239275494E-2</v>
      </c>
      <c r="P43" s="34">
        <f ca="1">THG!P43/THG!P$6</f>
        <v>2.1721755601977512E-2</v>
      </c>
      <c r="Q43" s="34">
        <f ca="1">THG!Q43/THG!Q$6</f>
        <v>2.0078104235889214E-2</v>
      </c>
      <c r="R43" s="34">
        <f ca="1">THG!R43/THG!R$6</f>
        <v>1.7909376092476274E-2</v>
      </c>
      <c r="S43" s="34">
        <f ca="1">THG!S43/THG!S$6</f>
        <v>1.6609961847078906E-2</v>
      </c>
      <c r="T43" s="34">
        <f ca="1">THG!T43/THG!T$6</f>
        <v>1.4629735457165892E-2</v>
      </c>
      <c r="U43" s="34">
        <f ca="1">THG!U43/THG!U$6</f>
        <v>1.3441734528268934E-2</v>
      </c>
      <c r="V43" s="34">
        <f ca="1">THG!V43/THG!V$6</f>
        <v>1.2035155525714308E-2</v>
      </c>
      <c r="W43" s="34">
        <f ca="1">THG!W43/THG!W$6</f>
        <v>1.1390334960225654E-2</v>
      </c>
      <c r="X43" s="34">
        <f ca="1">THG!X43/THG!X$6</f>
        <v>9.6690151802239534E-3</v>
      </c>
      <c r="Y43" s="34">
        <f ca="1">THG!Y43/THG!Y$6</f>
        <v>8.8898168689745399E-3</v>
      </c>
      <c r="Z43" s="34">
        <f ca="1">THG!Z43/THG!Z$6</f>
        <v>7.9194810361755078E-3</v>
      </c>
      <c r="AA43" s="34">
        <f ca="1">THG!AA43/THG!AA$6</f>
        <v>6.9322021979352447E-3</v>
      </c>
      <c r="AB43" s="34">
        <f ca="1">THG!AB43/THG!AB$6</f>
        <v>6.4883055871366394E-3</v>
      </c>
      <c r="AC43" s="34">
        <f ca="1">THG!AC43/THG!AC$6</f>
        <v>5.790217386542694E-3</v>
      </c>
      <c r="AD43" s="34">
        <f ca="1">THG!AD43/THG!AD$6</f>
        <v>5.1829426702907806E-3</v>
      </c>
      <c r="AE43" s="34">
        <f ca="1">THG!AE43/THG!AE$6</f>
        <v>4.8596003688300042E-3</v>
      </c>
      <c r="AF43" s="34">
        <f ca="1">THG!AF43/THG!AF$6</f>
        <v>4.66168553829714E-3</v>
      </c>
      <c r="AG43" s="34">
        <f ca="1">THG!AG43/THG!AG$6</f>
        <v>4.3123317461900646E-3</v>
      </c>
      <c r="AH43" s="34">
        <f ca="1">THG!AH43/THG!AH$6</f>
        <v>4.0675929799050469E-3</v>
      </c>
      <c r="AI43" s="34">
        <f ca="1">THG!AI43/THG!AI$6</f>
        <v>3.3854473434666438E-3</v>
      </c>
      <c r="AJ43" s="34">
        <f ca="1">THG!AJ43/THG!AJ$6</f>
        <v>3.1790802114945653E-3</v>
      </c>
    </row>
    <row r="44" spans="2:36" s="145" customFormat="1" ht="18.75" customHeight="1">
      <c r="B44" s="91" t="s">
        <v>160</v>
      </c>
      <c r="C44" s="155" t="s">
        <v>6</v>
      </c>
      <c r="D44" s="93">
        <f ca="1">THG!D44/THG!D$6</f>
        <v>6.3186308453900213E-5</v>
      </c>
      <c r="E44" s="93">
        <f ca="1">THG!E44/THG!E$6</f>
        <v>7.8338262183685022E-5</v>
      </c>
      <c r="F44" s="93">
        <f ca="1">THG!F44/THG!F$6</f>
        <v>9.496592294596802E-5</v>
      </c>
      <c r="G44" s="93">
        <f ca="1">THG!G44/THG!G$6</f>
        <v>1.0912214685216064E-4</v>
      </c>
      <c r="H44" s="93">
        <f ca="1">THG!H44/THG!H$6</f>
        <v>1.7503236375330714E-4</v>
      </c>
      <c r="I44" s="93">
        <f ca="1">THG!I44/THG!I$6</f>
        <v>2.4066848207852801E-4</v>
      </c>
      <c r="J44" s="93">
        <f ca="1">THG!J44/THG!J$6</f>
        <v>3.0057986035106479E-4</v>
      </c>
      <c r="K44" s="93">
        <f ca="1">THG!K44/THG!K$6</f>
        <v>3.4155952371939116E-4</v>
      </c>
      <c r="L44" s="93">
        <f ca="1">THG!L44/THG!L$6</f>
        <v>3.8497136282300386E-4</v>
      </c>
      <c r="M44" s="93">
        <f ca="1">THG!M44/THG!M$6</f>
        <v>4.613934262356866E-4</v>
      </c>
      <c r="N44" s="93">
        <f ca="1">THG!N44/THG!N$6</f>
        <v>5.3251742817355004E-4</v>
      </c>
      <c r="O44" s="93">
        <f ca="1">THG!O44/THG!O$6</f>
        <v>5.3685045324229044E-4</v>
      </c>
      <c r="P44" s="93">
        <f ca="1">THG!P44/THG!P$6</f>
        <v>6.5547706030992189E-4</v>
      </c>
      <c r="Q44" s="93">
        <f ca="1">THG!Q44/THG!Q$6</f>
        <v>6.6417074842123726E-4</v>
      </c>
      <c r="R44" s="93">
        <f ca="1">THG!R44/THG!R$6</f>
        <v>6.9154740690024878E-4</v>
      </c>
      <c r="S44" s="93">
        <f ca="1">THG!S44/THG!S$6</f>
        <v>7.0193877452383053E-4</v>
      </c>
      <c r="T44" s="93">
        <f ca="1">THG!T44/THG!T$6</f>
        <v>7.1046058324568504E-4</v>
      </c>
      <c r="U44" s="93">
        <f ca="1">THG!U44/THG!U$6</f>
        <v>7.8152585869569738E-4</v>
      </c>
      <c r="V44" s="93">
        <f ca="1">THG!V44/THG!V$6</f>
        <v>7.700990807186053E-4</v>
      </c>
      <c r="W44" s="93">
        <f ca="1">THG!W44/THG!W$6</f>
        <v>8.4900917700813196E-4</v>
      </c>
      <c r="X44" s="93">
        <f ca="1">THG!X44/THG!X$6</f>
        <v>8.1283595470414054E-4</v>
      </c>
      <c r="Y44" s="93">
        <f ca="1">THG!Y44/THG!Y$6</f>
        <v>9.3539215445527502E-4</v>
      </c>
      <c r="Z44" s="93">
        <f ca="1">THG!Z44/THG!Z$6</f>
        <v>9.6912033856449184E-4</v>
      </c>
      <c r="AA44" s="93">
        <f ca="1">THG!AA44/THG!AA$6</f>
        <v>9.4157290704268554E-4</v>
      </c>
      <c r="AB44" s="93">
        <f ca="1">THG!AB44/THG!AB$6</f>
        <v>1.0644643690700946E-3</v>
      </c>
      <c r="AC44" s="93">
        <f ca="1">THG!AC44/THG!AC$6</f>
        <v>1.0626504738287591E-3</v>
      </c>
      <c r="AD44" s="93">
        <f ca="1">THG!AD44/THG!AD$6</f>
        <v>1.0876483091591441E-3</v>
      </c>
      <c r="AE44" s="93">
        <f ca="1">THG!AE44/THG!AE$6</f>
        <v>1.1261453617079911E-3</v>
      </c>
      <c r="AF44" s="93">
        <f ca="1">THG!AF44/THG!AF$6</f>
        <v>1.1384767860513503E-3</v>
      </c>
      <c r="AG44" s="93">
        <f ca="1">THG!AG44/THG!AG$6</f>
        <v>1.2350806026079982E-3</v>
      </c>
      <c r="AH44" s="93">
        <f ca="1">THG!AH44/THG!AH$6</f>
        <v>1.3404180247692972E-3</v>
      </c>
      <c r="AI44" s="93">
        <f ca="1">THG!AI44/THG!AI$6</f>
        <v>1.282800622971028E-3</v>
      </c>
      <c r="AJ44" s="93">
        <f ca="1">THG!AJ44/THG!AJ$6</f>
        <v>1.3023394509251861E-3</v>
      </c>
    </row>
    <row r="45" spans="2:36" s="145" customFormat="1" ht="18.75" customHeight="1">
      <c r="B45" s="19" t="s">
        <v>36</v>
      </c>
      <c r="C45" s="154" t="s">
        <v>6</v>
      </c>
      <c r="D45" s="34">
        <f ca="1">THG!D45/THG!D$6</f>
        <v>3.1477790062297722E-3</v>
      </c>
      <c r="E45" s="34">
        <f ca="1">THG!E45/THG!E$6</f>
        <v>2.6482488551961602E-3</v>
      </c>
      <c r="F45" s="34">
        <f ca="1">THG!F45/THG!F$6</f>
        <v>2.3313273412442583E-3</v>
      </c>
      <c r="G45" s="34">
        <f ca="1">THG!G45/THG!G$6</f>
        <v>2.0681854575232486E-3</v>
      </c>
      <c r="H45" s="34">
        <f ca="1">THG!H45/THG!H$6</f>
        <v>1.8457394659470441E-3</v>
      </c>
      <c r="I45" s="34">
        <f ca="1">THG!I45/THG!I$6</f>
        <v>1.7834542493995022E-3</v>
      </c>
      <c r="J45" s="34">
        <f ca="1">THG!J45/THG!J$6</f>
        <v>1.6155216547116072E-3</v>
      </c>
      <c r="K45" s="34">
        <f ca="1">THG!K45/THG!K$6</f>
        <v>1.4789469548228652E-3</v>
      </c>
      <c r="L45" s="34">
        <f ca="1">THG!L45/THG!L$6</f>
        <v>1.3693117166373807E-3</v>
      </c>
      <c r="M45" s="34">
        <f ca="1">THG!M45/THG!M$6</f>
        <v>1.3455181849405201E-3</v>
      </c>
      <c r="N45" s="34">
        <f ca="1">THG!N45/THG!N$6</f>
        <v>1.2911379320544459E-3</v>
      </c>
      <c r="O45" s="34">
        <f ca="1">THG!O45/THG!O$6</f>
        <v>1.2257043867415233E-3</v>
      </c>
      <c r="P45" s="34">
        <f ca="1">THG!P45/THG!P$6</f>
        <v>1.2259217527832065E-3</v>
      </c>
      <c r="Q45" s="34">
        <f ca="1">THG!Q45/THG!Q$6</f>
        <v>1.1947197443283057E-3</v>
      </c>
      <c r="R45" s="34">
        <f ca="1">THG!R45/THG!R$6</f>
        <v>1.1803132766816608E-3</v>
      </c>
      <c r="S45" s="34">
        <f ca="1">THG!S45/THG!S$6</f>
        <v>1.1800013824534578E-3</v>
      </c>
      <c r="T45" s="34">
        <f ca="1">THG!T45/THG!T$6</f>
        <v>1.1443151703578688E-3</v>
      </c>
      <c r="U45" s="34">
        <f ca="1">THG!U45/THG!U$6</f>
        <v>1.1523189558009003E-3</v>
      </c>
      <c r="V45" s="34">
        <f ca="1">THG!V45/THG!V$6</f>
        <v>1.1260794873369433E-3</v>
      </c>
      <c r="W45" s="34">
        <f ca="1">THG!W45/THG!W$6</f>
        <v>1.1891447358224711E-3</v>
      </c>
      <c r="X45" s="34">
        <f ca="1">THG!X45/THG!X$6</f>
        <v>1.1196593466423019E-3</v>
      </c>
      <c r="Y45" s="34">
        <f ca="1">THG!Y45/THG!Y$6</f>
        <v>1.1367157384780692E-3</v>
      </c>
      <c r="Z45" s="34">
        <f ca="1">THG!Z45/THG!Z$6</f>
        <v>1.1075807918139329E-3</v>
      </c>
      <c r="AA45" s="34">
        <f ca="1">THG!AA45/THG!AA$6</f>
        <v>1.0647226607096542E-3</v>
      </c>
      <c r="AB45" s="34">
        <f ca="1">THG!AB45/THG!AB$6</f>
        <v>1.1142159202569442E-3</v>
      </c>
      <c r="AC45" s="34">
        <f ca="1">THG!AC45/THG!AC$6</f>
        <v>1.1091896211729525E-3</v>
      </c>
      <c r="AD45" s="34">
        <f ca="1">THG!AD45/THG!AD$6</f>
        <v>1.0973957131217718E-3</v>
      </c>
      <c r="AE45" s="34">
        <f ca="1">THG!AE45/THG!AE$6</f>
        <v>1.1013198158816952E-3</v>
      </c>
      <c r="AF45" s="34">
        <f ca="1">THG!AF45/THG!AF$6</f>
        <v>1.1301544767277107E-3</v>
      </c>
      <c r="AG45" s="34">
        <f ca="1">THG!AG45/THG!AG$6</f>
        <v>1.177436494146405E-3</v>
      </c>
      <c r="AH45" s="34">
        <f ca="1">THG!AH45/THG!AH$6</f>
        <v>1.2531513575056304E-3</v>
      </c>
      <c r="AI45" s="34">
        <f ca="1">THG!AI45/THG!AI$6</f>
        <v>1.2005434630233919E-3</v>
      </c>
      <c r="AJ45" s="34">
        <f ca="1">THG!AJ45/THG!AJ$6</f>
        <v>1.232324180686856E-3</v>
      </c>
    </row>
    <row r="46" spans="2:36" s="145" customFormat="1" ht="18.75" customHeight="1">
      <c r="B46" s="91" t="s">
        <v>89</v>
      </c>
      <c r="C46" s="155" t="s">
        <v>6</v>
      </c>
      <c r="D46" s="93" t="e">
        <f ca="1">THG!D46/THG!D$6</f>
        <v>#N/A</v>
      </c>
      <c r="E46" s="93" t="e">
        <f ca="1">THG!E46/THG!E$6</f>
        <v>#N/A</v>
      </c>
      <c r="F46" s="93" t="e">
        <f ca="1">THG!F46/THG!F$6</f>
        <v>#N/A</v>
      </c>
      <c r="G46" s="93" t="e">
        <f ca="1">THG!G46/THG!G$6</f>
        <v>#N/A</v>
      </c>
      <c r="H46" s="93" t="e">
        <f ca="1">THG!H46/THG!H$6</f>
        <v>#N/A</v>
      </c>
      <c r="I46" s="93">
        <f ca="1">THG!I46/THG!I$6</f>
        <v>9.3215760993587774E-6</v>
      </c>
      <c r="J46" s="93">
        <f ca="1">THG!J46/THG!J$6</f>
        <v>1.906846479125226E-5</v>
      </c>
      <c r="K46" s="93">
        <f ca="1">THG!K46/THG!K$6</f>
        <v>3.0623636747901796E-5</v>
      </c>
      <c r="L46" s="93">
        <f ca="1">THG!L46/THG!L$6</f>
        <v>4.3256619541257022E-5</v>
      </c>
      <c r="M46" s="93">
        <f ca="1">THG!M46/THG!M$6</f>
        <v>5.7783649597552174E-5</v>
      </c>
      <c r="N46" s="93">
        <f ca="1">THG!N46/THG!N$6</f>
        <v>7.7920710894255774E-5</v>
      </c>
      <c r="O46" s="93">
        <f ca="1">THG!O46/THG!O$6</f>
        <v>8.5544362598230581E-5</v>
      </c>
      <c r="P46" s="93">
        <f ca="1">THG!P46/THG!P$6</f>
        <v>1.0421765508014799E-4</v>
      </c>
      <c r="Q46" s="93">
        <f ca="1">THG!Q46/THG!Q$6</f>
        <v>1.1406456672718518E-4</v>
      </c>
      <c r="R46" s="93">
        <f ca="1">THG!R46/THG!R$6</f>
        <v>1.3185372416031277E-4</v>
      </c>
      <c r="S46" s="93">
        <f ca="1">THG!S46/THG!S$6</f>
        <v>2.4303770726698015E-4</v>
      </c>
      <c r="T46" s="93">
        <f ca="1">THG!T46/THG!T$6</f>
        <v>3.273617738993299E-5</v>
      </c>
      <c r="U46" s="93">
        <f ca="1">THG!U46/THG!U$6</f>
        <v>3.4030126876038143E-5</v>
      </c>
      <c r="V46" s="93">
        <f ca="1">THG!V46/THG!V$6</f>
        <v>3.5929987648040833E-5</v>
      </c>
      <c r="W46" s="93">
        <f ca="1">THG!W46/THG!W$6</f>
        <v>3.9423183114080199E-5</v>
      </c>
      <c r="X46" s="93">
        <f ca="1">THG!X46/THG!X$6</f>
        <v>3.9027615284978807E-5</v>
      </c>
      <c r="Y46" s="93">
        <f ca="1">THG!Y46/THG!Y$6</f>
        <v>4.3189382911763308E-5</v>
      </c>
      <c r="Z46" s="93">
        <f ca="1">THG!Z46/THG!Z$6</f>
        <v>4.0908357729582517E-5</v>
      </c>
      <c r="AA46" s="93">
        <f ca="1">THG!AA46/THG!AA$6</f>
        <v>3.9100649045231482E-5</v>
      </c>
      <c r="AB46" s="93">
        <f ca="1">THG!AB46/THG!AB$6</f>
        <v>4.1255250097996224E-5</v>
      </c>
      <c r="AC46" s="93">
        <f ca="1">THG!AC46/THG!AC$6</f>
        <v>4.0035289336782058E-5</v>
      </c>
      <c r="AD46" s="93">
        <f ca="1">THG!AD46/THG!AD$6</f>
        <v>3.8489133215661941E-5</v>
      </c>
      <c r="AE46" s="93">
        <f ca="1">THG!AE46/THG!AE$6</f>
        <v>3.7989202695427342E-5</v>
      </c>
      <c r="AF46" s="93">
        <f ca="1">THG!AF46/THG!AF$6</f>
        <v>3.9038600728688102E-5</v>
      </c>
      <c r="AG46" s="93">
        <f ca="1">THG!AG46/THG!AG$6</f>
        <v>4.1279483332973317E-5</v>
      </c>
      <c r="AH46" s="93">
        <f ca="1">THG!AH46/THG!AH$6</f>
        <v>4.4099771864030589E-5</v>
      </c>
      <c r="AI46" s="93">
        <f ca="1">THG!AI46/THG!AI$6</f>
        <v>4.1644830495011327E-5</v>
      </c>
      <c r="AJ46" s="93">
        <f ca="1">THG!AJ46/THG!AJ$6</f>
        <v>4.1705788817841864E-5</v>
      </c>
    </row>
    <row r="47" spans="2:36" ht="19.5" customHeight="1">
      <c r="B47" s="7"/>
      <c r="C47" s="16"/>
    </row>
  </sheetData>
  <pageMargins left="0.70866141732283472" right="0.70866141732283472" top="0.78740157480314965" bottom="0.78740157480314965" header="1.1811023622047245" footer="1.1811023622047245"/>
  <pageSetup paperSize="9" scale="21" orientation="portrait" r:id="rId1"/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28D79-9645-47C9-A680-6B05E14933E8}">
  <dimension ref="B1:AM45"/>
  <sheetViews>
    <sheetView showGridLines="0" zoomScale="90" zoomScaleNormal="90" zoomScalePageLayoutView="70" workbookViewId="0"/>
  </sheetViews>
  <sheetFormatPr baseColWidth="10" defaultColWidth="11.42578125" defaultRowHeight="15" outlineLevelRow="1" outlineLevelCol="3"/>
  <cols>
    <col min="1" max="1" width="5.42578125" style="89" customWidth="1"/>
    <col min="2" max="2" width="37.140625" style="89" customWidth="1"/>
    <col min="3" max="3" width="16.7109375" style="17" hidden="1" customWidth="1"/>
    <col min="4" max="4" width="10.85546875" style="89" customWidth="1"/>
    <col min="5" max="8" width="10.85546875" style="89" hidden="1" customWidth="1" outlineLevel="2"/>
    <col min="9" max="9" width="10.85546875" style="89" hidden="1" customWidth="1" outlineLevel="1" collapsed="1"/>
    <col min="10" max="13" width="10.85546875" style="89" hidden="1" customWidth="1" outlineLevel="2"/>
    <col min="14" max="14" width="10.85546875" style="89" customWidth="1" collapsed="1"/>
    <col min="15" max="18" width="10.85546875" style="89" hidden="1" customWidth="1" outlineLevel="3"/>
    <col min="19" max="19" width="10.85546875" style="89" hidden="1" customWidth="1" outlineLevel="2"/>
    <col min="20" max="23" width="10.85546875" style="89" hidden="1" customWidth="1" outlineLevel="3"/>
    <col min="24" max="24" width="10.85546875" style="89" customWidth="1" collapsed="1"/>
    <col min="25" max="28" width="10.85546875" style="89" hidden="1" customWidth="1" outlineLevel="2"/>
    <col min="29" max="29" width="10.85546875" style="89" customWidth="1" outlineLevel="1" collapsed="1"/>
    <col min="30" max="31" width="10.85546875" style="89" customWidth="1" outlineLevel="1"/>
    <col min="32" max="34" width="10.85546875" style="89" customWidth="1"/>
    <col min="35" max="35" width="10.85546875" style="89" customWidth="1" collapsed="1"/>
    <col min="36" max="36" width="10.85546875" style="145" customWidth="1"/>
    <col min="37" max="37" width="2.7109375" style="89" customWidth="1"/>
    <col min="38" max="40" width="10.85546875" style="89" customWidth="1"/>
    <col min="41" max="16384" width="11.42578125" style="89"/>
  </cols>
  <sheetData>
    <row r="1" spans="2:39"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L1" s="87"/>
      <c r="AM1" s="87"/>
    </row>
    <row r="2" spans="2:39" ht="14.25" customHeight="1">
      <c r="B2" s="1"/>
      <c r="C2" s="11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L2" s="87"/>
      <c r="AM2" s="87"/>
    </row>
    <row r="3" spans="2:39" ht="31.5">
      <c r="B3" s="130" t="s">
        <v>176</v>
      </c>
      <c r="C3" s="12"/>
      <c r="D3" s="24"/>
      <c r="E3" s="24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L3" s="3"/>
      <c r="AM3" s="3"/>
    </row>
    <row r="4" spans="2:39" ht="18.75" customHeight="1">
      <c r="B4" s="3"/>
      <c r="C4" s="12"/>
      <c r="D4" s="24"/>
      <c r="E4" s="24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L4" s="211" t="s">
        <v>187</v>
      </c>
      <c r="AM4" s="212"/>
    </row>
    <row r="5" spans="2:39" ht="18.75" customHeight="1">
      <c r="B5" s="4" t="s">
        <v>172</v>
      </c>
      <c r="C5" s="13"/>
      <c r="D5" s="8">
        <v>32874</v>
      </c>
      <c r="E5" s="8">
        <v>33239</v>
      </c>
      <c r="F5" s="8">
        <v>33604</v>
      </c>
      <c r="G5" s="8">
        <v>33970</v>
      </c>
      <c r="H5" s="8">
        <v>34335</v>
      </c>
      <c r="I5" s="8">
        <v>34700</v>
      </c>
      <c r="J5" s="8">
        <v>35065</v>
      </c>
      <c r="K5" s="8">
        <v>35431</v>
      </c>
      <c r="L5" s="8">
        <v>35796</v>
      </c>
      <c r="M5" s="8">
        <v>36161</v>
      </c>
      <c r="N5" s="8">
        <v>36526</v>
      </c>
      <c r="O5" s="8">
        <v>36892</v>
      </c>
      <c r="P5" s="8">
        <v>37257</v>
      </c>
      <c r="Q5" s="8">
        <v>37622</v>
      </c>
      <c r="R5" s="8">
        <v>37987</v>
      </c>
      <c r="S5" s="8">
        <v>38353</v>
      </c>
      <c r="T5" s="8">
        <v>38718</v>
      </c>
      <c r="U5" s="8">
        <v>39083</v>
      </c>
      <c r="V5" s="8">
        <v>39448</v>
      </c>
      <c r="W5" s="8">
        <v>39814</v>
      </c>
      <c r="X5" s="8">
        <v>40179</v>
      </c>
      <c r="Y5" s="8">
        <v>40544</v>
      </c>
      <c r="Z5" s="8">
        <v>40909</v>
      </c>
      <c r="AA5" s="8">
        <v>41275</v>
      </c>
      <c r="AB5" s="8">
        <v>41640</v>
      </c>
      <c r="AC5" s="8">
        <v>42005</v>
      </c>
      <c r="AD5" s="8">
        <v>42370</v>
      </c>
      <c r="AE5" s="8">
        <v>42736</v>
      </c>
      <c r="AF5" s="8">
        <v>43101</v>
      </c>
      <c r="AG5" s="8">
        <v>43466</v>
      </c>
      <c r="AH5" s="8">
        <v>43831</v>
      </c>
      <c r="AI5" s="8">
        <v>44197</v>
      </c>
      <c r="AJ5" s="150">
        <v>44562</v>
      </c>
      <c r="AL5" s="8" t="s">
        <v>174</v>
      </c>
      <c r="AM5" s="8" t="s">
        <v>175</v>
      </c>
    </row>
    <row r="6" spans="2:39" s="10" customFormat="1" ht="18.75" customHeight="1">
      <c r="B6" s="6" t="s">
        <v>173</v>
      </c>
      <c r="C6" s="22" t="s">
        <v>6</v>
      </c>
      <c r="D6" s="26">
        <f ca="1">THG!D6</f>
        <v>1251224.7816737259</v>
      </c>
      <c r="E6" s="26">
        <f ca="1">THG!E6</f>
        <v>1205064.5797917712</v>
      </c>
      <c r="F6" s="26">
        <f ca="1">THG!F6</f>
        <v>1155625.6349179142</v>
      </c>
      <c r="G6" s="26">
        <f ca="1">THG!G6</f>
        <v>1146306.6720037065</v>
      </c>
      <c r="H6" s="26">
        <f ca="1">THG!H6</f>
        <v>1127792.5708540299</v>
      </c>
      <c r="I6" s="26">
        <f ca="1">THG!I6</f>
        <v>1120660.8076415954</v>
      </c>
      <c r="J6" s="26">
        <f ca="1">THG!J6</f>
        <v>1137868.9497045288</v>
      </c>
      <c r="K6" s="26">
        <f ca="1">THG!K6</f>
        <v>1102187.3607871742</v>
      </c>
      <c r="L6" s="26">
        <f ca="1">THG!L6</f>
        <v>1077604.0520466759</v>
      </c>
      <c r="M6" s="26">
        <f ca="1">THG!M6</f>
        <v>1043180.8314367621</v>
      </c>
      <c r="N6" s="26">
        <f ca="1">THG!N6</f>
        <v>1040191.8307159605</v>
      </c>
      <c r="O6" s="26">
        <f ca="1">THG!O6</f>
        <v>1054869.0730906681</v>
      </c>
      <c r="P6" s="26">
        <f ca="1">THG!P6</f>
        <v>1033037.8635673976</v>
      </c>
      <c r="Q6" s="26">
        <f ca="1">THG!Q6</f>
        <v>1029390.0139763196</v>
      </c>
      <c r="R6" s="26">
        <f ca="1">THG!R6</f>
        <v>1010291.1406054593</v>
      </c>
      <c r="S6" s="26">
        <f ca="1">THG!S6</f>
        <v>984986.97050753562</v>
      </c>
      <c r="T6" s="26">
        <f ca="1">THG!T6</f>
        <v>991897.36154061276</v>
      </c>
      <c r="U6" s="26">
        <f ca="1">THG!U6</f>
        <v>964865.06058606436</v>
      </c>
      <c r="V6" s="26">
        <f ca="1">THG!V6</f>
        <v>964974.31837805116</v>
      </c>
      <c r="W6" s="26">
        <f ca="1">THG!W6</f>
        <v>898336.0046680565</v>
      </c>
      <c r="X6" s="26">
        <f ca="1">THG!X6</f>
        <v>932379.13396172691</v>
      </c>
      <c r="Y6" s="26">
        <f ca="1">THG!Y6</f>
        <v>907502.1588077558</v>
      </c>
      <c r="Z6" s="26">
        <f ca="1">THG!Z6</f>
        <v>913347.72656935256</v>
      </c>
      <c r="AA6" s="26">
        <f ca="1">THG!AA6</f>
        <v>933505.37321710854</v>
      </c>
      <c r="AB6" s="26">
        <f ca="1">THG!AB6</f>
        <v>893394.41895154479</v>
      </c>
      <c r="AC6" s="26">
        <f ca="1">THG!AC6</f>
        <v>896657.87195945345</v>
      </c>
      <c r="AD6" s="26">
        <f ca="1">THG!AD6</f>
        <v>898559.81365480088</v>
      </c>
      <c r="AE6" s="26">
        <f ca="1">THG!AE6</f>
        <v>881582.77941514098</v>
      </c>
      <c r="AF6" s="26">
        <f ca="1">THG!AF6</f>
        <v>846171.19014014641</v>
      </c>
      <c r="AG6" s="26">
        <f ca="1">THG!AG6</f>
        <v>794633.66959824064</v>
      </c>
      <c r="AH6" s="160">
        <f ca="1">THG!AH6</f>
        <v>730922.68933687743</v>
      </c>
      <c r="AI6" s="160">
        <f ca="1">THG!AI6</f>
        <v>760358.00851184106</v>
      </c>
      <c r="AJ6" s="160">
        <f ca="1">THG!AJ6</f>
        <v>745614.40489280107</v>
      </c>
      <c r="AL6" s="127">
        <f ca="1">AJ6-AI6</f>
        <v>-14743.60361903999</v>
      </c>
      <c r="AM6" s="122">
        <f ca="1">IF(AJ6&lt;&gt;0,AJ6/AI6-1,0)</f>
        <v>-1.9390344356201239E-2</v>
      </c>
    </row>
    <row r="7" spans="2:39" s="10" customFormat="1" ht="18.75" customHeight="1">
      <c r="B7" s="23" t="s">
        <v>169</v>
      </c>
      <c r="C7" s="20" t="s">
        <v>6</v>
      </c>
      <c r="D7" s="27">
        <f ca="1">'CO2'!D6</f>
        <v>1054740.6436308681</v>
      </c>
      <c r="E7" s="27">
        <f ca="1">'CO2'!E6</f>
        <v>1016870.2914381886</v>
      </c>
      <c r="F7" s="27">
        <f ca="1">'CO2'!F6</f>
        <v>969474.18310529203</v>
      </c>
      <c r="G7" s="27">
        <f ca="1">'CO2'!G6</f>
        <v>959367.19786250673</v>
      </c>
      <c r="H7" s="27">
        <f ca="1">'CO2'!H6</f>
        <v>943184.83650401747</v>
      </c>
      <c r="I7" s="27">
        <f ca="1">'CO2'!I6</f>
        <v>939897.14520075871</v>
      </c>
      <c r="J7" s="27">
        <f ca="1">'CO2'!J6</f>
        <v>959653.34790146642</v>
      </c>
      <c r="K7" s="27">
        <f ca="1">'CO2'!K6</f>
        <v>931486.94555176632</v>
      </c>
      <c r="L7" s="27">
        <f ca="1">'CO2'!L6</f>
        <v>923466.99254718493</v>
      </c>
      <c r="M7" s="27">
        <f ca="1">'CO2'!M6</f>
        <v>895402.12791444757</v>
      </c>
      <c r="N7" s="27">
        <f ca="1">'CO2'!N6</f>
        <v>898938.0360145712</v>
      </c>
      <c r="O7" s="27">
        <f ca="1">'CO2'!O6</f>
        <v>915242.15188338293</v>
      </c>
      <c r="P7" s="27">
        <f ca="1">'CO2'!P6</f>
        <v>898834.50861562486</v>
      </c>
      <c r="Q7" s="27">
        <f ca="1">'CO2'!Q6</f>
        <v>899858.37512171594</v>
      </c>
      <c r="R7" s="27">
        <f ca="1">'CO2'!R6</f>
        <v>885632.52776845382</v>
      </c>
      <c r="S7" s="27">
        <f ca="1">'CO2'!S6</f>
        <v>865470.70709178131</v>
      </c>
      <c r="T7" s="27">
        <f ca="1">'CO2'!T6</f>
        <v>877497.6645336271</v>
      </c>
      <c r="U7" s="27">
        <f ca="1">'CO2'!U6</f>
        <v>850229.80437451974</v>
      </c>
      <c r="V7" s="27">
        <f ca="1">'CO2'!V6</f>
        <v>852857.86259081995</v>
      </c>
      <c r="W7" s="27">
        <f ca="1">'CO2'!W6</f>
        <v>788285.81981217186</v>
      </c>
      <c r="X7" s="27">
        <f ca="1">'CO2'!X6</f>
        <v>831129.58434742235</v>
      </c>
      <c r="Y7" s="27">
        <f ca="1">'CO2'!Y6</f>
        <v>807613.93182079413</v>
      </c>
      <c r="Z7" s="27">
        <f ca="1">'CO2'!Z6</f>
        <v>812815.52992275811</v>
      </c>
      <c r="AA7" s="27">
        <f ca="1">'CO2'!AA6</f>
        <v>833804.36711318651</v>
      </c>
      <c r="AB7" s="27">
        <f ca="1">'CO2'!AB6</f>
        <v>794738.54564186488</v>
      </c>
      <c r="AC7" s="27">
        <f ca="1">'CO2'!AC6</f>
        <v>798084.70236038265</v>
      </c>
      <c r="AD7" s="27">
        <f ca="1">'CO2'!AD6</f>
        <v>801744.54745022056</v>
      </c>
      <c r="AE7" s="27">
        <f ca="1">'CO2'!AE6</f>
        <v>785985.85096547066</v>
      </c>
      <c r="AF7" s="27">
        <f ca="1">'CO2'!AF6</f>
        <v>754811.1380957166</v>
      </c>
      <c r="AG7" s="27">
        <f ca="1">'CO2'!AG6</f>
        <v>707491.36498979176</v>
      </c>
      <c r="AH7" s="161">
        <f ca="1">'CO2'!AH6</f>
        <v>647252.33289032418</v>
      </c>
      <c r="AI7" s="161">
        <f ca="1">'CO2'!AI6</f>
        <v>678798.87218768836</v>
      </c>
      <c r="AJ7" s="161">
        <f ca="1">'CO2'!AJ6</f>
        <v>666454.40122627362</v>
      </c>
      <c r="AL7" s="126">
        <f t="shared" ref="AL7:AL10" ca="1" si="0">AJ7-AI7</f>
        <v>-12344.470961414743</v>
      </c>
      <c r="AM7" s="121">
        <f t="shared" ref="AM7:AM10" ca="1" si="1">IF(AJ7&lt;&gt;0,AJ7/AI7-1,0)</f>
        <v>-1.818575644009246E-2</v>
      </c>
    </row>
    <row r="8" spans="2:39" s="10" customFormat="1" ht="18.75" customHeight="1">
      <c r="B8" s="25" t="s">
        <v>170</v>
      </c>
      <c r="C8" s="22" t="s">
        <v>6</v>
      </c>
      <c r="D8" s="26">
        <f ca="1">'CH4'!D6</f>
        <v>132605.60015398302</v>
      </c>
      <c r="E8" s="26">
        <f ca="1">'CH4'!E6</f>
        <v>126230.50027183906</v>
      </c>
      <c r="F8" s="26">
        <f ca="1">'CH4'!F6</f>
        <v>122193.12549616989</v>
      </c>
      <c r="G8" s="26">
        <f ca="1">'CH4'!G6</f>
        <v>122908.95866440819</v>
      </c>
      <c r="H8" s="26">
        <f ca="1">'CH4'!H6</f>
        <v>118428.74690225522</v>
      </c>
      <c r="I8" s="26">
        <f ca="1">'CH4'!I6</f>
        <v>115631.70750435517</v>
      </c>
      <c r="J8" s="26">
        <f ca="1">'CH4'!J6</f>
        <v>112543.94212935261</v>
      </c>
      <c r="K8" s="26">
        <f ca="1">'CH4'!K6</f>
        <v>107421.92308658233</v>
      </c>
      <c r="L8" s="26">
        <f ca="1">'CH4'!L6</f>
        <v>101789.29282202305</v>
      </c>
      <c r="M8" s="26">
        <f ca="1">'CH4'!M6</f>
        <v>100615.60354388654</v>
      </c>
      <c r="N8" s="26">
        <f ca="1">'CH4'!N6</f>
        <v>96046.394328203329</v>
      </c>
      <c r="O8" s="26">
        <f ca="1">'CH4'!O6</f>
        <v>91917.762901192706</v>
      </c>
      <c r="P8" s="26">
        <f ca="1">'CH4'!P6</f>
        <v>87213.255917443166</v>
      </c>
      <c r="Q8" s="26">
        <f ca="1">'CH4'!Q6</f>
        <v>83233.980008434286</v>
      </c>
      <c r="R8" s="26">
        <f ca="1">'CH4'!R6</f>
        <v>76468.878602899975</v>
      </c>
      <c r="S8" s="26">
        <f ca="1">'CH4'!S6</f>
        <v>72573.592395177562</v>
      </c>
      <c r="T8" s="26">
        <f ca="1">'CH4'!T6</f>
        <v>68158.90907392501</v>
      </c>
      <c r="U8" s="26">
        <f ca="1">'CH4'!U6</f>
        <v>65669.941114608519</v>
      </c>
      <c r="V8" s="26">
        <f ca="1">'CH4'!V6</f>
        <v>64295.758523814264</v>
      </c>
      <c r="W8" s="26">
        <f ca="1">'CH4'!W6</f>
        <v>61476.933384692718</v>
      </c>
      <c r="X8" s="26">
        <f ca="1">'CH4'!X6</f>
        <v>60100.112072221236</v>
      </c>
      <c r="Y8" s="26">
        <f ca="1">'CH4'!Y6</f>
        <v>58550.675202896447</v>
      </c>
      <c r="Z8" s="26">
        <f ca="1">'CH4'!Z6</f>
        <v>58892.570158699418</v>
      </c>
      <c r="AA8" s="26">
        <f ca="1">'CH4'!AA6</f>
        <v>57898.506611806879</v>
      </c>
      <c r="AB8" s="26">
        <f ca="1">'CH4'!AB6</f>
        <v>56368.100535259553</v>
      </c>
      <c r="AC8" s="26">
        <f ca="1">'CH4'!AC6</f>
        <v>55895.277403449189</v>
      </c>
      <c r="AD8" s="26">
        <f ca="1">'CH4'!AD6</f>
        <v>54177.956783312016</v>
      </c>
      <c r="AE8" s="26">
        <f ca="1">'CH4'!AE6</f>
        <v>53339.006783575402</v>
      </c>
      <c r="AF8" s="26">
        <f ca="1">'CH4'!AF6</f>
        <v>51097.525276325236</v>
      </c>
      <c r="AG8" s="26">
        <f ca="1">'CH4'!AG6</f>
        <v>48261.434280555812</v>
      </c>
      <c r="AH8" s="160">
        <f ca="1">'CH4'!AH6</f>
        <v>47051.409402338846</v>
      </c>
      <c r="AI8" s="160">
        <f ca="1">'CH4'!AI6</f>
        <v>45687.748853943238</v>
      </c>
      <c r="AJ8" s="160">
        <f ca="1">'CH4'!AJ6</f>
        <v>45013.709656559964</v>
      </c>
      <c r="AL8" s="127">
        <f t="shared" ca="1" si="0"/>
        <v>-674.03919738327386</v>
      </c>
      <c r="AM8" s="122">
        <f t="shared" ca="1" si="1"/>
        <v>-1.4753171567679413E-2</v>
      </c>
    </row>
    <row r="9" spans="2:39" s="10" customFormat="1" ht="18.75" customHeight="1">
      <c r="B9" s="23" t="s">
        <v>171</v>
      </c>
      <c r="C9" s="20" t="s">
        <v>6</v>
      </c>
      <c r="D9" s="27">
        <f ca="1">N2O!D6</f>
        <v>51554.350741097995</v>
      </c>
      <c r="E9" s="27">
        <f ca="1">N2O!E6</f>
        <v>50073.98068412971</v>
      </c>
      <c r="F9" s="27">
        <f ca="1">N2O!F6</f>
        <v>51576.62034958545</v>
      </c>
      <c r="G9" s="27">
        <f ca="1">N2O!G6</f>
        <v>49022.032536729574</v>
      </c>
      <c r="H9" s="27">
        <f ca="1">N2O!H6</f>
        <v>50729.880035651237</v>
      </c>
      <c r="I9" s="27">
        <f ca="1">N2O!I6</f>
        <v>49110.741855861306</v>
      </c>
      <c r="J9" s="27">
        <f ca="1">N2O!J6</f>
        <v>50462.473065354316</v>
      </c>
      <c r="K9" s="27">
        <f ca="1">N2O!K6</f>
        <v>47854.222466388623</v>
      </c>
      <c r="L9" s="27">
        <f ca="1">N2O!L6</f>
        <v>36438.507451002581</v>
      </c>
      <c r="M9" s="27">
        <f ca="1">N2O!M6</f>
        <v>32963.095486081103</v>
      </c>
      <c r="N9" s="27">
        <f ca="1">N2O!N6</f>
        <v>32472.201916266382</v>
      </c>
      <c r="O9" s="27">
        <f ca="1">N2O!O6</f>
        <v>34300.043643706616</v>
      </c>
      <c r="P9" s="27">
        <f ca="1">N2O!P6</f>
        <v>33553.178140807067</v>
      </c>
      <c r="Q9" s="27">
        <f ca="1">N2O!Q6</f>
        <v>33335.982815756244</v>
      </c>
      <c r="R9" s="27">
        <f ca="1">N2O!R6</f>
        <v>34809.672564605309</v>
      </c>
      <c r="S9" s="27">
        <f ca="1">N2O!S6</f>
        <v>33366.933742072768</v>
      </c>
      <c r="T9" s="27">
        <f ca="1">N2O!T6</f>
        <v>32701.974639273139</v>
      </c>
      <c r="U9" s="27">
        <f ca="1">N2O!U6</f>
        <v>35331.80590030532</v>
      </c>
      <c r="V9" s="27">
        <f ca="1">N2O!V6</f>
        <v>34202.50500456008</v>
      </c>
      <c r="W9" s="27">
        <f ca="1">N2O!W6</f>
        <v>34545.381226756268</v>
      </c>
      <c r="X9" s="27">
        <f ca="1">N2O!X6</f>
        <v>27448.53850339053</v>
      </c>
      <c r="Y9" s="27">
        <f ca="1">N2O!Y6</f>
        <v>27457.717600088246</v>
      </c>
      <c r="Z9" s="27">
        <f ca="1">N2O!Z6</f>
        <v>27583.771226039004</v>
      </c>
      <c r="AA9" s="27">
        <f ca="1">N2O!AA6</f>
        <v>27717.898555216758</v>
      </c>
      <c r="AB9" s="27">
        <f ca="1">N2O!AB6</f>
        <v>28202.448149833137</v>
      </c>
      <c r="AC9" s="27">
        <f ca="1">N2O!AC6</f>
        <v>28155.188012445502</v>
      </c>
      <c r="AD9" s="27">
        <f ca="1">N2O!AD6</f>
        <v>28018.637851122363</v>
      </c>
      <c r="AE9" s="27">
        <f ca="1">N2O!AE6</f>
        <v>27547.849939593274</v>
      </c>
      <c r="AF9" s="27">
        <f ca="1">N2O!AF6</f>
        <v>26383.103410497741</v>
      </c>
      <c r="AG9" s="27">
        <f ca="1">N2O!AG6</f>
        <v>25668.944976701747</v>
      </c>
      <c r="AH9" s="161">
        <f ca="1">N2O!AH6</f>
        <v>24922.350754408533</v>
      </c>
      <c r="AI9" s="161">
        <f ca="1">N2O!AI6</f>
        <v>24767.161327416507</v>
      </c>
      <c r="AJ9" s="161">
        <f ca="1">N2O!AJ6</f>
        <v>24103.194389765122</v>
      </c>
      <c r="AL9" s="126">
        <f t="shared" ca="1" si="0"/>
        <v>-663.9669376513848</v>
      </c>
      <c r="AM9" s="121">
        <f t="shared" ca="1" si="1"/>
        <v>-2.6808358409503796E-2</v>
      </c>
    </row>
    <row r="10" spans="2:39" s="10" customFormat="1" ht="18.75" customHeight="1">
      <c r="B10" s="25" t="s">
        <v>156</v>
      </c>
      <c r="C10" s="22" t="s">
        <v>6</v>
      </c>
      <c r="D10" s="26">
        <f ca="1">'F-Gase'!D6</f>
        <v>12324.187147777186</v>
      </c>
      <c r="E10" s="26">
        <f ca="1">'F-Gase'!E6</f>
        <v>11889.807397613818</v>
      </c>
      <c r="F10" s="26">
        <f ca="1">'F-Gase'!F6</f>
        <v>12381.705966866832</v>
      </c>
      <c r="G10" s="26">
        <f ca="1">'F-Gase'!G6</f>
        <v>15008.482940061724</v>
      </c>
      <c r="H10" s="26">
        <f ca="1">'F-Gase'!H6</f>
        <v>15449.107412106037</v>
      </c>
      <c r="I10" s="26">
        <f ca="1">'F-Gase'!I6</f>
        <v>16021.213080620309</v>
      </c>
      <c r="J10" s="26">
        <f ca="1">'F-Gase'!J6</f>
        <v>15209.18660835535</v>
      </c>
      <c r="K10" s="26">
        <f ca="1">'F-Gase'!K6</f>
        <v>15424.269682436647</v>
      </c>
      <c r="L10" s="26">
        <f ca="1">'F-Gase'!L6</f>
        <v>15909.259226465376</v>
      </c>
      <c r="M10" s="26">
        <f ca="1">'F-Gase'!M6</f>
        <v>14200.004492346887</v>
      </c>
      <c r="N10" s="26">
        <f ca="1">'F-Gase'!N6</f>
        <v>12735.19845691969</v>
      </c>
      <c r="O10" s="26">
        <f ca="1">'F-Gase'!O6</f>
        <v>13409.1146623856</v>
      </c>
      <c r="P10" s="26">
        <f ca="1">'F-Gase'!P6</f>
        <v>13436.9208935225</v>
      </c>
      <c r="Q10" s="26">
        <f ca="1">'F-Gase'!Q6</f>
        <v>12961.676030413108</v>
      </c>
      <c r="R10" s="26">
        <f ca="1">'F-Gase'!R6</f>
        <v>13380.061669500064</v>
      </c>
      <c r="S10" s="26">
        <f ca="1">'F-Gase'!S6</f>
        <v>13575.737278503873</v>
      </c>
      <c r="T10" s="26">
        <f ca="1">'F-Gase'!T6</f>
        <v>13538.81329378754</v>
      </c>
      <c r="U10" s="26">
        <f ca="1">'F-Gase'!U6</f>
        <v>13633.50919663057</v>
      </c>
      <c r="V10" s="26">
        <f ca="1">'F-Gase'!V6</f>
        <v>13618.192258856932</v>
      </c>
      <c r="W10" s="26">
        <f ca="1">'F-Gase'!W6</f>
        <v>14027.870244435602</v>
      </c>
      <c r="X10" s="26">
        <f ca="1">'F-Gase'!X6</f>
        <v>13700.899038692871</v>
      </c>
      <c r="Y10" s="26">
        <f ca="1">'F-Gase'!Y6</f>
        <v>13879.834183977027</v>
      </c>
      <c r="Z10" s="26">
        <f ca="1">'F-Gase'!Z6</f>
        <v>14055.855261855826</v>
      </c>
      <c r="AA10" s="26">
        <f ca="1">'F-Gase'!AA6</f>
        <v>14084.600936898383</v>
      </c>
      <c r="AB10" s="26">
        <f ca="1">'F-Gase'!AB6</f>
        <v>14085.32462458728</v>
      </c>
      <c r="AC10" s="26">
        <f ca="1">'F-Gase'!AC6</f>
        <v>14522.704183176238</v>
      </c>
      <c r="AD10" s="26">
        <f ca="1">'F-Gase'!AD6</f>
        <v>14618.671570145889</v>
      </c>
      <c r="AE10" s="26">
        <f ca="1">'F-Gase'!AE6</f>
        <v>14710.071726501643</v>
      </c>
      <c r="AF10" s="26">
        <f ca="1">'F-Gase'!AF6</f>
        <v>13879.423357606955</v>
      </c>
      <c r="AG10" s="26">
        <f ca="1">'F-Gase'!AG6</f>
        <v>13211.925351191421</v>
      </c>
      <c r="AH10" s="160">
        <f ca="1">'F-Gase'!AH6</f>
        <v>11696.59628980605</v>
      </c>
      <c r="AI10" s="160">
        <f ca="1">'F-Gase'!AI6</f>
        <v>11104.226142792964</v>
      </c>
      <c r="AJ10" s="160">
        <f ca="1">'F-Gase'!AJ6</f>
        <v>10043.099620202329</v>
      </c>
      <c r="AL10" s="127">
        <f t="shared" ca="1" si="0"/>
        <v>-1061.1265225906354</v>
      </c>
      <c r="AM10" s="122">
        <f t="shared" ca="1" si="1"/>
        <v>-9.5560600887018454E-2</v>
      </c>
    </row>
    <row r="11" spans="2:39" ht="18.75" customHeight="1">
      <c r="B11" s="23"/>
      <c r="C11" s="20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161"/>
      <c r="AI11" s="161"/>
      <c r="AJ11" s="161"/>
      <c r="AK11" s="10"/>
      <c r="AL11" s="126"/>
      <c r="AM11" s="121"/>
    </row>
    <row r="12" spans="2:39" ht="18.75" customHeight="1">
      <c r="B12" s="4" t="s">
        <v>165</v>
      </c>
      <c r="C12" s="13"/>
      <c r="D12" s="8">
        <v>32874</v>
      </c>
      <c r="E12" s="8">
        <v>33239</v>
      </c>
      <c r="F12" s="8">
        <v>33604</v>
      </c>
      <c r="G12" s="8">
        <v>33970</v>
      </c>
      <c r="H12" s="8">
        <v>34335</v>
      </c>
      <c r="I12" s="8">
        <v>34700</v>
      </c>
      <c r="J12" s="8">
        <v>35065</v>
      </c>
      <c r="K12" s="8">
        <v>35431</v>
      </c>
      <c r="L12" s="8">
        <v>35796</v>
      </c>
      <c r="M12" s="8">
        <v>36161</v>
      </c>
      <c r="N12" s="8">
        <v>36526</v>
      </c>
      <c r="O12" s="8">
        <v>36892</v>
      </c>
      <c r="P12" s="8">
        <v>37257</v>
      </c>
      <c r="Q12" s="8">
        <v>37622</v>
      </c>
      <c r="R12" s="8">
        <v>37987</v>
      </c>
      <c r="S12" s="8">
        <v>38353</v>
      </c>
      <c r="T12" s="8">
        <v>38718</v>
      </c>
      <c r="U12" s="8">
        <v>39083</v>
      </c>
      <c r="V12" s="8">
        <v>39448</v>
      </c>
      <c r="W12" s="8">
        <v>39814</v>
      </c>
      <c r="X12" s="8">
        <v>40179</v>
      </c>
      <c r="Y12" s="8">
        <v>40544</v>
      </c>
      <c r="Z12" s="8">
        <v>40909</v>
      </c>
      <c r="AA12" s="8">
        <v>41275</v>
      </c>
      <c r="AB12" s="8">
        <v>41640</v>
      </c>
      <c r="AC12" s="8">
        <v>42005</v>
      </c>
      <c r="AD12" s="8">
        <v>42370</v>
      </c>
      <c r="AE12" s="8">
        <v>42736</v>
      </c>
      <c r="AF12" s="8">
        <v>43101</v>
      </c>
      <c r="AG12" s="8">
        <v>43466</v>
      </c>
      <c r="AH12" s="150">
        <v>43831</v>
      </c>
      <c r="AI12" s="150">
        <v>44197</v>
      </c>
      <c r="AJ12" s="150">
        <v>44562</v>
      </c>
      <c r="AL12" s="8" t="s">
        <v>174</v>
      </c>
      <c r="AM12" s="8" t="s">
        <v>175</v>
      </c>
    </row>
    <row r="13" spans="2:39" s="10" customFormat="1" ht="18.75" customHeight="1">
      <c r="B13" s="6" t="s">
        <v>15</v>
      </c>
      <c r="C13" s="22" t="s">
        <v>6</v>
      </c>
      <c r="D13" s="26">
        <f ca="1">THG!D9</f>
        <v>474598.91637075687</v>
      </c>
      <c r="E13" s="26">
        <f ca="1">THG!E9</f>
        <v>459762.59480193176</v>
      </c>
      <c r="F13" s="26">
        <f ca="1">THG!F9</f>
        <v>435483.0708976622</v>
      </c>
      <c r="G13" s="26">
        <f ca="1">THG!G9</f>
        <v>425715.54935534479</v>
      </c>
      <c r="H13" s="26">
        <f ca="1">THG!H9</f>
        <v>419800.84924964118</v>
      </c>
      <c r="I13" s="26">
        <f ca="1">THG!I9</f>
        <v>406702.78974157118</v>
      </c>
      <c r="J13" s="26">
        <f ca="1">THG!J9</f>
        <v>412636.43387238699</v>
      </c>
      <c r="K13" s="26">
        <f ca="1">THG!K9</f>
        <v>390795.48491071089</v>
      </c>
      <c r="L13" s="26">
        <f ca="1">THG!L9</f>
        <v>390726.30317053437</v>
      </c>
      <c r="M13" s="26">
        <f ca="1">THG!M9</f>
        <v>379750.6473874427</v>
      </c>
      <c r="N13" s="26">
        <f ca="1">THG!N9</f>
        <v>390615.38654278038</v>
      </c>
      <c r="O13" s="26">
        <f ca="1">THG!O9</f>
        <v>400600.5135352388</v>
      </c>
      <c r="P13" s="26">
        <f ca="1">THG!P9</f>
        <v>400714.76561563858</v>
      </c>
      <c r="Q13" s="26">
        <f ca="1">THG!Q9</f>
        <v>412654.21800677443</v>
      </c>
      <c r="R13" s="26">
        <f ca="1">THG!R9</f>
        <v>407347.18157448707</v>
      </c>
      <c r="S13" s="26">
        <f ca="1">THG!S9</f>
        <v>400392.99606628402</v>
      </c>
      <c r="T13" s="26">
        <f ca="1">THG!T9</f>
        <v>400815.25186082942</v>
      </c>
      <c r="U13" s="26">
        <f ca="1">THG!U9</f>
        <v>405635.26305888692</v>
      </c>
      <c r="V13" s="26">
        <f ca="1">THG!V9</f>
        <v>384457.5601794821</v>
      </c>
      <c r="W13" s="26">
        <f ca="1">THG!W9</f>
        <v>357426.46495022811</v>
      </c>
      <c r="X13" s="26">
        <f ca="1">THG!X9</f>
        <v>368815.72115415678</v>
      </c>
      <c r="Y13" s="26">
        <f ca="1">THG!Y9</f>
        <v>366039.94796049333</v>
      </c>
      <c r="Z13" s="26">
        <f ca="1">THG!Z9</f>
        <v>376901.840358207</v>
      </c>
      <c r="AA13" s="26">
        <f ca="1">THG!AA9</f>
        <v>382744.84379347437</v>
      </c>
      <c r="AB13" s="26">
        <f ca="1">THG!AB9</f>
        <v>361485.98441855202</v>
      </c>
      <c r="AC13" s="26">
        <f ca="1">THG!AC9</f>
        <v>349386.66194232058</v>
      </c>
      <c r="AD13" s="26">
        <f ca="1">THG!AD9</f>
        <v>344373.22591763391</v>
      </c>
      <c r="AE13" s="26">
        <f ca="1">THG!AE9</f>
        <v>322745.01615189499</v>
      </c>
      <c r="AF13" s="26">
        <f ca="1">THG!AF9</f>
        <v>309315.72043715714</v>
      </c>
      <c r="AG13" s="26">
        <f ca="1">THG!AG9</f>
        <v>257603.7700109079</v>
      </c>
      <c r="AH13" s="160">
        <f ca="1">THG!AH9</f>
        <v>217928.11300104103</v>
      </c>
      <c r="AI13" s="160">
        <f ca="1">THG!AI9</f>
        <v>245133.14924000535</v>
      </c>
      <c r="AJ13" s="160">
        <f ca="1">THG!AJ9</f>
        <v>255861.38692516234</v>
      </c>
      <c r="AL13" s="127">
        <f t="shared" ref="AL13:AL18" ca="1" si="2">AJ13-AI13</f>
        <v>10728.237685156986</v>
      </c>
      <c r="AM13" s="122">
        <f t="shared" ref="AM13:AM18" ca="1" si="3">IF(AJ13&lt;&gt;0,AJ13/AI13-1,0)</f>
        <v>4.3764940475892855E-2</v>
      </c>
    </row>
    <row r="14" spans="2:39" s="10" customFormat="1" ht="18.75" customHeight="1">
      <c r="B14" s="5" t="s">
        <v>16</v>
      </c>
      <c r="C14" s="20" t="s">
        <v>6</v>
      </c>
      <c r="D14" s="27">
        <f ca="1">THG!D14</f>
        <v>278900.02819007135</v>
      </c>
      <c r="E14" s="27">
        <f ca="1">THG!E14</f>
        <v>253707.36924198587</v>
      </c>
      <c r="F14" s="27">
        <f ca="1">THG!F14</f>
        <v>243068.49657648639</v>
      </c>
      <c r="G14" s="27">
        <f ca="1">THG!G14</f>
        <v>233369.23049160585</v>
      </c>
      <c r="H14" s="27">
        <f ca="1">THG!H14</f>
        <v>237147.80467865657</v>
      </c>
      <c r="I14" s="27">
        <f ca="1">THG!I14</f>
        <v>238905.7705067182</v>
      </c>
      <c r="J14" s="27">
        <f ca="1">THG!J14</f>
        <v>227760.99168678452</v>
      </c>
      <c r="K14" s="27">
        <f ca="1">THG!K14</f>
        <v>232355.32592407757</v>
      </c>
      <c r="L14" s="27">
        <f ca="1">THG!L14</f>
        <v>215347.77090512495</v>
      </c>
      <c r="M14" s="27">
        <f ca="1">THG!M14</f>
        <v>205295.78712190187</v>
      </c>
      <c r="N14" s="27">
        <f ca="1">THG!N14</f>
        <v>204885.58275810603</v>
      </c>
      <c r="O14" s="27">
        <f ca="1">THG!O14</f>
        <v>194201.11019981196</v>
      </c>
      <c r="P14" s="27">
        <f ca="1">THG!P14</f>
        <v>191924.39346875186</v>
      </c>
      <c r="Q14" s="27">
        <f ca="1">THG!Q14</f>
        <v>192702.53954996465</v>
      </c>
      <c r="R14" s="27">
        <f ca="1">THG!R14</f>
        <v>193529.96718808662</v>
      </c>
      <c r="S14" s="27">
        <f ca="1">THG!S14</f>
        <v>187502.4515018033</v>
      </c>
      <c r="T14" s="27">
        <f ca="1">THG!T14</f>
        <v>192546.7430533146</v>
      </c>
      <c r="U14" s="27">
        <f ca="1">THG!U14</f>
        <v>201253.32242127374</v>
      </c>
      <c r="V14" s="27">
        <f ca="1">THG!V14</f>
        <v>197786.88835952201</v>
      </c>
      <c r="W14" s="27">
        <f ca="1">THG!W14</f>
        <v>172737.49992430504</v>
      </c>
      <c r="X14" s="27">
        <f ca="1">THG!X14</f>
        <v>186208.2698871897</v>
      </c>
      <c r="Y14" s="27">
        <f ca="1">THG!Y14</f>
        <v>183262.00111142069</v>
      </c>
      <c r="Z14" s="27">
        <f ca="1">THG!Z14</f>
        <v>177816.46672069328</v>
      </c>
      <c r="AA14" s="27">
        <f ca="1">THG!AA14</f>
        <v>178334.90060220857</v>
      </c>
      <c r="AB14" s="27">
        <f ca="1">THG!AB14</f>
        <v>178507.94057649426</v>
      </c>
      <c r="AC14" s="27">
        <f ca="1">THG!AC14</f>
        <v>185920.71151124215</v>
      </c>
      <c r="AD14" s="27">
        <f ca="1">THG!AD14</f>
        <v>189943.36573909121</v>
      </c>
      <c r="AE14" s="27">
        <f ca="1">THG!AE14</f>
        <v>195493.38132934162</v>
      </c>
      <c r="AF14" s="27">
        <f ca="1">THG!AF14</f>
        <v>187608.40858237376</v>
      </c>
      <c r="AG14" s="27">
        <f ca="1">THG!AG14</f>
        <v>181989.31974471125</v>
      </c>
      <c r="AH14" s="161">
        <f ca="1">THG!AH14</f>
        <v>175698.09820122764</v>
      </c>
      <c r="AI14" s="161">
        <f ca="1">THG!AI14</f>
        <v>183252.20063319436</v>
      </c>
      <c r="AJ14" s="161">
        <f ca="1">THG!AJ14</f>
        <v>164155.38097074849</v>
      </c>
      <c r="AL14" s="126">
        <f t="shared" ca="1" si="2"/>
        <v>-19096.819662445865</v>
      </c>
      <c r="AM14" s="121">
        <f t="shared" ca="1" si="3"/>
        <v>-0.10421058844838049</v>
      </c>
    </row>
    <row r="15" spans="2:39" s="10" customFormat="1" ht="18.75" customHeight="1">
      <c r="B15" s="6" t="s">
        <v>17</v>
      </c>
      <c r="C15" s="22" t="s">
        <v>6</v>
      </c>
      <c r="D15" s="26">
        <f ca="1">THG!D21</f>
        <v>210113.03367251091</v>
      </c>
      <c r="E15" s="26">
        <f ca="1">THG!E21</f>
        <v>208528.11698885116</v>
      </c>
      <c r="F15" s="26">
        <f ca="1">THG!F21</f>
        <v>190481.63537358749</v>
      </c>
      <c r="G15" s="26">
        <f ca="1">THG!G21</f>
        <v>197201.91069165277</v>
      </c>
      <c r="H15" s="26">
        <f ca="1">THG!H21</f>
        <v>186437.33610524895</v>
      </c>
      <c r="I15" s="26">
        <f ca="1">THG!I21</f>
        <v>187908.66965501118</v>
      </c>
      <c r="J15" s="26">
        <f ca="1">THG!J21</f>
        <v>211133.49116762553</v>
      </c>
      <c r="K15" s="26">
        <f ca="1">THG!K21</f>
        <v>197898.27018991247</v>
      </c>
      <c r="L15" s="26">
        <f ca="1">THG!L21</f>
        <v>189758.02520596347</v>
      </c>
      <c r="M15" s="26">
        <f ca="1">THG!M21</f>
        <v>173053.23529313417</v>
      </c>
      <c r="N15" s="26">
        <f ca="1">THG!N21</f>
        <v>167025.53961036043</v>
      </c>
      <c r="O15" s="26">
        <f ca="1">THG!O21</f>
        <v>187313.56009992171</v>
      </c>
      <c r="P15" s="26">
        <f ca="1">THG!P21</f>
        <v>174314.64928442019</v>
      </c>
      <c r="Q15" s="26">
        <f ca="1">THG!Q21</f>
        <v>166969.15448493499</v>
      </c>
      <c r="R15" s="26">
        <f ca="1">THG!R21</f>
        <v>156366.86509463211</v>
      </c>
      <c r="S15" s="26">
        <f ca="1">THG!S21</f>
        <v>153950.20785638684</v>
      </c>
      <c r="T15" s="26">
        <f ca="1">THG!T21</f>
        <v>162295.20759682645</v>
      </c>
      <c r="U15" s="26">
        <f ca="1">THG!U21</f>
        <v>126087.19800448016</v>
      </c>
      <c r="V15" s="26">
        <f ca="1">THG!V21</f>
        <v>151765.19569893432</v>
      </c>
      <c r="W15" s="26">
        <f ca="1">THG!W21</f>
        <v>139069.74770149504</v>
      </c>
      <c r="X15" s="26">
        <f ca="1">THG!X21</f>
        <v>148327.21466929067</v>
      </c>
      <c r="Y15" s="26">
        <f ca="1">THG!Y21</f>
        <v>127296.75992157809</v>
      </c>
      <c r="Z15" s="26">
        <f ca="1">THG!Z21</f>
        <v>130186.92799876805</v>
      </c>
      <c r="AA15" s="26">
        <f ca="1">THG!AA21</f>
        <v>139757.80367027802</v>
      </c>
      <c r="AB15" s="26">
        <f ca="1">THG!AB21</f>
        <v>118315.02740561895</v>
      </c>
      <c r="AC15" s="26">
        <f ca="1">THG!AC21</f>
        <v>124084.94962245917</v>
      </c>
      <c r="AD15" s="26">
        <f ca="1">THG!AD21</f>
        <v>124599.11241933356</v>
      </c>
      <c r="AE15" s="26">
        <f ca="1">THG!AE21</f>
        <v>122397.98548354191</v>
      </c>
      <c r="AF15" s="26">
        <f ca="1">THG!AF21</f>
        <v>116139.9034241698</v>
      </c>
      <c r="AG15" s="26">
        <f ca="1">THG!AG21</f>
        <v>121415.48483839503</v>
      </c>
      <c r="AH15" s="160">
        <f ca="1">THG!AH21</f>
        <v>123191.40549256509</v>
      </c>
      <c r="AI15" s="160">
        <f ca="1">THG!AI21</f>
        <v>118026.05283171785</v>
      </c>
      <c r="AJ15" s="160">
        <f ca="1">THG!AJ21</f>
        <v>111727.67430100233</v>
      </c>
      <c r="AL15" s="127">
        <f t="shared" ca="1" si="2"/>
        <v>-6298.3785307155194</v>
      </c>
      <c r="AM15" s="122">
        <f t="shared" ca="1" si="3"/>
        <v>-5.3364307113580978E-2</v>
      </c>
    </row>
    <row r="16" spans="2:39" s="10" customFormat="1" ht="18.75" customHeight="1">
      <c r="B16" s="5" t="s">
        <v>25</v>
      </c>
      <c r="C16" s="20" t="s">
        <v>6</v>
      </c>
      <c r="D16" s="27">
        <f ca="1">THG!D26</f>
        <v>163275.37105767202</v>
      </c>
      <c r="E16" s="27">
        <f ca="1">THG!E26</f>
        <v>166230.69342576395</v>
      </c>
      <c r="F16" s="27">
        <f ca="1">THG!F26</f>
        <v>172103.67611823924</v>
      </c>
      <c r="G16" s="27">
        <f ca="1">THG!G26</f>
        <v>176432.46914495944</v>
      </c>
      <c r="H16" s="27">
        <f ca="1">THG!H26</f>
        <v>172403.9104847525</v>
      </c>
      <c r="I16" s="27">
        <f ca="1">THG!I26</f>
        <v>176071.3430046759</v>
      </c>
      <c r="J16" s="27">
        <f ca="1">THG!J26</f>
        <v>175657.3548096751</v>
      </c>
      <c r="K16" s="27">
        <f ca="1">THG!K26</f>
        <v>176071.57822386944</v>
      </c>
      <c r="L16" s="27">
        <f ca="1">THG!L26</f>
        <v>179344.43929816101</v>
      </c>
      <c r="M16" s="27">
        <f ca="1">THG!M26</f>
        <v>184456.4986451561</v>
      </c>
      <c r="N16" s="27">
        <f ca="1">THG!N26</f>
        <v>180504.38348458914</v>
      </c>
      <c r="O16" s="27">
        <f ca="1">THG!O26</f>
        <v>176637.0521356719</v>
      </c>
      <c r="P16" s="27">
        <f ca="1">THG!P26</f>
        <v>174130.79381336796</v>
      </c>
      <c r="Q16" s="27">
        <f ca="1">THG!Q26</f>
        <v>167798.36298663716</v>
      </c>
      <c r="R16" s="27">
        <f ca="1">THG!R26</f>
        <v>167385.57294033366</v>
      </c>
      <c r="S16" s="27">
        <f ca="1">THG!S26</f>
        <v>159381.32149048749</v>
      </c>
      <c r="T16" s="27">
        <f ca="1">THG!T26</f>
        <v>155417.74795605501</v>
      </c>
      <c r="U16" s="27">
        <f ca="1">THG!U26</f>
        <v>152555.79158249567</v>
      </c>
      <c r="V16" s="27">
        <f ca="1">THG!V26</f>
        <v>152189.9909392515</v>
      </c>
      <c r="W16" s="27">
        <f ca="1">THG!W26</f>
        <v>151578.47551300985</v>
      </c>
      <c r="X16" s="27">
        <f ca="1">THG!X26</f>
        <v>152676.53050796065</v>
      </c>
      <c r="Y16" s="27">
        <f ca="1">THG!Y26</f>
        <v>154765.82129588578</v>
      </c>
      <c r="Z16" s="27">
        <f ca="1">THG!Z26</f>
        <v>153286.4536678649</v>
      </c>
      <c r="AA16" s="27">
        <f ca="1">THG!AA26</f>
        <v>157424.62889713512</v>
      </c>
      <c r="AB16" s="27">
        <f ca="1">THG!AB26</f>
        <v>158598.88504324658</v>
      </c>
      <c r="AC16" s="27">
        <f ca="1">THG!AC26</f>
        <v>161520.25311984474</v>
      </c>
      <c r="AD16" s="27">
        <f ca="1">THG!AD26</f>
        <v>164623.36438821809</v>
      </c>
      <c r="AE16" s="27">
        <f ca="1">THG!AE26</f>
        <v>167430.95613425612</v>
      </c>
      <c r="AF16" s="27">
        <f ca="1">THG!AF26</f>
        <v>161833.59063845593</v>
      </c>
      <c r="AG16" s="27">
        <f ca="1">THG!AG26</f>
        <v>163658.45893867052</v>
      </c>
      <c r="AH16" s="161">
        <f ca="1">THG!AH26</f>
        <v>145399.67270301274</v>
      </c>
      <c r="AI16" s="161">
        <f ca="1">THG!AI26</f>
        <v>146786.20593339423</v>
      </c>
      <c r="AJ16" s="161">
        <f ca="1">THG!AJ26</f>
        <v>147857.40572370926</v>
      </c>
      <c r="AL16" s="126">
        <f t="shared" ca="1" si="2"/>
        <v>1071.1997903150332</v>
      </c>
      <c r="AM16" s="121">
        <f t="shared" ca="1" si="3"/>
        <v>7.29768702381417E-3</v>
      </c>
    </row>
    <row r="17" spans="2:39" s="10" customFormat="1" ht="18.75" customHeight="1">
      <c r="B17" s="6" t="s">
        <v>26</v>
      </c>
      <c r="C17" s="22" t="s">
        <v>6</v>
      </c>
      <c r="D17" s="26">
        <f ca="1">THG!D32</f>
        <v>83128.541007888038</v>
      </c>
      <c r="E17" s="26">
        <f ca="1">THG!E32</f>
        <v>74227.591774367509</v>
      </c>
      <c r="F17" s="26">
        <f ca="1">THG!F32</f>
        <v>71416.753258012061</v>
      </c>
      <c r="G17" s="26">
        <f ca="1">THG!G32</f>
        <v>70937.410086243515</v>
      </c>
      <c r="H17" s="26">
        <f ca="1">THG!H32</f>
        <v>70510.834878803638</v>
      </c>
      <c r="I17" s="26">
        <f ca="1">THG!I32</f>
        <v>70936.25739359505</v>
      </c>
      <c r="J17" s="26">
        <f ca="1">THG!J32</f>
        <v>72418.684335580474</v>
      </c>
      <c r="K17" s="26">
        <f ca="1">THG!K32</f>
        <v>70234.349322358335</v>
      </c>
      <c r="L17" s="26">
        <f ca="1">THG!L32</f>
        <v>70197.333403533179</v>
      </c>
      <c r="M17" s="26">
        <f ca="1">THG!M32</f>
        <v>70446.684636617079</v>
      </c>
      <c r="N17" s="26">
        <f ca="1">THG!N32</f>
        <v>68911.374425458271</v>
      </c>
      <c r="O17" s="26">
        <f ca="1">THG!O32</f>
        <v>69908.862427216125</v>
      </c>
      <c r="P17" s="26">
        <f ca="1">THG!P32</f>
        <v>67462.648391073046</v>
      </c>
      <c r="Q17" s="26">
        <f ca="1">THG!Q32</f>
        <v>66566.598711758925</v>
      </c>
      <c r="R17" s="26">
        <f ca="1">THG!R32</f>
        <v>65543.534893474309</v>
      </c>
      <c r="S17" s="26">
        <f ca="1">THG!S32</f>
        <v>65306.322083676256</v>
      </c>
      <c r="T17" s="26">
        <f ca="1">THG!T32</f>
        <v>64438.99696935837</v>
      </c>
      <c r="U17" s="26">
        <f ca="1">THG!U32</f>
        <v>64465.291744394526</v>
      </c>
      <c r="V17" s="26">
        <f ca="1">THG!V32</f>
        <v>65296.63206428886</v>
      </c>
      <c r="W17" s="26">
        <f ca="1">THG!W32</f>
        <v>65425.10627125758</v>
      </c>
      <c r="X17" s="26">
        <f ca="1">THG!X32</f>
        <v>65498.002913534627</v>
      </c>
      <c r="Y17" s="26">
        <f ca="1">THG!Y32</f>
        <v>66150.463674028448</v>
      </c>
      <c r="Z17" s="26">
        <f ca="1">THG!Z32</f>
        <v>65988.684012094163</v>
      </c>
      <c r="AA17" s="26">
        <f ca="1">THG!AA32</f>
        <v>66862.559895273895</v>
      </c>
      <c r="AB17" s="26">
        <f ca="1">THG!AB32</f>
        <v>68706.687486278475</v>
      </c>
      <c r="AC17" s="26">
        <f ca="1">THG!AC32</f>
        <v>68570.1562884265</v>
      </c>
      <c r="AD17" s="26">
        <f ca="1">THG!AD32</f>
        <v>68365.583652665766</v>
      </c>
      <c r="AE17" s="26">
        <f ca="1">THG!AE32</f>
        <v>67234.114746896419</v>
      </c>
      <c r="AF17" s="26">
        <f ca="1">THG!AF32</f>
        <v>65376.299303134918</v>
      </c>
      <c r="AG17" s="26">
        <f ca="1">THG!AG32</f>
        <v>64590.042684673557</v>
      </c>
      <c r="AH17" s="160">
        <f ca="1">THG!AH32</f>
        <v>63804.371707306804</v>
      </c>
      <c r="AI17" s="160">
        <f ca="1">THG!AI32</f>
        <v>62666.352329472837</v>
      </c>
      <c r="AJ17" s="160">
        <f ca="1">THG!AJ32</f>
        <v>61721.210819980843</v>
      </c>
      <c r="AL17" s="127">
        <f t="shared" ca="1" si="2"/>
        <v>-945.14150949199393</v>
      </c>
      <c r="AM17" s="122">
        <f t="shared" ca="1" si="3"/>
        <v>-1.5082121016440242E-2</v>
      </c>
    </row>
    <row r="18" spans="2:39" s="10" customFormat="1" ht="18.75" customHeight="1">
      <c r="B18" s="5" t="s">
        <v>27</v>
      </c>
      <c r="C18" s="20" t="s">
        <v>6</v>
      </c>
      <c r="D18" s="27">
        <f ca="1">THG!D42</f>
        <v>41208.891374826992</v>
      </c>
      <c r="E18" s="27">
        <f ca="1">THG!E42</f>
        <v>42608.213558871001</v>
      </c>
      <c r="F18" s="27">
        <f ca="1">THG!F42</f>
        <v>43072.002693926886</v>
      </c>
      <c r="G18" s="27">
        <f ca="1">THG!G42</f>
        <v>42650.102233899932</v>
      </c>
      <c r="H18" s="27">
        <f ca="1">THG!H42</f>
        <v>41491.835456927161</v>
      </c>
      <c r="I18" s="27">
        <f ca="1">THG!I42</f>
        <v>40135.977340023877</v>
      </c>
      <c r="J18" s="27">
        <f ca="1">THG!J42</f>
        <v>38261.993832476117</v>
      </c>
      <c r="K18" s="27">
        <f ca="1">THG!K42</f>
        <v>34832.352216245316</v>
      </c>
      <c r="L18" s="27">
        <f ca="1">THG!L42</f>
        <v>32230.180063358926</v>
      </c>
      <c r="M18" s="27">
        <f ca="1">THG!M42</f>
        <v>30177.978352510159</v>
      </c>
      <c r="N18" s="27">
        <f ca="1">THG!N42</f>
        <v>28249.563894666317</v>
      </c>
      <c r="O18" s="27">
        <f ca="1">THG!O42</f>
        <v>26207.974692807322</v>
      </c>
      <c r="P18" s="27">
        <f ca="1">THG!P42</f>
        <v>24490.612994145966</v>
      </c>
      <c r="Q18" s="27">
        <f ca="1">THG!Q42</f>
        <v>22699.140236249401</v>
      </c>
      <c r="R18" s="27">
        <f ca="1">THG!R42</f>
        <v>20118.018914445485</v>
      </c>
      <c r="S18" s="27">
        <f ca="1">THG!S42</f>
        <v>18453.67150889754</v>
      </c>
      <c r="T18" s="27">
        <f ca="1">THG!T42</f>
        <v>16383.414104228865</v>
      </c>
      <c r="U18" s="27">
        <f ca="1">THG!U42</f>
        <v>14868.193774533303</v>
      </c>
      <c r="V18" s="27">
        <f ca="1">THG!V42</f>
        <v>13478.051136572472</v>
      </c>
      <c r="W18" s="27">
        <f ca="1">THG!W42</f>
        <v>12098.710307760812</v>
      </c>
      <c r="X18" s="27">
        <f ca="1">THG!X42</f>
        <v>10853.394829594503</v>
      </c>
      <c r="Y18" s="27">
        <f ca="1">THG!Y42</f>
        <v>9987.1648443495997</v>
      </c>
      <c r="Z18" s="27">
        <f ca="1">THG!Z42</f>
        <v>9167.3538117251392</v>
      </c>
      <c r="AA18" s="27">
        <f ca="1">THG!AA42</f>
        <v>8380.6363587384785</v>
      </c>
      <c r="AB18" s="27">
        <f ca="1">THG!AB42</f>
        <v>7779.8940213545129</v>
      </c>
      <c r="AC18" s="27">
        <f ca="1">THG!AC42</f>
        <v>7175.1394751604521</v>
      </c>
      <c r="AD18" s="27">
        <f ca="1">THG!AD42</f>
        <v>6655.1615378582765</v>
      </c>
      <c r="AE18" s="27">
        <f ca="1">THG!AE42</f>
        <v>6281.3255692099556</v>
      </c>
      <c r="AF18" s="27">
        <f ca="1">THG!AF42</f>
        <v>5897.2677548549009</v>
      </c>
      <c r="AG18" s="27">
        <f ca="1">THG!AG42</f>
        <v>5376.5933808824448</v>
      </c>
      <c r="AH18" s="161">
        <f ca="1">THG!AH42</f>
        <v>4901.0282317241745</v>
      </c>
      <c r="AI18" s="161">
        <f ca="1">THG!AI42</f>
        <v>4494.047544056375</v>
      </c>
      <c r="AJ18" s="161">
        <f ca="1">THG!AJ42</f>
        <v>4291.3461521978397</v>
      </c>
      <c r="AL18" s="126">
        <f t="shared" ca="1" si="2"/>
        <v>-202.70139185853532</v>
      </c>
      <c r="AM18" s="121">
        <f t="shared" ca="1" si="3"/>
        <v>-4.5104416424481153E-2</v>
      </c>
    </row>
    <row r="19" spans="2:39" ht="14.25" customHeight="1">
      <c r="B19" s="7"/>
      <c r="C19" s="16"/>
      <c r="AH19" s="145"/>
      <c r="AI19" s="145"/>
    </row>
    <row r="20" spans="2:39" ht="18.75" customHeight="1">
      <c r="B20" s="1"/>
      <c r="C20" s="11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</row>
    <row r="21" spans="2:39" ht="65.25" customHeight="1">
      <c r="B21" s="130" t="s">
        <v>208</v>
      </c>
      <c r="C21" s="12"/>
      <c r="D21" s="24"/>
      <c r="E21" s="24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185" t="s">
        <v>207</v>
      </c>
    </row>
    <row r="22" spans="2:39">
      <c r="B22" s="4" t="s">
        <v>165</v>
      </c>
      <c r="C22" s="13"/>
      <c r="D22" s="8">
        <v>32874</v>
      </c>
      <c r="E22" s="8">
        <v>33239</v>
      </c>
      <c r="F22" s="8">
        <v>33604</v>
      </c>
      <c r="G22" s="8">
        <v>33970</v>
      </c>
      <c r="H22" s="8">
        <v>34335</v>
      </c>
      <c r="I22" s="8">
        <v>34700</v>
      </c>
      <c r="J22" s="8">
        <v>35065</v>
      </c>
      <c r="K22" s="8">
        <v>35431</v>
      </c>
      <c r="L22" s="8">
        <v>35796</v>
      </c>
      <c r="M22" s="8">
        <v>36161</v>
      </c>
      <c r="N22" s="8">
        <v>36526</v>
      </c>
      <c r="O22" s="8">
        <v>36892</v>
      </c>
      <c r="P22" s="8">
        <v>37257</v>
      </c>
      <c r="Q22" s="8">
        <v>37622</v>
      </c>
      <c r="R22" s="8">
        <v>37987</v>
      </c>
      <c r="S22" s="8">
        <v>38353</v>
      </c>
      <c r="T22" s="8">
        <v>38718</v>
      </c>
      <c r="U22" s="8">
        <v>39083</v>
      </c>
      <c r="V22" s="8">
        <v>39448</v>
      </c>
      <c r="W22" s="8">
        <v>39814</v>
      </c>
      <c r="X22" s="8">
        <v>40179</v>
      </c>
      <c r="Y22" s="8">
        <v>40544</v>
      </c>
      <c r="Z22" s="8">
        <v>40909</v>
      </c>
      <c r="AA22" s="8">
        <v>41275</v>
      </c>
      <c r="AB22" s="8">
        <v>41640</v>
      </c>
      <c r="AC22" s="8">
        <v>42005</v>
      </c>
      <c r="AD22" s="8">
        <v>42370</v>
      </c>
      <c r="AE22" s="8">
        <v>42736</v>
      </c>
      <c r="AF22" s="8">
        <v>43101</v>
      </c>
      <c r="AG22" s="8">
        <v>43466</v>
      </c>
      <c r="AH22" s="8">
        <v>43831</v>
      </c>
      <c r="AI22" s="8">
        <v>44197</v>
      </c>
      <c r="AJ22" s="150">
        <v>44562</v>
      </c>
    </row>
    <row r="23" spans="2:39">
      <c r="B23" s="6" t="s">
        <v>15</v>
      </c>
      <c r="C23" s="22" t="s">
        <v>6</v>
      </c>
      <c r="D23" s="136">
        <f ca="1">THG!D9</f>
        <v>474598.91637075687</v>
      </c>
      <c r="E23" s="136">
        <f ca="1">THG!E9</f>
        <v>459762.59480193176</v>
      </c>
      <c r="F23" s="136">
        <f ca="1">THG!F9</f>
        <v>435483.0708976622</v>
      </c>
      <c r="G23" s="136">
        <f ca="1">THG!G9</f>
        <v>425715.54935534479</v>
      </c>
      <c r="H23" s="136">
        <f ca="1">THG!H9</f>
        <v>419800.84924964118</v>
      </c>
      <c r="I23" s="136">
        <f ca="1">THG!I9</f>
        <v>406702.78974157118</v>
      </c>
      <c r="J23" s="136">
        <f ca="1">THG!J9</f>
        <v>412636.43387238699</v>
      </c>
      <c r="K23" s="136">
        <f ca="1">THG!K9</f>
        <v>390795.48491071089</v>
      </c>
      <c r="L23" s="136">
        <f ca="1">THG!L9</f>
        <v>390726.30317053437</v>
      </c>
      <c r="M23" s="136">
        <f ca="1">THG!M9</f>
        <v>379750.6473874427</v>
      </c>
      <c r="N23" s="136">
        <f ca="1">THG!N9</f>
        <v>390615.38654278038</v>
      </c>
      <c r="O23" s="136">
        <f ca="1">THG!O9</f>
        <v>400600.5135352388</v>
      </c>
      <c r="P23" s="136">
        <f ca="1">THG!P9</f>
        <v>400714.76561563858</v>
      </c>
      <c r="Q23" s="136">
        <f ca="1">THG!Q9</f>
        <v>412654.21800677443</v>
      </c>
      <c r="R23" s="136">
        <f ca="1">THG!R9</f>
        <v>407347.18157448707</v>
      </c>
      <c r="S23" s="136">
        <f ca="1">THG!S9</f>
        <v>400392.99606628402</v>
      </c>
      <c r="T23" s="136">
        <f ca="1">THG!T9</f>
        <v>400815.25186082942</v>
      </c>
      <c r="U23" s="136">
        <f ca="1">THG!U9</f>
        <v>405635.26305888692</v>
      </c>
      <c r="V23" s="136">
        <f ca="1">THG!V9</f>
        <v>384457.5601794821</v>
      </c>
      <c r="W23" s="136">
        <f ca="1">THG!W9</f>
        <v>357426.46495022811</v>
      </c>
      <c r="X23" s="136">
        <f ca="1">THG!X9</f>
        <v>368815.72115415678</v>
      </c>
      <c r="Y23" s="136">
        <f ca="1">THG!Y9</f>
        <v>366039.94796049333</v>
      </c>
      <c r="Z23" s="136">
        <f ca="1">THG!Z9</f>
        <v>376901.840358207</v>
      </c>
      <c r="AA23" s="136">
        <f ca="1">THG!AA9</f>
        <v>382744.84379347437</v>
      </c>
      <c r="AB23" s="136">
        <f ca="1">THG!AB9</f>
        <v>361485.98441855202</v>
      </c>
      <c r="AC23" s="136">
        <f ca="1">THG!AC9</f>
        <v>349386.66194232058</v>
      </c>
      <c r="AD23" s="136">
        <f ca="1">THG!AD9</f>
        <v>344373.22591763391</v>
      </c>
      <c r="AE23" s="136">
        <f ca="1">THG!AE9</f>
        <v>322745.01615189499</v>
      </c>
      <c r="AF23" s="136">
        <f ca="1">THG!AF9</f>
        <v>309315.72043715714</v>
      </c>
      <c r="AG23" s="136">
        <f ca="1">THG!AG9</f>
        <v>257603.7700109079</v>
      </c>
      <c r="AH23" s="160">
        <f ca="1">THG!AH9</f>
        <v>217928.11300104103</v>
      </c>
      <c r="AI23" s="160">
        <f ca="1">THG!AI9</f>
        <v>245133.14924000535</v>
      </c>
      <c r="AJ23" s="160">
        <f ca="1">THG!AJ9</f>
        <v>255861.38692516234</v>
      </c>
      <c r="AK23" s="10"/>
      <c r="AL23" s="10"/>
    </row>
    <row r="24" spans="2:39">
      <c r="B24" s="19" t="s">
        <v>177</v>
      </c>
      <c r="C24" s="14"/>
      <c r="D24" s="139"/>
      <c r="E24" s="139"/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39"/>
      <c r="W24" s="139"/>
      <c r="X24" s="139"/>
      <c r="Y24" s="139"/>
      <c r="Z24" s="139"/>
      <c r="AA24" s="163">
        <f>SUM(AA25:AA27)</f>
        <v>329460.63848099997</v>
      </c>
      <c r="AB24" s="163">
        <f t="shared" ref="AB24:AJ24" si="4">SUM(AB25:AB27)</f>
        <v>308796.9179</v>
      </c>
      <c r="AC24" s="163">
        <f t="shared" si="4"/>
        <v>303306.591931</v>
      </c>
      <c r="AD24" s="163">
        <f t="shared" si="4"/>
        <v>300528.59501600004</v>
      </c>
      <c r="AE24" s="163">
        <f t="shared" si="4"/>
        <v>282703.874817</v>
      </c>
      <c r="AF24" s="163">
        <f t="shared" si="4"/>
        <v>269916.08345999994</v>
      </c>
      <c r="AG24" s="163">
        <f t="shared" si="4"/>
        <v>216589.87099999998</v>
      </c>
      <c r="AH24" s="163">
        <f t="shared" si="4"/>
        <v>182627.32513999997</v>
      </c>
      <c r="AI24" s="163">
        <f t="shared" si="4"/>
        <v>208887.07324900001</v>
      </c>
      <c r="AJ24" s="163" t="e">
        <f t="shared" si="4"/>
        <v>#N/A</v>
      </c>
    </row>
    <row r="25" spans="2:39" s="145" customFormat="1" outlineLevel="1">
      <c r="B25" s="19" t="s">
        <v>189</v>
      </c>
      <c r="C25" s="154"/>
      <c r="D25" s="163"/>
      <c r="E25" s="163" t="s">
        <v>192</v>
      </c>
      <c r="F25" s="163" t="s">
        <v>155</v>
      </c>
      <c r="G25" s="163" t="s">
        <v>193</v>
      </c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3"/>
      <c r="X25" s="163"/>
      <c r="Y25" s="163"/>
      <c r="Z25" s="163"/>
      <c r="AA25" s="163">
        <v>325977.82797099999</v>
      </c>
      <c r="AB25" s="163">
        <v>305660.31480400002</v>
      </c>
      <c r="AC25" s="163">
        <v>300220.06173700001</v>
      </c>
      <c r="AD25" s="163">
        <v>297828.32599300001</v>
      </c>
      <c r="AE25" s="163">
        <v>279910.52313400002</v>
      </c>
      <c r="AF25" s="163">
        <v>266974.82586099993</v>
      </c>
      <c r="AG25" s="163">
        <v>213738.21699999998</v>
      </c>
      <c r="AH25" s="163">
        <v>181619.81287799997</v>
      </c>
      <c r="AI25" s="163">
        <v>207765.493025</v>
      </c>
      <c r="AJ25" s="163" t="e">
        <v>#N/A</v>
      </c>
    </row>
    <row r="26" spans="2:39" s="145" customFormat="1" outlineLevel="1">
      <c r="B26" s="19" t="s">
        <v>190</v>
      </c>
      <c r="C26" s="154"/>
      <c r="D26" s="163"/>
      <c r="E26" s="163" t="s">
        <v>192</v>
      </c>
      <c r="F26" s="163" t="s">
        <v>155</v>
      </c>
      <c r="G26" s="163" t="s">
        <v>194</v>
      </c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63"/>
      <c r="Z26" s="163"/>
      <c r="AA26" s="163">
        <v>3165.9235099999992</v>
      </c>
      <c r="AB26" s="163">
        <v>2849.981096</v>
      </c>
      <c r="AC26" s="163">
        <v>2792.796194</v>
      </c>
      <c r="AD26" s="163">
        <v>2462.906023</v>
      </c>
      <c r="AE26" s="163">
        <v>2595.501683</v>
      </c>
      <c r="AF26" s="163">
        <v>2503.6565989999999</v>
      </c>
      <c r="AG26" s="163">
        <v>2406.35</v>
      </c>
      <c r="AH26" s="163">
        <v>769.25314200000014</v>
      </c>
      <c r="AI26" s="163">
        <v>808.95683399999996</v>
      </c>
      <c r="AJ26" s="163" t="e">
        <v>#N/A</v>
      </c>
    </row>
    <row r="27" spans="2:39" s="145" customFormat="1" outlineLevel="1">
      <c r="B27" s="19" t="s">
        <v>191</v>
      </c>
      <c r="C27" s="154"/>
      <c r="D27" s="163"/>
      <c r="E27" s="163" t="s">
        <v>192</v>
      </c>
      <c r="F27" s="163" t="s">
        <v>155</v>
      </c>
      <c r="G27" s="163" t="s">
        <v>195</v>
      </c>
      <c r="H27" s="163"/>
      <c r="I27" s="163"/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63"/>
      <c r="Z27" s="163"/>
      <c r="AA27" s="163">
        <v>316.887</v>
      </c>
      <c r="AB27" s="163">
        <v>286.62200000000001</v>
      </c>
      <c r="AC27" s="163">
        <v>293.73399999999998</v>
      </c>
      <c r="AD27" s="163">
        <v>237.363</v>
      </c>
      <c r="AE27" s="163">
        <v>197.85</v>
      </c>
      <c r="AF27" s="163">
        <v>437.601</v>
      </c>
      <c r="AG27" s="163">
        <v>445.30399999999997</v>
      </c>
      <c r="AH27" s="163">
        <v>238.25912</v>
      </c>
      <c r="AI27" s="163">
        <v>312.62338999999997</v>
      </c>
      <c r="AJ27" s="163" t="e">
        <v>#N/A</v>
      </c>
    </row>
    <row r="28" spans="2:39">
      <c r="B28" s="91" t="s">
        <v>178</v>
      </c>
      <c r="C28" s="90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  <c r="AA28" s="138">
        <f t="shared" ref="AA28" ca="1" si="5">AA23-AA24</f>
        <v>53284.205312474398</v>
      </c>
      <c r="AB28" s="162">
        <f t="shared" ref="AB28:AJ28" ca="1" si="6">AB23-AB24</f>
        <v>52689.066518552019</v>
      </c>
      <c r="AC28" s="162">
        <f t="shared" ca="1" si="6"/>
        <v>46080.070011320582</v>
      </c>
      <c r="AD28" s="162">
        <f t="shared" ca="1" si="6"/>
        <v>43844.630901633878</v>
      </c>
      <c r="AE28" s="162">
        <f t="shared" ca="1" si="6"/>
        <v>40041.141334894986</v>
      </c>
      <c r="AF28" s="162">
        <f t="shared" ca="1" si="6"/>
        <v>39399.636977157206</v>
      </c>
      <c r="AG28" s="162">
        <f t="shared" ca="1" si="6"/>
        <v>41013.899010907917</v>
      </c>
      <c r="AH28" s="162">
        <f t="shared" ca="1" si="6"/>
        <v>35300.787861041055</v>
      </c>
      <c r="AI28" s="162">
        <f t="shared" ca="1" si="6"/>
        <v>36246.075991005346</v>
      </c>
      <c r="AJ28" s="162" t="e">
        <f t="shared" ca="1" si="6"/>
        <v>#N/A</v>
      </c>
    </row>
    <row r="29" spans="2:39">
      <c r="B29" s="140" t="s">
        <v>179</v>
      </c>
      <c r="C29" s="142"/>
      <c r="D29" s="141"/>
      <c r="E29" s="141"/>
      <c r="F29" s="141"/>
      <c r="G29" s="141"/>
      <c r="H29" s="141"/>
      <c r="I29" s="141"/>
      <c r="J29" s="141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3">
        <f t="shared" ref="AA29" ca="1" si="7">AA24/AA23</f>
        <v>0.86078400224974405</v>
      </c>
      <c r="AB29" s="143">
        <f t="shared" ref="AB29:AJ29" ca="1" si="8">AB24/AB23</f>
        <v>0.8542431275632939</v>
      </c>
      <c r="AC29" s="143">
        <f t="shared" ca="1" si="8"/>
        <v>0.86811153649898676</v>
      </c>
      <c r="AD29" s="143">
        <f t="shared" ca="1" si="8"/>
        <v>0.87268281154900096</v>
      </c>
      <c r="AE29" s="143">
        <f t="shared" ca="1" si="8"/>
        <v>0.87593567884546286</v>
      </c>
      <c r="AF29" s="143">
        <f t="shared" ca="1" si="8"/>
        <v>0.87262323130077724</v>
      </c>
      <c r="AG29" s="143">
        <f t="shared" ca="1" si="8"/>
        <v>0.84078688363461751</v>
      </c>
      <c r="AH29" s="143">
        <f t="shared" ca="1" si="8"/>
        <v>0.83801636523658407</v>
      </c>
      <c r="AI29" s="143">
        <f t="shared" ca="1" si="8"/>
        <v>0.85213719114130304</v>
      </c>
      <c r="AJ29" s="143" t="e">
        <f t="shared" ca="1" si="8"/>
        <v>#N/A</v>
      </c>
      <c r="AK29" s="30"/>
      <c r="AL29" s="30"/>
    </row>
    <row r="30" spans="2:39">
      <c r="B30" s="6" t="s">
        <v>16</v>
      </c>
      <c r="C30" s="22" t="s">
        <v>6</v>
      </c>
      <c r="D30" s="136">
        <f ca="1">THG!D14</f>
        <v>278900.02819007135</v>
      </c>
      <c r="E30" s="136">
        <f ca="1">THG!E14</f>
        <v>253707.36924198587</v>
      </c>
      <c r="F30" s="136">
        <f ca="1">THG!F14</f>
        <v>243068.49657648639</v>
      </c>
      <c r="G30" s="136">
        <f ca="1">THG!G14</f>
        <v>233369.23049160585</v>
      </c>
      <c r="H30" s="136">
        <f ca="1">THG!H14</f>
        <v>237147.80467865657</v>
      </c>
      <c r="I30" s="136">
        <f ca="1">THG!I14</f>
        <v>238905.7705067182</v>
      </c>
      <c r="J30" s="136">
        <f ca="1">THG!J14</f>
        <v>227760.99168678452</v>
      </c>
      <c r="K30" s="136">
        <f ca="1">THG!K14</f>
        <v>232355.32592407757</v>
      </c>
      <c r="L30" s="136">
        <f ca="1">THG!L14</f>
        <v>215347.77090512495</v>
      </c>
      <c r="M30" s="136">
        <f ca="1">THG!M14</f>
        <v>205295.78712190187</v>
      </c>
      <c r="N30" s="136">
        <f ca="1">THG!N14</f>
        <v>204885.58275810603</v>
      </c>
      <c r="O30" s="136">
        <f ca="1">THG!O14</f>
        <v>194201.11019981196</v>
      </c>
      <c r="P30" s="136">
        <f ca="1">THG!P14</f>
        <v>191924.39346875186</v>
      </c>
      <c r="Q30" s="136">
        <f ca="1">THG!Q14</f>
        <v>192702.53954996465</v>
      </c>
      <c r="R30" s="136">
        <f ca="1">THG!R14</f>
        <v>193529.96718808662</v>
      </c>
      <c r="S30" s="136">
        <f ca="1">THG!S14</f>
        <v>187502.4515018033</v>
      </c>
      <c r="T30" s="136">
        <f ca="1">THG!T14</f>
        <v>192546.7430533146</v>
      </c>
      <c r="U30" s="136">
        <f ca="1">THG!U14</f>
        <v>201253.32242127374</v>
      </c>
      <c r="V30" s="136">
        <f ca="1">THG!V14</f>
        <v>197786.88835952201</v>
      </c>
      <c r="W30" s="136">
        <f ca="1">THG!W14</f>
        <v>172737.49992430504</v>
      </c>
      <c r="X30" s="136">
        <f ca="1">THG!X14</f>
        <v>186208.2698871897</v>
      </c>
      <c r="Y30" s="136">
        <f ca="1">THG!Y14</f>
        <v>183262.00111142069</v>
      </c>
      <c r="Z30" s="136">
        <f ca="1">THG!Z14</f>
        <v>177816.46672069328</v>
      </c>
      <c r="AA30" s="136">
        <f ca="1">THG!AA14</f>
        <v>178334.90060220857</v>
      </c>
      <c r="AB30" s="160">
        <f ca="1">THG!AB14</f>
        <v>178507.94057649426</v>
      </c>
      <c r="AC30" s="160">
        <f ca="1">THG!AC14</f>
        <v>185920.71151124215</v>
      </c>
      <c r="AD30" s="160">
        <f ca="1">THG!AD14</f>
        <v>189943.36573909121</v>
      </c>
      <c r="AE30" s="160">
        <f ca="1">THG!AE14</f>
        <v>195493.38132934162</v>
      </c>
      <c r="AF30" s="160">
        <f ca="1">THG!AF14</f>
        <v>187608.40858237376</v>
      </c>
      <c r="AG30" s="160">
        <f ca="1">THG!AG14</f>
        <v>181989.31974471125</v>
      </c>
      <c r="AH30" s="160">
        <f ca="1">THG!AH14</f>
        <v>175698.09820122764</v>
      </c>
      <c r="AI30" s="160">
        <f ca="1">THG!AI14</f>
        <v>183252.20063319436</v>
      </c>
      <c r="AJ30" s="160">
        <f ca="1">THG!AJ14</f>
        <v>164155.38097074849</v>
      </c>
      <c r="AK30" s="10"/>
      <c r="AL30" s="10"/>
    </row>
    <row r="31" spans="2:39">
      <c r="B31" s="19" t="s">
        <v>177</v>
      </c>
      <c r="C31" s="14"/>
      <c r="D31" s="139"/>
      <c r="E31" s="139"/>
      <c r="F31" s="139"/>
      <c r="G31" s="139"/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39"/>
      <c r="W31" s="139"/>
      <c r="X31" s="139"/>
      <c r="Y31" s="139"/>
      <c r="Z31" s="139"/>
      <c r="AA31" s="163">
        <f>SUM(AA32:AA33)</f>
        <v>150783.18197599999</v>
      </c>
      <c r="AB31" s="163">
        <f t="shared" ref="AB31:AJ31" si="9">SUM(AB32:AB33)</f>
        <v>151663.638966</v>
      </c>
      <c r="AC31" s="163">
        <f t="shared" si="9"/>
        <v>151484.50023099998</v>
      </c>
      <c r="AD31" s="163">
        <f t="shared" si="9"/>
        <v>151705.101192</v>
      </c>
      <c r="AE31" s="163">
        <f t="shared" si="9"/>
        <v>154330.41073100001</v>
      </c>
      <c r="AF31" s="163">
        <f t="shared" si="9"/>
        <v>152375.75842299999</v>
      </c>
      <c r="AG31" s="163">
        <f t="shared" si="9"/>
        <v>146173.88799999998</v>
      </c>
      <c r="AH31" s="163">
        <f t="shared" si="9"/>
        <v>137125.52484500001</v>
      </c>
      <c r="AI31" s="163">
        <f t="shared" si="9"/>
        <v>145748.69454200001</v>
      </c>
      <c r="AJ31" s="163" t="e">
        <f t="shared" si="9"/>
        <v>#N/A</v>
      </c>
    </row>
    <row r="32" spans="2:39" s="145" customFormat="1" outlineLevel="1">
      <c r="B32" s="19" t="s">
        <v>196</v>
      </c>
      <c r="C32" s="154"/>
      <c r="D32" s="163"/>
      <c r="E32" s="163" t="s">
        <v>192</v>
      </c>
      <c r="F32" s="163" t="s">
        <v>155</v>
      </c>
      <c r="G32" s="163" t="s">
        <v>198</v>
      </c>
      <c r="H32" s="163"/>
      <c r="I32" s="163"/>
      <c r="J32" s="163"/>
      <c r="K32" s="163"/>
      <c r="L32" s="163"/>
      <c r="M32" s="163"/>
      <c r="N32" s="163"/>
      <c r="O32" s="163"/>
      <c r="P32" s="163"/>
      <c r="Q32" s="163"/>
      <c r="R32" s="163"/>
      <c r="S32" s="163"/>
      <c r="T32" s="163"/>
      <c r="U32" s="163"/>
      <c r="V32" s="163"/>
      <c r="W32" s="163"/>
      <c r="X32" s="163"/>
      <c r="Y32" s="163"/>
      <c r="Z32" s="163"/>
      <c r="AA32" s="163">
        <v>98667.777323999995</v>
      </c>
      <c r="AB32" s="163">
        <v>100186.585347</v>
      </c>
      <c r="AC32" s="163">
        <v>99280.891518999997</v>
      </c>
      <c r="AD32" s="163">
        <v>100064.528158</v>
      </c>
      <c r="AE32" s="163">
        <v>100561.13883500001</v>
      </c>
      <c r="AF32" s="163">
        <v>98509.999935999993</v>
      </c>
      <c r="AG32" s="163">
        <v>94960.52399999999</v>
      </c>
      <c r="AH32" s="163">
        <v>89497.544599999994</v>
      </c>
      <c r="AI32" s="163">
        <v>95835.886171000006</v>
      </c>
      <c r="AJ32" s="163" t="e">
        <v>#N/A</v>
      </c>
    </row>
    <row r="33" spans="2:38" s="145" customFormat="1" outlineLevel="1">
      <c r="B33" s="19" t="s">
        <v>197</v>
      </c>
      <c r="C33" s="154"/>
      <c r="D33" s="163"/>
      <c r="E33" s="163" t="s">
        <v>192</v>
      </c>
      <c r="F33" s="163" t="s">
        <v>155</v>
      </c>
      <c r="G33" s="163" t="s">
        <v>199</v>
      </c>
      <c r="H33" s="163"/>
      <c r="I33" s="163"/>
      <c r="J33" s="163"/>
      <c r="K33" s="163"/>
      <c r="L33" s="163"/>
      <c r="M33" s="163"/>
      <c r="N33" s="163"/>
      <c r="O33" s="163"/>
      <c r="P33" s="163"/>
      <c r="Q33" s="163"/>
      <c r="R33" s="163"/>
      <c r="S33" s="163"/>
      <c r="T33" s="163"/>
      <c r="U33" s="163"/>
      <c r="V33" s="163"/>
      <c r="W33" s="163"/>
      <c r="X33" s="163"/>
      <c r="Y33" s="163"/>
      <c r="Z33" s="163"/>
      <c r="AA33" s="163">
        <v>52115.404651999997</v>
      </c>
      <c r="AB33" s="163">
        <v>51477.053618999998</v>
      </c>
      <c r="AC33" s="163">
        <v>52203.608711999979</v>
      </c>
      <c r="AD33" s="163">
        <v>51640.573034000008</v>
      </c>
      <c r="AE33" s="163">
        <v>53769.271895999998</v>
      </c>
      <c r="AF33" s="163">
        <v>53865.758486999999</v>
      </c>
      <c r="AG33" s="163">
        <v>51213.364000000001</v>
      </c>
      <c r="AH33" s="163">
        <v>47627.980244999999</v>
      </c>
      <c r="AI33" s="163">
        <v>49912.808370999999</v>
      </c>
      <c r="AJ33" s="163" t="e">
        <v>#N/A</v>
      </c>
    </row>
    <row r="34" spans="2:38">
      <c r="B34" s="91" t="s">
        <v>178</v>
      </c>
      <c r="C34" s="90"/>
      <c r="D34" s="138"/>
      <c r="E34" s="138"/>
      <c r="F34" s="138"/>
      <c r="G34" s="138"/>
      <c r="H34" s="138"/>
      <c r="I34" s="138"/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38"/>
      <c r="U34" s="138"/>
      <c r="V34" s="138"/>
      <c r="W34" s="138"/>
      <c r="X34" s="138"/>
      <c r="Y34" s="138"/>
      <c r="Z34" s="138"/>
      <c r="AA34" s="138">
        <f t="shared" ref="AA34" ca="1" si="10">AA30-AA31</f>
        <v>27551.718626208574</v>
      </c>
      <c r="AB34" s="162">
        <f t="shared" ref="AB34:AJ34" ca="1" si="11">AB30-AB31</f>
        <v>26844.301610494265</v>
      </c>
      <c r="AC34" s="162">
        <f t="shared" ca="1" si="11"/>
        <v>34436.211280242162</v>
      </c>
      <c r="AD34" s="162">
        <f t="shared" ca="1" si="11"/>
        <v>38238.26454709121</v>
      </c>
      <c r="AE34" s="162">
        <f t="shared" ca="1" si="11"/>
        <v>41162.970598341606</v>
      </c>
      <c r="AF34" s="162">
        <f t="shared" ca="1" si="11"/>
        <v>35232.650159373763</v>
      </c>
      <c r="AG34" s="162">
        <f t="shared" ca="1" si="11"/>
        <v>35815.43174471127</v>
      </c>
      <c r="AH34" s="162">
        <f t="shared" ca="1" si="11"/>
        <v>38572.573356227629</v>
      </c>
      <c r="AI34" s="162">
        <f t="shared" ca="1" si="11"/>
        <v>37503.506091194344</v>
      </c>
      <c r="AJ34" s="162" t="e">
        <f t="shared" ca="1" si="11"/>
        <v>#N/A</v>
      </c>
    </row>
    <row r="35" spans="2:38">
      <c r="B35" s="140" t="s">
        <v>179</v>
      </c>
      <c r="C35" s="142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3">
        <f t="shared" ref="AA35" ca="1" si="12">AA31/AA30</f>
        <v>0.84550573929628581</v>
      </c>
      <c r="AB35" s="143">
        <f t="shared" ref="AB35:AJ35" ca="1" si="13">AB31/AB30</f>
        <v>0.84961844541032649</v>
      </c>
      <c r="AC35" s="143">
        <f t="shared" ca="1" si="13"/>
        <v>0.81478012320235826</v>
      </c>
      <c r="AD35" s="143">
        <f t="shared" ca="1" si="13"/>
        <v>0.79868596937670455</v>
      </c>
      <c r="AE35" s="143">
        <f t="shared" ca="1" si="13"/>
        <v>0.78944059221628771</v>
      </c>
      <c r="AF35" s="143">
        <f t="shared" ca="1" si="13"/>
        <v>0.81220111387542604</v>
      </c>
      <c r="AG35" s="143">
        <f t="shared" ca="1" si="13"/>
        <v>0.80320036475243706</v>
      </c>
      <c r="AH35" s="143">
        <f t="shared" ca="1" si="13"/>
        <v>0.78046106502501622</v>
      </c>
      <c r="AI35" s="143">
        <f t="shared" ca="1" si="13"/>
        <v>0.7953448528224607</v>
      </c>
      <c r="AJ35" s="143" t="e">
        <f t="shared" ca="1" si="13"/>
        <v>#N/A</v>
      </c>
      <c r="AK35" s="30"/>
      <c r="AL35" s="30"/>
    </row>
    <row r="36" spans="2:38">
      <c r="B36" s="6" t="s">
        <v>17</v>
      </c>
      <c r="C36" s="22" t="s">
        <v>6</v>
      </c>
      <c r="D36" s="136">
        <f ca="1">THG!D21</f>
        <v>210113.03367251091</v>
      </c>
      <c r="E36" s="136">
        <f ca="1">THG!E21</f>
        <v>208528.11698885116</v>
      </c>
      <c r="F36" s="136">
        <f ca="1">THG!F21</f>
        <v>190481.63537358749</v>
      </c>
      <c r="G36" s="136">
        <f ca="1">THG!G21</f>
        <v>197201.91069165277</v>
      </c>
      <c r="H36" s="136">
        <f ca="1">THG!H21</f>
        <v>186437.33610524895</v>
      </c>
      <c r="I36" s="136">
        <f ca="1">THG!I21</f>
        <v>187908.66965501118</v>
      </c>
      <c r="J36" s="136">
        <f ca="1">THG!J21</f>
        <v>211133.49116762553</v>
      </c>
      <c r="K36" s="136">
        <f ca="1">THG!K21</f>
        <v>197898.27018991247</v>
      </c>
      <c r="L36" s="136">
        <f ca="1">THG!L21</f>
        <v>189758.02520596347</v>
      </c>
      <c r="M36" s="136">
        <f ca="1">THG!M21</f>
        <v>173053.23529313417</v>
      </c>
      <c r="N36" s="136">
        <f ca="1">THG!N21</f>
        <v>167025.53961036043</v>
      </c>
      <c r="O36" s="136">
        <f ca="1">THG!O21</f>
        <v>187313.56009992171</v>
      </c>
      <c r="P36" s="136">
        <f ca="1">THG!P21</f>
        <v>174314.64928442019</v>
      </c>
      <c r="Q36" s="136">
        <f ca="1">THG!Q21</f>
        <v>166969.15448493499</v>
      </c>
      <c r="R36" s="136">
        <f ca="1">THG!R21</f>
        <v>156366.86509463211</v>
      </c>
      <c r="S36" s="136">
        <f ca="1">THG!S21</f>
        <v>153950.20785638684</v>
      </c>
      <c r="T36" s="136">
        <f ca="1">THG!T21</f>
        <v>162295.20759682645</v>
      </c>
      <c r="U36" s="136">
        <f ca="1">THG!U21</f>
        <v>126087.19800448016</v>
      </c>
      <c r="V36" s="136">
        <f ca="1">THG!V21</f>
        <v>151765.19569893432</v>
      </c>
      <c r="W36" s="136">
        <f ca="1">THG!W21</f>
        <v>139069.74770149504</v>
      </c>
      <c r="X36" s="136">
        <f ca="1">THG!X21</f>
        <v>148327.21466929067</v>
      </c>
      <c r="Y36" s="136">
        <f ca="1">THG!Y21</f>
        <v>127296.75992157809</v>
      </c>
      <c r="Z36" s="136">
        <f ca="1">THG!Z21</f>
        <v>130186.92799876805</v>
      </c>
      <c r="AA36" s="136">
        <f ca="1">THG!AA21</f>
        <v>139757.80367027802</v>
      </c>
      <c r="AB36" s="160">
        <f ca="1">THG!AB21</f>
        <v>118315.02740561895</v>
      </c>
      <c r="AC36" s="160">
        <f ca="1">THG!AC21</f>
        <v>124084.94962245917</v>
      </c>
      <c r="AD36" s="160">
        <f ca="1">THG!AD21</f>
        <v>124599.11241933356</v>
      </c>
      <c r="AE36" s="160">
        <f ca="1">THG!AE21</f>
        <v>122397.98548354191</v>
      </c>
      <c r="AF36" s="160">
        <f ca="1">THG!AF21</f>
        <v>116139.9034241698</v>
      </c>
      <c r="AG36" s="160">
        <f ca="1">THG!AG21</f>
        <v>121415.48483839503</v>
      </c>
      <c r="AH36" s="160">
        <f ca="1">THG!AH21</f>
        <v>123191.40549256509</v>
      </c>
      <c r="AI36" s="160">
        <f ca="1">THG!AI21</f>
        <v>118026.05283171785</v>
      </c>
      <c r="AJ36" s="160">
        <f ca="1">THG!AJ21</f>
        <v>111727.67430100233</v>
      </c>
      <c r="AK36" s="10"/>
      <c r="AL36" s="10"/>
    </row>
    <row r="37" spans="2:38">
      <c r="B37" s="19" t="s">
        <v>177</v>
      </c>
      <c r="C37" s="14"/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139"/>
      <c r="W37" s="139"/>
      <c r="X37" s="139"/>
      <c r="Y37" s="139"/>
      <c r="Z37" s="139"/>
      <c r="AA37" s="163">
        <f>SUM(AA38:AA40)</f>
        <v>585.24799999999993</v>
      </c>
      <c r="AB37" s="163">
        <f t="shared" ref="AB37:AJ37" si="14">SUM(AB38:AB40)</f>
        <v>516.18100000000004</v>
      </c>
      <c r="AC37" s="163">
        <f t="shared" si="14"/>
        <v>530.94799999999998</v>
      </c>
      <c r="AD37" s="163">
        <f t="shared" si="14"/>
        <v>544.428</v>
      </c>
      <c r="AE37" s="163">
        <f t="shared" si="14"/>
        <v>558.57999999999993</v>
      </c>
      <c r="AF37" s="163">
        <f t="shared" si="14"/>
        <v>528.82099999999991</v>
      </c>
      <c r="AG37" s="163">
        <f t="shared" si="14"/>
        <v>546.12099999999998</v>
      </c>
      <c r="AH37" s="163">
        <f t="shared" si="14"/>
        <v>518.31381999999996</v>
      </c>
      <c r="AI37" s="163">
        <f t="shared" si="14"/>
        <v>580.25822400000004</v>
      </c>
      <c r="AJ37" s="163" t="e">
        <f t="shared" si="14"/>
        <v>#N/A</v>
      </c>
    </row>
    <row r="38" spans="2:38" s="145" customFormat="1" outlineLevel="1">
      <c r="B38" s="19" t="s">
        <v>200</v>
      </c>
      <c r="C38" s="154"/>
      <c r="D38" s="163"/>
      <c r="E38" s="163" t="s">
        <v>192</v>
      </c>
      <c r="F38" s="163" t="s">
        <v>155</v>
      </c>
      <c r="G38" s="163" t="s">
        <v>203</v>
      </c>
      <c r="H38" s="163"/>
      <c r="I38" s="163"/>
      <c r="J38" s="163"/>
      <c r="K38" s="163"/>
      <c r="L38" s="163"/>
      <c r="M38" s="163"/>
      <c r="N38" s="163"/>
      <c r="O38" s="163"/>
      <c r="P38" s="163"/>
      <c r="Q38" s="163"/>
      <c r="R38" s="163"/>
      <c r="S38" s="163"/>
      <c r="T38" s="163"/>
      <c r="U38" s="163"/>
      <c r="V38" s="163"/>
      <c r="W38" s="163"/>
      <c r="X38" s="163"/>
      <c r="Y38" s="163"/>
      <c r="Z38" s="163"/>
      <c r="AA38" s="163">
        <v>503.65499999999997</v>
      </c>
      <c r="AB38" s="163">
        <v>447.67099999999999</v>
      </c>
      <c r="AC38" s="163">
        <v>454.697</v>
      </c>
      <c r="AD38" s="163">
        <v>467.096</v>
      </c>
      <c r="AE38" s="163">
        <v>483.88499999999999</v>
      </c>
      <c r="AF38" s="163">
        <v>457.34</v>
      </c>
      <c r="AG38" s="163">
        <v>462.75899999999996</v>
      </c>
      <c r="AH38" s="163">
        <v>439.67854599999998</v>
      </c>
      <c r="AI38" s="163">
        <v>488.82311900000002</v>
      </c>
      <c r="AJ38" s="163" t="e">
        <v>#N/A</v>
      </c>
    </row>
    <row r="39" spans="2:38" s="145" customFormat="1" outlineLevel="1">
      <c r="B39" s="19" t="s">
        <v>201</v>
      </c>
      <c r="C39" s="154"/>
      <c r="D39" s="163"/>
      <c r="E39" s="163" t="s">
        <v>192</v>
      </c>
      <c r="F39" s="163" t="s">
        <v>155</v>
      </c>
      <c r="G39" s="163" t="s">
        <v>204</v>
      </c>
      <c r="H39" s="163"/>
      <c r="I39" s="163"/>
      <c r="J39" s="163"/>
      <c r="K39" s="163"/>
      <c r="L39" s="163"/>
      <c r="M39" s="163"/>
      <c r="N39" s="163"/>
      <c r="O39" s="163"/>
      <c r="P39" s="163"/>
      <c r="Q39" s="163"/>
      <c r="R39" s="163"/>
      <c r="S39" s="163"/>
      <c r="T39" s="163"/>
      <c r="U39" s="163"/>
      <c r="V39" s="163"/>
      <c r="W39" s="163"/>
      <c r="X39" s="163"/>
      <c r="Y39" s="163"/>
      <c r="Z39" s="163"/>
      <c r="AA39" s="163">
        <v>0</v>
      </c>
      <c r="AB39" s="163">
        <v>0</v>
      </c>
      <c r="AC39" s="163">
        <v>0</v>
      </c>
      <c r="AD39" s="163">
        <v>0</v>
      </c>
      <c r="AE39" s="163">
        <v>0</v>
      </c>
      <c r="AF39" s="163">
        <v>0</v>
      </c>
      <c r="AG39" s="163">
        <v>0</v>
      </c>
      <c r="AH39" s="163">
        <v>0</v>
      </c>
      <c r="AI39" s="163">
        <v>0</v>
      </c>
      <c r="AJ39" s="163">
        <v>0</v>
      </c>
    </row>
    <row r="40" spans="2:38" s="145" customFormat="1" outlineLevel="1">
      <c r="B40" s="19" t="s">
        <v>202</v>
      </c>
      <c r="C40" s="154"/>
      <c r="D40" s="163"/>
      <c r="E40" s="163" t="s">
        <v>192</v>
      </c>
      <c r="F40" s="163" t="s">
        <v>155</v>
      </c>
      <c r="G40" s="163" t="s">
        <v>205</v>
      </c>
      <c r="H40" s="163"/>
      <c r="I40" s="163"/>
      <c r="J40" s="163"/>
      <c r="K40" s="163"/>
      <c r="L40" s="163"/>
      <c r="M40" s="163"/>
      <c r="N40" s="163"/>
      <c r="O40" s="163"/>
      <c r="P40" s="163"/>
      <c r="Q40" s="163"/>
      <c r="R40" s="163"/>
      <c r="S40" s="163"/>
      <c r="T40" s="163"/>
      <c r="U40" s="163"/>
      <c r="V40" s="163"/>
      <c r="W40" s="163"/>
      <c r="X40" s="163"/>
      <c r="Y40" s="163"/>
      <c r="Z40" s="163"/>
      <c r="AA40" s="163">
        <v>81.592999999999989</v>
      </c>
      <c r="AB40" s="163">
        <v>68.509999999999991</v>
      </c>
      <c r="AC40" s="163">
        <v>76.250999999999991</v>
      </c>
      <c r="AD40" s="163">
        <v>77.331999999999994</v>
      </c>
      <c r="AE40" s="163">
        <v>74.694999999999993</v>
      </c>
      <c r="AF40" s="163">
        <v>71.480999999999995</v>
      </c>
      <c r="AG40" s="163">
        <v>83.361999999999995</v>
      </c>
      <c r="AH40" s="163">
        <v>78.635273999999995</v>
      </c>
      <c r="AI40" s="163">
        <v>91.435104999999993</v>
      </c>
      <c r="AJ40" s="163" t="e">
        <v>#N/A</v>
      </c>
    </row>
    <row r="41" spans="2:38">
      <c r="B41" s="91" t="s">
        <v>178</v>
      </c>
      <c r="C41" s="90"/>
      <c r="D41" s="138"/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8"/>
      <c r="V41" s="138"/>
      <c r="W41" s="138"/>
      <c r="X41" s="138"/>
      <c r="Y41" s="138"/>
      <c r="Z41" s="138"/>
      <c r="AA41" s="138">
        <f t="shared" ref="AA41:AJ41" ca="1" si="15">AA36-AA37</f>
        <v>139172.55567027803</v>
      </c>
      <c r="AB41" s="138">
        <f t="shared" ca="1" si="15"/>
        <v>117798.84640561896</v>
      </c>
      <c r="AC41" s="138">
        <f t="shared" ca="1" si="15"/>
        <v>123554.00162245917</v>
      </c>
      <c r="AD41" s="138">
        <f t="shared" ca="1" si="15"/>
        <v>124054.68441933356</v>
      </c>
      <c r="AE41" s="138">
        <f t="shared" ca="1" si="15"/>
        <v>121839.40548354191</v>
      </c>
      <c r="AF41" s="138">
        <f t="shared" ca="1" si="15"/>
        <v>115611.0824241698</v>
      </c>
      <c r="AG41" s="138">
        <f t="shared" ca="1" si="15"/>
        <v>120869.36383839503</v>
      </c>
      <c r="AH41" s="162">
        <f t="shared" ca="1" si="15"/>
        <v>122673.09167256509</v>
      </c>
      <c r="AI41" s="162">
        <f t="shared" ca="1" si="15"/>
        <v>117445.79460771785</v>
      </c>
      <c r="AJ41" s="162" t="e">
        <f t="shared" ca="1" si="15"/>
        <v>#N/A</v>
      </c>
    </row>
    <row r="42" spans="2:38">
      <c r="B42" s="140" t="s">
        <v>179</v>
      </c>
      <c r="C42" s="142"/>
      <c r="D42" s="141"/>
      <c r="E42" s="141"/>
      <c r="F42" s="141"/>
      <c r="G42" s="141"/>
      <c r="H42" s="141"/>
      <c r="I42" s="141"/>
      <c r="J42" s="141"/>
      <c r="K42" s="141"/>
      <c r="L42" s="141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3">
        <f t="shared" ref="AA42:AJ42" ca="1" si="16">AA37/AA36</f>
        <v>4.1875872733428141E-3</v>
      </c>
      <c r="AB42" s="143">
        <f t="shared" ca="1" si="16"/>
        <v>4.3627678691260299E-3</v>
      </c>
      <c r="AC42" s="143">
        <f t="shared" ca="1" si="16"/>
        <v>4.2789073261137811E-3</v>
      </c>
      <c r="AD42" s="143">
        <f t="shared" ca="1" si="16"/>
        <v>4.3694372249438529E-3</v>
      </c>
      <c r="AE42" s="143">
        <f t="shared" ca="1" si="16"/>
        <v>4.563637201979184E-3</v>
      </c>
      <c r="AF42" s="143">
        <f t="shared" ca="1" si="16"/>
        <v>4.5533101406897442E-3</v>
      </c>
      <c r="AG42" s="143">
        <f t="shared" ca="1" si="16"/>
        <v>4.497951811722297E-3</v>
      </c>
      <c r="AH42" s="143">
        <f t="shared" ca="1" si="16"/>
        <v>4.2073862046429975E-3</v>
      </c>
      <c r="AI42" s="143">
        <f t="shared" ca="1" si="16"/>
        <v>4.916357109962282E-3</v>
      </c>
      <c r="AJ42" s="143" t="e">
        <f t="shared" ca="1" si="16"/>
        <v>#N/A</v>
      </c>
      <c r="AK42" s="30"/>
      <c r="AL42" s="30"/>
    </row>
    <row r="43" spans="2:38">
      <c r="B43" s="131" t="s">
        <v>209</v>
      </c>
      <c r="C43" s="16"/>
      <c r="AH43" s="145"/>
      <c r="AI43" s="145"/>
    </row>
    <row r="44" spans="2:38" s="132" customFormat="1" ht="6" customHeight="1"/>
    <row r="45" spans="2:38" ht="24">
      <c r="B45" s="182" t="s">
        <v>206</v>
      </c>
      <c r="C45" s="183"/>
      <c r="D45" s="184" t="s">
        <v>124</v>
      </c>
      <c r="E45" s="184" t="s">
        <v>192</v>
      </c>
      <c r="F45" s="184" t="s">
        <v>155</v>
      </c>
      <c r="G45" s="184"/>
      <c r="H45" s="184"/>
      <c r="I45" s="184"/>
      <c r="J45" s="184"/>
      <c r="K45" s="184"/>
      <c r="L45" s="184"/>
      <c r="M45" s="184"/>
      <c r="N45" s="188" t="s">
        <v>210</v>
      </c>
      <c r="O45" s="184"/>
      <c r="P45" s="184"/>
      <c r="Q45" s="184"/>
      <c r="R45" s="184"/>
      <c r="S45" s="184"/>
      <c r="T45" s="184"/>
      <c r="U45" s="184"/>
      <c r="V45" s="184"/>
      <c r="W45" s="184"/>
      <c r="X45" s="184"/>
      <c r="Y45" s="184"/>
      <c r="Z45" s="184"/>
      <c r="AA45" s="184">
        <v>480829.06845699996</v>
      </c>
      <c r="AB45" s="184">
        <v>460976.73786599998</v>
      </c>
      <c r="AC45" s="184">
        <v>455322.04016199999</v>
      </c>
      <c r="AD45" s="184">
        <v>452778.12420800002</v>
      </c>
      <c r="AE45" s="184">
        <v>437592.86554800009</v>
      </c>
      <c r="AF45" s="184">
        <v>422820.66288299998</v>
      </c>
      <c r="AG45" s="184">
        <v>363309.88</v>
      </c>
      <c r="AH45" s="184">
        <v>320271.16380499979</v>
      </c>
      <c r="AI45" s="184">
        <v>355216.02601500001</v>
      </c>
      <c r="AJ45" s="184" t="e">
        <v>#N/A</v>
      </c>
    </row>
  </sheetData>
  <mergeCells count="1">
    <mergeCell ref="AL4:AM4"/>
  </mergeCells>
  <conditionalFormatting sqref="AA45:AJ45">
    <cfRule type="cellIs" dxfId="0" priority="1" operator="equal">
      <formula>SUM(AA$24,AA$31,AA$37)</formula>
    </cfRule>
  </conditionalFormatting>
  <pageMargins left="0.70866141732283472" right="0.70866141732283472" top="0.78740157480314965" bottom="0.78740157480314965" header="1.1811023622047245" footer="1.1811023622047245"/>
  <pageSetup paperSize="9" scale="69" orientation="landscape" r:id="rId1"/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AM55"/>
  <sheetViews>
    <sheetView showGridLines="0" zoomScale="70" zoomScaleNormal="70" zoomScalePageLayoutView="150" workbookViewId="0">
      <pane xSplit="3" ySplit="8" topLeftCell="D9" activePane="bottomRight" state="frozen"/>
      <selection activeCell="B3" sqref="B3"/>
      <selection pane="topRight" activeCell="B3" sqref="B3"/>
      <selection pane="bottomLeft" activeCell="B3" sqref="B3"/>
      <selection pane="bottomRight" activeCell="D9" sqref="D9"/>
    </sheetView>
  </sheetViews>
  <sheetFormatPr baseColWidth="10" defaultColWidth="11.42578125" defaultRowHeight="15"/>
  <cols>
    <col min="1" max="1" width="5.42578125" style="2" customWidth="1"/>
    <col min="2" max="2" width="62.7109375" style="2" customWidth="1"/>
    <col min="3" max="3" width="16.7109375" style="17" customWidth="1"/>
    <col min="4" max="33" width="10.85546875" style="2" customWidth="1"/>
    <col min="34" max="34" width="10.85546875" style="145" customWidth="1"/>
    <col min="35" max="39" width="10.85546875" style="89" customWidth="1"/>
    <col min="40" max="40" width="10.85546875" style="2" customWidth="1"/>
    <col min="41" max="16384" width="11.42578125" style="2"/>
  </cols>
  <sheetData>
    <row r="1" spans="2:39">
      <c r="D1" s="87" t="s">
        <v>151</v>
      </c>
      <c r="E1" s="87" t="s">
        <v>151</v>
      </c>
      <c r="F1" s="87" t="s">
        <v>151</v>
      </c>
      <c r="G1" s="87" t="s">
        <v>151</v>
      </c>
      <c r="H1" s="87" t="s">
        <v>151</v>
      </c>
      <c r="I1" s="87" t="s">
        <v>151</v>
      </c>
      <c r="J1" s="87" t="s">
        <v>151</v>
      </c>
      <c r="K1" s="87" t="s">
        <v>151</v>
      </c>
      <c r="L1" s="87" t="s">
        <v>151</v>
      </c>
      <c r="M1" s="87" t="s">
        <v>151</v>
      </c>
      <c r="N1" s="87" t="s">
        <v>151</v>
      </c>
      <c r="O1" s="87" t="s">
        <v>151</v>
      </c>
      <c r="P1" s="87" t="s">
        <v>151</v>
      </c>
      <c r="Q1" s="87" t="s">
        <v>151</v>
      </c>
      <c r="R1" s="87" t="s">
        <v>151</v>
      </c>
      <c r="S1" s="87" t="s">
        <v>151</v>
      </c>
      <c r="T1" s="87" t="s">
        <v>151</v>
      </c>
      <c r="U1" s="87" t="s">
        <v>151</v>
      </c>
      <c r="V1" s="87" t="s">
        <v>151</v>
      </c>
      <c r="W1" s="87" t="s">
        <v>151</v>
      </c>
      <c r="X1" s="87" t="s">
        <v>151</v>
      </c>
      <c r="Y1" s="87" t="s">
        <v>151</v>
      </c>
      <c r="Z1" s="87" t="s">
        <v>151</v>
      </c>
      <c r="AA1" s="87" t="s">
        <v>151</v>
      </c>
      <c r="AB1" s="87" t="s">
        <v>151</v>
      </c>
      <c r="AC1" s="87" t="s">
        <v>151</v>
      </c>
      <c r="AD1" s="87" t="s">
        <v>151</v>
      </c>
      <c r="AE1" s="87" t="s">
        <v>151</v>
      </c>
      <c r="AF1" s="87" t="s">
        <v>151</v>
      </c>
      <c r="AG1" s="87" t="s">
        <v>151</v>
      </c>
      <c r="AH1" s="87" t="s">
        <v>151</v>
      </c>
      <c r="AI1" s="87" t="s">
        <v>151</v>
      </c>
      <c r="AJ1" s="87" t="s">
        <v>150</v>
      </c>
      <c r="AL1" s="87"/>
      <c r="AM1" s="87"/>
    </row>
    <row r="2" spans="2:39" ht="14.25" customHeight="1">
      <c r="B2" s="1"/>
      <c r="C2" s="11"/>
      <c r="D2" s="87" t="s">
        <v>152</v>
      </c>
      <c r="E2" s="87" t="s">
        <v>152</v>
      </c>
      <c r="F2" s="87" t="s">
        <v>152</v>
      </c>
      <c r="G2" s="87" t="s">
        <v>152</v>
      </c>
      <c r="H2" s="87" t="s">
        <v>152</v>
      </c>
      <c r="I2" s="87" t="s">
        <v>152</v>
      </c>
      <c r="J2" s="87" t="s">
        <v>152</v>
      </c>
      <c r="K2" s="87" t="s">
        <v>152</v>
      </c>
      <c r="L2" s="87" t="s">
        <v>152</v>
      </c>
      <c r="M2" s="87" t="s">
        <v>152</v>
      </c>
      <c r="N2" s="87" t="s">
        <v>152</v>
      </c>
      <c r="O2" s="87" t="s">
        <v>152</v>
      </c>
      <c r="P2" s="87" t="s">
        <v>152</v>
      </c>
      <c r="Q2" s="87" t="s">
        <v>152</v>
      </c>
      <c r="R2" s="87" t="s">
        <v>152</v>
      </c>
      <c r="S2" s="87" t="s">
        <v>152</v>
      </c>
      <c r="T2" s="87" t="s">
        <v>152</v>
      </c>
      <c r="U2" s="87" t="s">
        <v>152</v>
      </c>
      <c r="V2" s="87" t="s">
        <v>152</v>
      </c>
      <c r="W2" s="87" t="s">
        <v>152</v>
      </c>
      <c r="X2" s="87" t="s">
        <v>152</v>
      </c>
      <c r="Y2" s="87" t="s">
        <v>152</v>
      </c>
      <c r="Z2" s="87" t="s">
        <v>152</v>
      </c>
      <c r="AA2" s="87" t="s">
        <v>152</v>
      </c>
      <c r="AB2" s="87" t="s">
        <v>152</v>
      </c>
      <c r="AC2" s="87" t="s">
        <v>152</v>
      </c>
      <c r="AD2" s="87" t="s">
        <v>152</v>
      </c>
      <c r="AE2" s="87" t="s">
        <v>152</v>
      </c>
      <c r="AF2" s="87" t="s">
        <v>152</v>
      </c>
      <c r="AG2" s="87" t="s">
        <v>152</v>
      </c>
      <c r="AH2" s="87" t="s">
        <v>152</v>
      </c>
      <c r="AI2" s="87" t="s">
        <v>152</v>
      </c>
      <c r="AJ2" s="87" t="s">
        <v>152</v>
      </c>
      <c r="AL2" s="87"/>
      <c r="AM2" s="87"/>
    </row>
    <row r="3" spans="2:39" ht="22.5" customHeight="1">
      <c r="B3" s="3" t="s">
        <v>121</v>
      </c>
      <c r="C3" s="12" t="s">
        <v>123</v>
      </c>
      <c r="D3" s="24"/>
      <c r="E3" s="24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2:39">
      <c r="B4" s="4" t="s">
        <v>165</v>
      </c>
      <c r="C4" s="13"/>
      <c r="D4" s="8">
        <v>32874</v>
      </c>
      <c r="E4" s="8">
        <v>33239</v>
      </c>
      <c r="F4" s="8">
        <v>33604</v>
      </c>
      <c r="G4" s="8">
        <v>33970</v>
      </c>
      <c r="H4" s="8">
        <v>34335</v>
      </c>
      <c r="I4" s="8">
        <v>34700</v>
      </c>
      <c r="J4" s="8">
        <v>35065</v>
      </c>
      <c r="K4" s="8">
        <v>35431</v>
      </c>
      <c r="L4" s="8">
        <v>35796</v>
      </c>
      <c r="M4" s="8">
        <v>36161</v>
      </c>
      <c r="N4" s="8">
        <v>36526</v>
      </c>
      <c r="O4" s="8">
        <v>36892</v>
      </c>
      <c r="P4" s="8">
        <v>37257</v>
      </c>
      <c r="Q4" s="8">
        <v>37622</v>
      </c>
      <c r="R4" s="8">
        <v>37987</v>
      </c>
      <c r="S4" s="8">
        <v>38353</v>
      </c>
      <c r="T4" s="8">
        <v>38718</v>
      </c>
      <c r="U4" s="8">
        <v>39083</v>
      </c>
      <c r="V4" s="8">
        <v>39448</v>
      </c>
      <c r="W4" s="8">
        <v>39814</v>
      </c>
      <c r="X4" s="8">
        <v>40179</v>
      </c>
      <c r="Y4" s="8">
        <v>40544</v>
      </c>
      <c r="Z4" s="8">
        <v>40909</v>
      </c>
      <c r="AA4" s="8">
        <v>41275</v>
      </c>
      <c r="AB4" s="8">
        <v>41640</v>
      </c>
      <c r="AC4" s="8">
        <v>42005</v>
      </c>
      <c r="AD4" s="8">
        <v>42370</v>
      </c>
      <c r="AE4" s="8">
        <v>42736</v>
      </c>
      <c r="AF4" s="8">
        <v>43101</v>
      </c>
      <c r="AG4" s="8">
        <v>43466</v>
      </c>
      <c r="AH4" s="150">
        <v>43831</v>
      </c>
      <c r="AI4" s="150">
        <v>44197</v>
      </c>
      <c r="AJ4" s="150">
        <v>44562</v>
      </c>
      <c r="AL4" s="8" t="s">
        <v>167</v>
      </c>
      <c r="AM4" s="8" t="s">
        <v>168</v>
      </c>
    </row>
    <row r="5" spans="2:39" s="10" customFormat="1" ht="18.75" customHeight="1">
      <c r="B5" s="5" t="s">
        <v>41</v>
      </c>
      <c r="C5" s="20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161"/>
      <c r="AI5" s="137"/>
      <c r="AJ5" s="27"/>
      <c r="AL5" s="126"/>
      <c r="AM5" s="121"/>
    </row>
    <row r="6" spans="2:39" s="10" customFormat="1" ht="18.75" customHeight="1">
      <c r="B6" s="25" t="s">
        <v>42</v>
      </c>
      <c r="C6" s="22" t="s">
        <v>6</v>
      </c>
      <c r="D6" s="26">
        <f t="shared" ref="D6:AJ6" si="0">SUM(D9,D14,D21,D26,D32,D42)</f>
        <v>1251224.7816737259</v>
      </c>
      <c r="E6" s="26">
        <f t="shared" si="0"/>
        <v>1205064.5797917712</v>
      </c>
      <c r="F6" s="26">
        <f t="shared" si="0"/>
        <v>1155625.6349179142</v>
      </c>
      <c r="G6" s="26">
        <f t="shared" si="0"/>
        <v>1146306.6720037065</v>
      </c>
      <c r="H6" s="26">
        <f t="shared" si="0"/>
        <v>1127792.5708540299</v>
      </c>
      <c r="I6" s="26">
        <f t="shared" si="0"/>
        <v>1120660.8076415954</v>
      </c>
      <c r="J6" s="26">
        <f t="shared" si="0"/>
        <v>1137868.9497045288</v>
      </c>
      <c r="K6" s="26">
        <f t="shared" si="0"/>
        <v>1102187.3607871742</v>
      </c>
      <c r="L6" s="26">
        <f t="shared" si="0"/>
        <v>1077604.0520466759</v>
      </c>
      <c r="M6" s="26">
        <f t="shared" si="0"/>
        <v>1043180.8314367621</v>
      </c>
      <c r="N6" s="26">
        <f t="shared" si="0"/>
        <v>1040191.8307159605</v>
      </c>
      <c r="O6" s="26">
        <f t="shared" si="0"/>
        <v>1054869.0730906681</v>
      </c>
      <c r="P6" s="26">
        <f t="shared" si="0"/>
        <v>1033037.8635673976</v>
      </c>
      <c r="Q6" s="26">
        <f t="shared" si="0"/>
        <v>1029390.0139763196</v>
      </c>
      <c r="R6" s="26">
        <f t="shared" si="0"/>
        <v>1010291.1406054593</v>
      </c>
      <c r="S6" s="26">
        <f t="shared" si="0"/>
        <v>984986.97050753562</v>
      </c>
      <c r="T6" s="26">
        <f t="shared" si="0"/>
        <v>991897.36154061276</v>
      </c>
      <c r="U6" s="26">
        <f t="shared" si="0"/>
        <v>964865.06058606436</v>
      </c>
      <c r="V6" s="26">
        <f t="shared" si="0"/>
        <v>964974.31837805116</v>
      </c>
      <c r="W6" s="26">
        <f t="shared" si="0"/>
        <v>898336.0046680565</v>
      </c>
      <c r="X6" s="26">
        <f t="shared" si="0"/>
        <v>932379.13396172691</v>
      </c>
      <c r="Y6" s="26">
        <f t="shared" si="0"/>
        <v>907502.1588077558</v>
      </c>
      <c r="Z6" s="26">
        <f t="shared" si="0"/>
        <v>913347.72656935256</v>
      </c>
      <c r="AA6" s="26">
        <f t="shared" si="0"/>
        <v>933505.37321710854</v>
      </c>
      <c r="AB6" s="26">
        <f t="shared" si="0"/>
        <v>893394.41895154479</v>
      </c>
      <c r="AC6" s="26">
        <f t="shared" si="0"/>
        <v>896657.87195945345</v>
      </c>
      <c r="AD6" s="26">
        <f t="shared" si="0"/>
        <v>898559.81365480088</v>
      </c>
      <c r="AE6" s="26">
        <f t="shared" si="0"/>
        <v>881582.77941514098</v>
      </c>
      <c r="AF6" s="26">
        <f t="shared" si="0"/>
        <v>846171.19014014641</v>
      </c>
      <c r="AG6" s="26">
        <f t="shared" si="0"/>
        <v>794633.66959824064</v>
      </c>
      <c r="AH6" s="160">
        <f t="shared" si="0"/>
        <v>730922.68933687743</v>
      </c>
      <c r="AI6" s="136">
        <f t="shared" si="0"/>
        <v>760358.00851184106</v>
      </c>
      <c r="AJ6" s="26">
        <f t="shared" si="0"/>
        <v>745614.40489280107</v>
      </c>
      <c r="AL6" s="127">
        <f>AJ6-AI6</f>
        <v>-14743.60361903999</v>
      </c>
      <c r="AM6" s="122">
        <f>IF(AJ6&lt;&gt;0,AJ6/AI6-1,0)</f>
        <v>-1.9390344356201239E-2</v>
      </c>
    </row>
    <row r="7" spans="2:39" s="10" customFormat="1" ht="18.75" customHeight="1">
      <c r="B7" s="23" t="s">
        <v>43</v>
      </c>
      <c r="C7" s="20" t="s">
        <v>6</v>
      </c>
      <c r="D7" s="27">
        <f t="shared" ref="D7:AJ7" si="1">SUM(D9,D14,D21,D26,D32,D42,D48)</f>
        <v>1287200.4038617611</v>
      </c>
      <c r="E7" s="27">
        <f t="shared" si="1"/>
        <v>1180108.9600340801</v>
      </c>
      <c r="F7" s="27">
        <f t="shared" si="1"/>
        <v>1122249.4351630025</v>
      </c>
      <c r="G7" s="27">
        <f t="shared" si="1"/>
        <v>1111968.1054162218</v>
      </c>
      <c r="H7" s="27">
        <f t="shared" si="1"/>
        <v>1098476.8217718659</v>
      </c>
      <c r="I7" s="27">
        <f t="shared" si="1"/>
        <v>1097542.3128995779</v>
      </c>
      <c r="J7" s="27">
        <f t="shared" si="1"/>
        <v>1121151.0829575125</v>
      </c>
      <c r="K7" s="27">
        <f t="shared" si="1"/>
        <v>1086218.3966146891</v>
      </c>
      <c r="L7" s="27">
        <f t="shared" si="1"/>
        <v>1061504.0281606738</v>
      </c>
      <c r="M7" s="27">
        <f t="shared" si="1"/>
        <v>1023116.4006853832</v>
      </c>
      <c r="N7" s="27">
        <f t="shared" si="1"/>
        <v>1040040.6550275843</v>
      </c>
      <c r="O7" s="27">
        <f t="shared" si="1"/>
        <v>1045221.2176168025</v>
      </c>
      <c r="P7" s="27">
        <f t="shared" si="1"/>
        <v>1055511.2566671767</v>
      </c>
      <c r="Q7" s="27">
        <f t="shared" si="1"/>
        <v>1046729.5091170846</v>
      </c>
      <c r="R7" s="27">
        <f t="shared" si="1"/>
        <v>1022360.4963488044</v>
      </c>
      <c r="S7" s="27">
        <f t="shared" si="1"/>
        <v>992819.44571992767</v>
      </c>
      <c r="T7" s="27">
        <f t="shared" si="1"/>
        <v>992776.17479020089</v>
      </c>
      <c r="U7" s="27">
        <f t="shared" si="1"/>
        <v>968829.65323595342</v>
      </c>
      <c r="V7" s="27">
        <f t="shared" si="1"/>
        <v>963535.59056028421</v>
      </c>
      <c r="W7" s="27">
        <f t="shared" si="1"/>
        <v>888193.22197597858</v>
      </c>
      <c r="X7" s="27">
        <f t="shared" si="1"/>
        <v>929723.29789732595</v>
      </c>
      <c r="Y7" s="27">
        <f t="shared" si="1"/>
        <v>898693.08750412159</v>
      </c>
      <c r="Z7" s="27">
        <f t="shared" si="1"/>
        <v>895880.95512190636</v>
      </c>
      <c r="AA7" s="27">
        <f t="shared" si="1"/>
        <v>917292.61675384257</v>
      </c>
      <c r="AB7" s="27">
        <f t="shared" si="1"/>
        <v>884395.13656416035</v>
      </c>
      <c r="AC7" s="27">
        <f t="shared" si="1"/>
        <v>885486.2935038323</v>
      </c>
      <c r="AD7" s="27">
        <f t="shared" si="1"/>
        <v>884832.40230890317</v>
      </c>
      <c r="AE7" s="27">
        <f t="shared" si="1"/>
        <v>870877.5858830309</v>
      </c>
      <c r="AF7" s="27">
        <f t="shared" si="1"/>
        <v>838514.25968639995</v>
      </c>
      <c r="AG7" s="27">
        <f t="shared" si="1"/>
        <v>787811.40982847719</v>
      </c>
      <c r="AH7" s="161">
        <f t="shared" si="1"/>
        <v>735119.52454701648</v>
      </c>
      <c r="AI7" s="137">
        <f t="shared" si="1"/>
        <v>764356.40992394846</v>
      </c>
      <c r="AJ7" s="27">
        <f t="shared" si="1"/>
        <v>743798.24292038451</v>
      </c>
      <c r="AL7" s="126">
        <f>AJ7-AI7</f>
        <v>-20558.167003563954</v>
      </c>
      <c r="AM7" s="123">
        <f>IF(AJ7&lt;&gt;0,AJ7/AI7-1,0)</f>
        <v>-2.6896048409680295E-2</v>
      </c>
    </row>
    <row r="8" spans="2:39" ht="18.75" customHeight="1">
      <c r="B8" s="18"/>
      <c r="C8" s="15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162"/>
      <c r="AI8" s="138"/>
      <c r="AJ8" s="92"/>
      <c r="AL8" s="128"/>
      <c r="AM8" s="124"/>
    </row>
    <row r="9" spans="2:39" s="10" customFormat="1" ht="18.75" customHeight="1">
      <c r="B9" s="5" t="s">
        <v>15</v>
      </c>
      <c r="C9" s="20" t="s">
        <v>6</v>
      </c>
      <c r="D9" s="27">
        <f t="shared" ref="D9:AG9" si="2">SUMIF(D10:D12,"&lt;1E+307")</f>
        <v>474598.91637075687</v>
      </c>
      <c r="E9" s="27">
        <f t="shared" si="2"/>
        <v>459762.59480193176</v>
      </c>
      <c r="F9" s="27">
        <f t="shared" si="2"/>
        <v>435483.0708976622</v>
      </c>
      <c r="G9" s="27">
        <f t="shared" si="2"/>
        <v>425715.54935534479</v>
      </c>
      <c r="H9" s="27">
        <f t="shared" si="2"/>
        <v>419800.84924964118</v>
      </c>
      <c r="I9" s="27">
        <f t="shared" si="2"/>
        <v>406702.78974157118</v>
      </c>
      <c r="J9" s="27">
        <f t="shared" si="2"/>
        <v>412636.43387238699</v>
      </c>
      <c r="K9" s="27">
        <f t="shared" si="2"/>
        <v>390795.48491071089</v>
      </c>
      <c r="L9" s="27">
        <f t="shared" si="2"/>
        <v>390726.30317053437</v>
      </c>
      <c r="M9" s="27">
        <f t="shared" si="2"/>
        <v>379750.6473874427</v>
      </c>
      <c r="N9" s="27">
        <f t="shared" si="2"/>
        <v>390615.38654278038</v>
      </c>
      <c r="O9" s="27">
        <f t="shared" si="2"/>
        <v>400600.5135352388</v>
      </c>
      <c r="P9" s="27">
        <f t="shared" si="2"/>
        <v>400714.76561563858</v>
      </c>
      <c r="Q9" s="27">
        <f t="shared" si="2"/>
        <v>412654.21800677443</v>
      </c>
      <c r="R9" s="27">
        <f t="shared" si="2"/>
        <v>407347.18157448707</v>
      </c>
      <c r="S9" s="27">
        <f t="shared" si="2"/>
        <v>400392.99606628402</v>
      </c>
      <c r="T9" s="27">
        <f t="shared" si="2"/>
        <v>400815.25186082942</v>
      </c>
      <c r="U9" s="27">
        <f t="shared" si="2"/>
        <v>405635.26305888692</v>
      </c>
      <c r="V9" s="27">
        <f t="shared" si="2"/>
        <v>384457.5601794821</v>
      </c>
      <c r="W9" s="27">
        <f t="shared" si="2"/>
        <v>357426.46495022811</v>
      </c>
      <c r="X9" s="27">
        <f t="shared" si="2"/>
        <v>368815.72115415678</v>
      </c>
      <c r="Y9" s="27">
        <f t="shared" si="2"/>
        <v>366039.94796049333</v>
      </c>
      <c r="Z9" s="27">
        <f t="shared" si="2"/>
        <v>376901.840358207</v>
      </c>
      <c r="AA9" s="27">
        <f t="shared" si="2"/>
        <v>382744.84379347437</v>
      </c>
      <c r="AB9" s="27">
        <f t="shared" si="2"/>
        <v>361485.98441855202</v>
      </c>
      <c r="AC9" s="27">
        <f t="shared" si="2"/>
        <v>349386.66194232058</v>
      </c>
      <c r="AD9" s="27">
        <f t="shared" si="2"/>
        <v>344373.22591763391</v>
      </c>
      <c r="AE9" s="27">
        <f t="shared" si="2"/>
        <v>322745.01615189499</v>
      </c>
      <c r="AF9" s="27">
        <f t="shared" si="2"/>
        <v>309315.72043715714</v>
      </c>
      <c r="AG9" s="27">
        <f t="shared" si="2"/>
        <v>257603.7700109079</v>
      </c>
      <c r="AH9" s="161">
        <f t="shared" ref="AH9" si="3">SUMIF(AH10:AH12,"&lt;1E+307")</f>
        <v>217928.11300104103</v>
      </c>
      <c r="AI9" s="137">
        <f t="shared" ref="AI9" si="4">SUMIF(AI10:AI12,"&lt;1E+307")</f>
        <v>245133.14924000535</v>
      </c>
      <c r="AJ9" s="27">
        <f t="shared" ref="AJ9" si="5">SUMIF(AJ10:AJ12,"&lt;1E+307")</f>
        <v>255861.38692516234</v>
      </c>
      <c r="AL9" s="126">
        <f>AJ9-AI9</f>
        <v>10728.237685156986</v>
      </c>
      <c r="AM9" s="123">
        <f>IF(AJ9&lt;&gt;0,AJ9/AI9-1,0)</f>
        <v>4.3764940475892855E-2</v>
      </c>
    </row>
    <row r="10" spans="2:39" ht="18.75" customHeight="1">
      <c r="B10" s="18" t="s">
        <v>0</v>
      </c>
      <c r="C10" s="15" t="s">
        <v>6</v>
      </c>
      <c r="D10" s="28">
        <f ca="1">SUM('CO2'!D10,'CH4'!D10,N2O!D10)</f>
        <v>430973.01833001111</v>
      </c>
      <c r="E10" s="28">
        <f ca="1">SUM('CO2'!E10,'CH4'!E10,N2O!E10)</f>
        <v>417127.0682519339</v>
      </c>
      <c r="F10" s="28">
        <f ca="1">SUM('CO2'!F10,'CH4'!F10,N2O!F10)</f>
        <v>395424.30843563552</v>
      </c>
      <c r="G10" s="28">
        <f ca="1">SUM('CO2'!G10,'CH4'!G10,N2O!G10)</f>
        <v>384326.22167963989</v>
      </c>
      <c r="H10" s="28">
        <f ca="1">SUM('CO2'!H10,'CH4'!H10,N2O!H10)</f>
        <v>381831.98983492272</v>
      </c>
      <c r="I10" s="28">
        <f ca="1">SUM('CO2'!I10,'CH4'!I10,N2O!I10)</f>
        <v>370053.64800246083</v>
      </c>
      <c r="J10" s="28">
        <f ca="1">SUM('CO2'!J10,'CH4'!J10,N2O!J10)</f>
        <v>376909.99078358908</v>
      </c>
      <c r="K10" s="28">
        <f ca="1">SUM('CO2'!K10,'CH4'!K10,N2O!K10)</f>
        <v>355834.81474600942</v>
      </c>
      <c r="L10" s="28">
        <f ca="1">SUM('CO2'!L10,'CH4'!L10,N2O!L10)</f>
        <v>358719.83615037706</v>
      </c>
      <c r="M10" s="28">
        <f ca="1">SUM('CO2'!M10,'CH4'!M10,N2O!M10)</f>
        <v>346626.28284306021</v>
      </c>
      <c r="N10" s="28">
        <f ca="1">SUM('CO2'!N10,'CH4'!N10,N2O!N10)</f>
        <v>359650.45385691046</v>
      </c>
      <c r="O10" s="28">
        <f ca="1">SUM('CO2'!O10,'CH4'!O10,N2O!O10)</f>
        <v>372231.5628743401</v>
      </c>
      <c r="P10" s="28">
        <f ca="1">SUM('CO2'!P10,'CH4'!P10,N2O!P10)</f>
        <v>373658.04830706271</v>
      </c>
      <c r="Q10" s="28">
        <f ca="1">SUM('CO2'!Q10,'CH4'!Q10,N2O!Q10)</f>
        <v>387802.38285227946</v>
      </c>
      <c r="R10" s="28">
        <f ca="1">SUM('CO2'!R10,'CH4'!R10,N2O!R10)</f>
        <v>385605.87685772812</v>
      </c>
      <c r="S10" s="28">
        <f ca="1">SUM('CO2'!S10,'CH4'!S10,N2O!S10)</f>
        <v>380725.58511881286</v>
      </c>
      <c r="T10" s="28">
        <f ca="1">SUM('CO2'!T10,'CH4'!T10,N2O!T10)</f>
        <v>382971.81735275884</v>
      </c>
      <c r="U10" s="28">
        <f ca="1">SUM('CO2'!U10,'CH4'!U10,N2O!U10)</f>
        <v>389705.94477262365</v>
      </c>
      <c r="V10" s="28">
        <f ca="1">SUM('CO2'!V10,'CH4'!V10,N2O!V10)</f>
        <v>369020.81276745675</v>
      </c>
      <c r="W10" s="28">
        <f ca="1">SUM('CO2'!W10,'CH4'!W10,N2O!W10)</f>
        <v>343920.69692119799</v>
      </c>
      <c r="X10" s="28">
        <f ca="1">SUM('CO2'!X10,'CH4'!X10,N2O!X10)</f>
        <v>355787.02674592455</v>
      </c>
      <c r="Y10" s="28">
        <f ca="1">SUM('CO2'!Y10,'CH4'!Y10,N2O!Y10)</f>
        <v>353403.72918925638</v>
      </c>
      <c r="Z10" s="28">
        <f ca="1">SUM('CO2'!Z10,'CH4'!Z10,N2O!Z10)</f>
        <v>363682.82571493479</v>
      </c>
      <c r="AA10" s="28">
        <f ca="1">SUM('CO2'!AA10,'CH4'!AA10,N2O!AA10)</f>
        <v>370146.87928758736</v>
      </c>
      <c r="AB10" s="28">
        <f ca="1">SUM('CO2'!AB10,'CH4'!AB10,N2O!AB10)</f>
        <v>350529.3665989248</v>
      </c>
      <c r="AC10" s="28">
        <f ca="1">SUM('CO2'!AC10,'CH4'!AC10,N2O!AC10)</f>
        <v>338562.24826392933</v>
      </c>
      <c r="AD10" s="28">
        <f ca="1">SUM('CO2'!AD10,'CH4'!AD10,N2O!AD10)</f>
        <v>334775.00465644558</v>
      </c>
      <c r="AE10" s="28">
        <f ca="1">SUM('CO2'!AE10,'CH4'!AE10,N2O!AE10)</f>
        <v>313347.20310558972</v>
      </c>
      <c r="AF10" s="28">
        <f ca="1">SUM('CO2'!AF10,'CH4'!AF10,N2O!AF10)</f>
        <v>301397.17410507298</v>
      </c>
      <c r="AG10" s="28">
        <f ca="1">SUM('CO2'!AG10,'CH4'!AG10,N2O!AG10)</f>
        <v>251797.5012849959</v>
      </c>
      <c r="AH10" s="162">
        <f ca="1">SUM('CO2'!AH10,'CH4'!AH10,N2O!AH10)</f>
        <v>213169.21237867422</v>
      </c>
      <c r="AI10" s="138">
        <f ca="1">SUM('CO2'!AI10,'CH4'!AI10,N2O!AI10)</f>
        <v>240460.60934416534</v>
      </c>
      <c r="AJ10" s="92">
        <f ca="1">SUM('CO2'!AJ10,'CH4'!AJ10,N2O!AJ10)</f>
        <v>251051.2850439598</v>
      </c>
      <c r="AL10" s="128">
        <f>AJ10-AI10</f>
        <v>10590.675699794461</v>
      </c>
      <c r="AM10" s="124">
        <f>IF(AJ10&lt;&gt;0,AJ10/AI10-1,0)</f>
        <v>4.4043287292166333E-2</v>
      </c>
    </row>
    <row r="11" spans="2:39" s="89" customFormat="1" ht="18.75" customHeight="1">
      <c r="B11" s="19" t="s">
        <v>2</v>
      </c>
      <c r="C11" s="14" t="s">
        <v>6</v>
      </c>
      <c r="D11" s="29">
        <f ca="1">SUM('CO2'!D11,'CH4'!D11,N2O!D11)</f>
        <v>1102.10405696</v>
      </c>
      <c r="E11" s="29">
        <f ca="1">SUM('CO2'!E11,'CH4'!E11,N2O!E11)</f>
        <v>1158.8224344799999</v>
      </c>
      <c r="F11" s="29">
        <f ca="1">SUM('CO2'!F11,'CH4'!F11,N2O!F11)</f>
        <v>1146.2562217999996</v>
      </c>
      <c r="G11" s="29">
        <f ca="1">SUM('CO2'!G11,'CH4'!G11,N2O!G11)</f>
        <v>1212.3214122399997</v>
      </c>
      <c r="H11" s="29">
        <f ca="1">SUM('CO2'!H11,'CH4'!H11,N2O!H11)</f>
        <v>1234.0664028800002</v>
      </c>
      <c r="I11" s="29">
        <f ca="1">SUM('CO2'!I11,'CH4'!I11,N2O!I11)</f>
        <v>1346.7070515999999</v>
      </c>
      <c r="J11" s="29">
        <f ca="1">SUM('CO2'!J11,'CH4'!J11,N2O!J11)</f>
        <v>1506.574448991111</v>
      </c>
      <c r="K11" s="29">
        <f ca="1">SUM('CO2'!K11,'CH4'!K11,N2O!K11)</f>
        <v>1438.9463812911113</v>
      </c>
      <c r="L11" s="29">
        <f ca="1">SUM('CO2'!L11,'CH4'!L11,N2O!L11)</f>
        <v>1450.1051676533332</v>
      </c>
      <c r="M11" s="29">
        <f ca="1">SUM('CO2'!M11,'CH4'!M11,N2O!M11)</f>
        <v>1444.7117946111109</v>
      </c>
      <c r="N11" s="29">
        <f ca="1">SUM('CO2'!N11,'CH4'!N11,N2O!N11)</f>
        <v>1431.4026897155552</v>
      </c>
      <c r="O11" s="29">
        <f ca="1">SUM('CO2'!O11,'CH4'!O11,N2O!O11)</f>
        <v>1510.0546278799998</v>
      </c>
      <c r="P11" s="29">
        <f ca="1">SUM('CO2'!P11,'CH4'!P11,N2O!P11)</f>
        <v>1621.990885546667</v>
      </c>
      <c r="Q11" s="29">
        <f ca="1">SUM('CO2'!Q11,'CH4'!Q11,N2O!Q11)</f>
        <v>1524.7198654133331</v>
      </c>
      <c r="R11" s="29">
        <f ca="1">SUM('CO2'!R11,'CH4'!R11,N2O!R11)</f>
        <v>1535.4171848000001</v>
      </c>
      <c r="S11" s="29">
        <f ca="1">SUM('CO2'!S11,'CH4'!S11,N2O!S11)</f>
        <v>1500.7582990093968</v>
      </c>
      <c r="T11" s="29">
        <f ca="1">SUM('CO2'!T11,'CH4'!T11,N2O!T11)</f>
        <v>1693.1054120679664</v>
      </c>
      <c r="U11" s="29">
        <f ca="1">SUM('CO2'!U11,'CH4'!U11,N2O!U11)</f>
        <v>1382.0531606745299</v>
      </c>
      <c r="V11" s="29">
        <f ca="1">SUM('CO2'!V11,'CH4'!V11,N2O!V11)</f>
        <v>1451.9029456717501</v>
      </c>
      <c r="W11" s="29">
        <f ca="1">SUM('CO2'!W11,'CH4'!W11,N2O!W11)</f>
        <v>1369.4616317385833</v>
      </c>
      <c r="X11" s="29">
        <f ca="1">SUM('CO2'!X11,'CH4'!X11,N2O!X11)</f>
        <v>1191.1170131017598</v>
      </c>
      <c r="Y11" s="29">
        <f ca="1">SUM('CO2'!Y11,'CH4'!Y11,N2O!Y11)</f>
        <v>1243.35324646</v>
      </c>
      <c r="Z11" s="29">
        <f ca="1">SUM('CO2'!Z11,'CH4'!Z11,N2O!Z11)</f>
        <v>1252.5273939000801</v>
      </c>
      <c r="AA11" s="29">
        <f ca="1">SUM('CO2'!AA11,'CH4'!AA11,N2O!AA11)</f>
        <v>1489.1857180473971</v>
      </c>
      <c r="AB11" s="29">
        <f ca="1">SUM('CO2'!AB11,'CH4'!AB11,N2O!AB11)</f>
        <v>1210.8546809472002</v>
      </c>
      <c r="AC11" s="29">
        <f ca="1">SUM('CO2'!AC11,'CH4'!AC11,N2O!AC11)</f>
        <v>1247.2830699779997</v>
      </c>
      <c r="AD11" s="29">
        <f ca="1">SUM('CO2'!AD11,'CH4'!AD11,N2O!AD11)</f>
        <v>1060.1527278345998</v>
      </c>
      <c r="AE11" s="29">
        <f ca="1">SUM('CO2'!AE11,'CH4'!AE11,N2O!AE11)</f>
        <v>1268.2463262302001</v>
      </c>
      <c r="AF11" s="29">
        <f ca="1">SUM('CO2'!AF11,'CH4'!AF11,N2O!AF11)</f>
        <v>1346.9825939988</v>
      </c>
      <c r="AG11" s="29">
        <f ca="1">SUM('CO2'!AG11,'CH4'!AG11,N2O!AG11)</f>
        <v>1209.8989717188999</v>
      </c>
      <c r="AH11" s="163">
        <f ca="1">SUM('CO2'!AH11,'CH4'!AH11,N2O!AH11)</f>
        <v>777.68307961819971</v>
      </c>
      <c r="AI11" s="139">
        <f ca="1">SUM('CO2'!AI11,'CH4'!AI11,N2O!AI11)</f>
        <v>847.24022320094002</v>
      </c>
      <c r="AJ11" s="29">
        <f ca="1">SUM('CO2'!AJ11,'CH4'!AJ11,N2O!AJ11)</f>
        <v>1029.6998471202501</v>
      </c>
      <c r="AL11" s="129">
        <f>AJ11-AI11</f>
        <v>182.45962391931005</v>
      </c>
      <c r="AM11" s="125">
        <f>IF(AJ11&lt;&gt;0,AJ11/AI11-1,0)</f>
        <v>0.21535760333705989</v>
      </c>
    </row>
    <row r="12" spans="2:39" s="89" customFormat="1" ht="18.75" customHeight="1">
      <c r="B12" s="91" t="s">
        <v>1</v>
      </c>
      <c r="C12" s="90" t="s">
        <v>6</v>
      </c>
      <c r="D12" s="92">
        <f ca="1">SUM('CO2'!D12,'CH4'!D12,N2O!D12)</f>
        <v>42523.793983785792</v>
      </c>
      <c r="E12" s="92">
        <f ca="1">SUM('CO2'!E12,'CH4'!E12,N2O!E12)</f>
        <v>41476.704115517816</v>
      </c>
      <c r="F12" s="92">
        <f ca="1">SUM('CO2'!F12,'CH4'!F12,N2O!F12)</f>
        <v>38912.506240226699</v>
      </c>
      <c r="G12" s="92">
        <f ca="1">SUM('CO2'!G12,'CH4'!G12,N2O!G12)</f>
        <v>40177.006263464922</v>
      </c>
      <c r="H12" s="92">
        <f ca="1">SUM('CO2'!H12,'CH4'!H12,N2O!H12)</f>
        <v>36734.793011838454</v>
      </c>
      <c r="I12" s="92">
        <f ca="1">SUM('CO2'!I12,'CH4'!I12,N2O!I12)</f>
        <v>35302.434687510351</v>
      </c>
      <c r="J12" s="92">
        <f ca="1">SUM('CO2'!J12,'CH4'!J12,N2O!J12)</f>
        <v>34219.868639806795</v>
      </c>
      <c r="K12" s="92">
        <f ca="1">SUM('CO2'!K12,'CH4'!K12,N2O!K12)</f>
        <v>33521.72378341038</v>
      </c>
      <c r="L12" s="92">
        <f ca="1">SUM('CO2'!L12,'CH4'!L12,N2O!L12)</f>
        <v>30556.361852503978</v>
      </c>
      <c r="M12" s="92">
        <f ca="1">SUM('CO2'!M12,'CH4'!M12,N2O!M12)</f>
        <v>31679.652749771376</v>
      </c>
      <c r="N12" s="92">
        <f ca="1">SUM('CO2'!N12,'CH4'!N12,N2O!N12)</f>
        <v>29533.529996154364</v>
      </c>
      <c r="O12" s="92">
        <f ca="1">SUM('CO2'!O12,'CH4'!O12,N2O!O12)</f>
        <v>26858.896033018718</v>
      </c>
      <c r="P12" s="92">
        <f ca="1">SUM('CO2'!P12,'CH4'!P12,N2O!P12)</f>
        <v>25434.72642302918</v>
      </c>
      <c r="Q12" s="92">
        <f ca="1">SUM('CO2'!Q12,'CH4'!Q12,N2O!Q12)</f>
        <v>23327.115289081648</v>
      </c>
      <c r="R12" s="92">
        <f ca="1">SUM('CO2'!R12,'CH4'!R12,N2O!R12)</f>
        <v>20205.887531958924</v>
      </c>
      <c r="S12" s="92">
        <f ca="1">SUM('CO2'!S12,'CH4'!S12,N2O!S12)</f>
        <v>18166.652648461724</v>
      </c>
      <c r="T12" s="92">
        <f ca="1">SUM('CO2'!T12,'CH4'!T12,N2O!T12)</f>
        <v>16150.329096002622</v>
      </c>
      <c r="U12" s="92">
        <f ca="1">SUM('CO2'!U12,'CH4'!U12,N2O!U12)</f>
        <v>14547.265125588719</v>
      </c>
      <c r="V12" s="92">
        <f ca="1">SUM('CO2'!V12,'CH4'!V12,N2O!V12)</f>
        <v>13984.84446635357</v>
      </c>
      <c r="W12" s="92">
        <f ca="1">SUM('CO2'!W12,'CH4'!W12,N2O!W12)</f>
        <v>12136.30639729157</v>
      </c>
      <c r="X12" s="92">
        <f ca="1">SUM('CO2'!X12,'CH4'!X12,N2O!X12)</f>
        <v>11837.577395130487</v>
      </c>
      <c r="Y12" s="92">
        <f ca="1">SUM('CO2'!Y12,'CH4'!Y12,N2O!Y12)</f>
        <v>11392.865524776924</v>
      </c>
      <c r="Z12" s="92">
        <f ca="1">SUM('CO2'!Z12,'CH4'!Z12,N2O!Z12)</f>
        <v>11966.487249372109</v>
      </c>
      <c r="AA12" s="92">
        <f ca="1">SUM('CO2'!AA12,'CH4'!AA12,N2O!AA12)</f>
        <v>11108.778787839608</v>
      </c>
      <c r="AB12" s="92">
        <f ca="1">SUM('CO2'!AB12,'CH4'!AB12,N2O!AB12)</f>
        <v>9745.7631386800404</v>
      </c>
      <c r="AC12" s="92">
        <f ca="1">SUM('CO2'!AC12,'CH4'!AC12,N2O!AC12)</f>
        <v>9577.1306084132702</v>
      </c>
      <c r="AD12" s="92">
        <f ca="1">SUM('CO2'!AD12,'CH4'!AD12,N2O!AD12)</f>
        <v>8538.0685333537422</v>
      </c>
      <c r="AE12" s="92">
        <f ca="1">SUM('CO2'!AE12,'CH4'!AE12,N2O!AE12)</f>
        <v>8129.5667200750631</v>
      </c>
      <c r="AF12" s="92">
        <f ca="1">SUM('CO2'!AF12,'CH4'!AF12,N2O!AF12)</f>
        <v>6571.5637380854041</v>
      </c>
      <c r="AG12" s="92">
        <f ca="1">SUM('CO2'!AG12,'CH4'!AG12,N2O!AG12)</f>
        <v>4596.3697541930924</v>
      </c>
      <c r="AH12" s="162">
        <f ca="1">SUM('CO2'!AH12,'CH4'!AH12,N2O!AH12)</f>
        <v>3981.2175427486154</v>
      </c>
      <c r="AI12" s="138">
        <f ca="1">SUM('CO2'!AI12,'CH4'!AI12,N2O!AI12)</f>
        <v>3825.2996726390975</v>
      </c>
      <c r="AJ12" s="92">
        <f ca="1">SUM('CO2'!AJ12,'CH4'!AJ12,N2O!AJ12)</f>
        <v>3780.4020340822999</v>
      </c>
      <c r="AL12" s="128">
        <f>AJ12-AI12</f>
        <v>-44.897638556797574</v>
      </c>
      <c r="AM12" s="124">
        <f>IF(AJ12&lt;&gt;0,AJ12/AI12-1,0)</f>
        <v>-1.1737025174245352E-2</v>
      </c>
    </row>
    <row r="13" spans="2:39" s="89" customFormat="1" ht="18.75" customHeight="1">
      <c r="B13" s="19"/>
      <c r="C13" s="14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163"/>
      <c r="AI13" s="139"/>
      <c r="AJ13" s="29"/>
      <c r="AL13" s="129"/>
      <c r="AM13" s="125"/>
    </row>
    <row r="14" spans="2:39" s="10" customFormat="1" ht="18.75" customHeight="1">
      <c r="B14" s="6" t="s">
        <v>16</v>
      </c>
      <c r="C14" s="22" t="s">
        <v>6</v>
      </c>
      <c r="D14" s="26">
        <f t="shared" ref="D14:AJ14" si="6">SUMIF(D15:D19,"&lt;1E+307")</f>
        <v>278900.02819007135</v>
      </c>
      <c r="E14" s="26">
        <f t="shared" si="6"/>
        <v>253707.36924198587</v>
      </c>
      <c r="F14" s="26">
        <f t="shared" si="6"/>
        <v>243068.49657648639</v>
      </c>
      <c r="G14" s="26">
        <f t="shared" si="6"/>
        <v>233369.23049160585</v>
      </c>
      <c r="H14" s="26">
        <f t="shared" si="6"/>
        <v>237147.80467865657</v>
      </c>
      <c r="I14" s="26">
        <f t="shared" si="6"/>
        <v>238905.7705067182</v>
      </c>
      <c r="J14" s="26">
        <f t="shared" si="6"/>
        <v>227760.99168678452</v>
      </c>
      <c r="K14" s="26">
        <f t="shared" si="6"/>
        <v>232355.32592407757</v>
      </c>
      <c r="L14" s="26">
        <f t="shared" si="6"/>
        <v>215347.77090512495</v>
      </c>
      <c r="M14" s="26">
        <f t="shared" si="6"/>
        <v>205295.78712190187</v>
      </c>
      <c r="N14" s="26">
        <f t="shared" si="6"/>
        <v>204885.58275810603</v>
      </c>
      <c r="O14" s="26">
        <f t="shared" si="6"/>
        <v>194201.11019981196</v>
      </c>
      <c r="P14" s="26">
        <f t="shared" si="6"/>
        <v>191924.39346875186</v>
      </c>
      <c r="Q14" s="26">
        <f t="shared" si="6"/>
        <v>192702.53954996465</v>
      </c>
      <c r="R14" s="26">
        <f t="shared" si="6"/>
        <v>193529.96718808662</v>
      </c>
      <c r="S14" s="26">
        <f t="shared" si="6"/>
        <v>187502.4515018033</v>
      </c>
      <c r="T14" s="26">
        <f t="shared" si="6"/>
        <v>192546.7430533146</v>
      </c>
      <c r="U14" s="26">
        <f t="shared" si="6"/>
        <v>201253.32242127374</v>
      </c>
      <c r="V14" s="26">
        <f t="shared" si="6"/>
        <v>197786.88835952201</v>
      </c>
      <c r="W14" s="26">
        <f t="shared" si="6"/>
        <v>172737.49992430504</v>
      </c>
      <c r="X14" s="26">
        <f t="shared" si="6"/>
        <v>186208.2698871897</v>
      </c>
      <c r="Y14" s="26">
        <f t="shared" si="6"/>
        <v>183262.00111142069</v>
      </c>
      <c r="Z14" s="26">
        <f t="shared" si="6"/>
        <v>177816.46672069328</v>
      </c>
      <c r="AA14" s="26">
        <f t="shared" si="6"/>
        <v>178334.90060220857</v>
      </c>
      <c r="AB14" s="26">
        <f t="shared" si="6"/>
        <v>178507.94057649426</v>
      </c>
      <c r="AC14" s="26">
        <f t="shared" si="6"/>
        <v>185920.71151124215</v>
      </c>
      <c r="AD14" s="26">
        <f t="shared" si="6"/>
        <v>189943.36573909121</v>
      </c>
      <c r="AE14" s="26">
        <f t="shared" si="6"/>
        <v>195493.38132934162</v>
      </c>
      <c r="AF14" s="26">
        <f t="shared" si="6"/>
        <v>187608.40858237376</v>
      </c>
      <c r="AG14" s="26">
        <f t="shared" si="6"/>
        <v>181989.31974471125</v>
      </c>
      <c r="AH14" s="160">
        <f t="shared" si="6"/>
        <v>175698.09820122764</v>
      </c>
      <c r="AI14" s="136">
        <f t="shared" si="6"/>
        <v>183252.20063319436</v>
      </c>
      <c r="AJ14" s="26">
        <f t="shared" si="6"/>
        <v>164155.38097074849</v>
      </c>
      <c r="AL14" s="127">
        <f t="shared" ref="AL14:AL19" si="7">AJ14-AI14</f>
        <v>-19096.819662445865</v>
      </c>
      <c r="AM14" s="122">
        <f t="shared" ref="AM14:AM19" si="8">IF(AJ14&lt;&gt;0,AJ14/AI14-1,0)</f>
        <v>-0.10421058844838049</v>
      </c>
    </row>
    <row r="15" spans="2:39" ht="18.75" customHeight="1">
      <c r="B15" s="19" t="s">
        <v>64</v>
      </c>
      <c r="C15" s="14" t="s">
        <v>6</v>
      </c>
      <c r="D15" s="29">
        <f ca="1">SUM('CO2'!D15,'CH4'!D15,N2O!D15,'F-Gase'!D15)</f>
        <v>185672.5760343383</v>
      </c>
      <c r="E15" s="29">
        <f ca="1">SUM('CO2'!E15,'CH4'!E15,N2O!E15,'F-Gase'!E15)</f>
        <v>164147.19290780061</v>
      </c>
      <c r="F15" s="29">
        <f ca="1">SUM('CO2'!F15,'CH4'!F15,N2O!F15,'F-Gase'!F15)</f>
        <v>153527.71379361718</v>
      </c>
      <c r="G15" s="29">
        <f ca="1">SUM('CO2'!G15,'CH4'!G15,N2O!G15,'F-Gase'!G15)</f>
        <v>142565.35767027107</v>
      </c>
      <c r="H15" s="29">
        <f ca="1">SUM('CO2'!H15,'CH4'!H15,N2O!H15,'F-Gase'!H15)</f>
        <v>140819.25050405232</v>
      </c>
      <c r="I15" s="29">
        <f ca="1">SUM('CO2'!I15,'CH4'!I15,N2O!I15,'F-Gase'!I15)</f>
        <v>144147.75954049439</v>
      </c>
      <c r="J15" s="29">
        <f ca="1">SUM('CO2'!J15,'CH4'!J15,N2O!J15,'F-Gase'!J15)</f>
        <v>134892.16825542078</v>
      </c>
      <c r="K15" s="29">
        <f ca="1">SUM('CO2'!K15,'CH4'!K15,N2O!K15,'F-Gase'!K15)</f>
        <v>138894.88387111897</v>
      </c>
      <c r="L15" s="29">
        <f ca="1">SUM('CO2'!L15,'CH4'!L15,N2O!L15,'F-Gase'!L15)</f>
        <v>134340.68000571651</v>
      </c>
      <c r="M15" s="29">
        <f ca="1">SUM('CO2'!M15,'CH4'!M15,N2O!M15,'F-Gase'!M15)</f>
        <v>131891.95348057605</v>
      </c>
      <c r="N15" s="29">
        <f ca="1">SUM('CO2'!N15,'CH4'!N15,N2O!N15,'F-Gase'!N15)</f>
        <v>128227.34404617948</v>
      </c>
      <c r="O15" s="29">
        <f ca="1">SUM('CO2'!O15,'CH4'!O15,N2O!O15,'F-Gase'!O15)</f>
        <v>121176.23814265795</v>
      </c>
      <c r="P15" s="29">
        <f ca="1">SUM('CO2'!P15,'CH4'!P15,N2O!P15,'F-Gase'!P15)</f>
        <v>120460.7540034718</v>
      </c>
      <c r="Q15" s="29">
        <f ca="1">SUM('CO2'!Q15,'CH4'!Q15,N2O!Q15,'F-Gase'!Q15)</f>
        <v>117240.50756203728</v>
      </c>
      <c r="R15" s="29">
        <f ca="1">SUM('CO2'!R15,'CH4'!R15,N2O!R15,'F-Gase'!R15)</f>
        <v>116331.15740783061</v>
      </c>
      <c r="S15" s="29">
        <f ca="1">SUM('CO2'!S15,'CH4'!S15,N2O!S15,'F-Gase'!S15)</f>
        <v>113411.3487224774</v>
      </c>
      <c r="T15" s="29">
        <f ca="1">SUM('CO2'!T15,'CH4'!T15,N2O!T15,'F-Gase'!T15)</f>
        <v>118243.76662457509</v>
      </c>
      <c r="U15" s="29">
        <f ca="1">SUM('CO2'!U15,'CH4'!U15,N2O!U15,'F-Gase'!U15)</f>
        <v>126054.42932785787</v>
      </c>
      <c r="V15" s="29">
        <f ca="1">SUM('CO2'!V15,'CH4'!V15,N2O!V15,'F-Gase'!V15)</f>
        <v>126227.36214467528</v>
      </c>
      <c r="W15" s="29">
        <f ca="1">SUM('CO2'!W15,'CH4'!W15,N2O!W15,'F-Gase'!W15)</f>
        <v>108699.56300735509</v>
      </c>
      <c r="X15" s="29">
        <f ca="1">SUM('CO2'!X15,'CH4'!X15,N2O!X15,'F-Gase'!X15)</f>
        <v>124357.93301011941</v>
      </c>
      <c r="Y15" s="29">
        <f ca="1">SUM('CO2'!Y15,'CH4'!Y15,N2O!Y15,'F-Gase'!Y15)</f>
        <v>121445.74178825662</v>
      </c>
      <c r="Z15" s="29">
        <f ca="1">SUM('CO2'!Z15,'CH4'!Z15,N2O!Z15,'F-Gase'!Z15)</f>
        <v>116891.80339345735</v>
      </c>
      <c r="AA15" s="29">
        <f ca="1">SUM('CO2'!AA15,'CH4'!AA15,N2O!AA15,'F-Gase'!AA15)</f>
        <v>117584.52179764258</v>
      </c>
      <c r="AB15" s="29">
        <f ca="1">SUM('CO2'!AB15,'CH4'!AB15,N2O!AB15,'F-Gase'!AB15)</f>
        <v>117833.9791709562</v>
      </c>
      <c r="AC15" s="29">
        <f ca="1">SUM('CO2'!AC15,'CH4'!AC15,N2O!AC15,'F-Gase'!AC15)</f>
        <v>126220.2469407813</v>
      </c>
      <c r="AD15" s="29">
        <f ca="1">SUM('CO2'!AD15,'CH4'!AD15,N2O!AD15,'F-Gase'!AD15)</f>
        <v>128425.48202551946</v>
      </c>
      <c r="AE15" s="29">
        <f ca="1">SUM('CO2'!AE15,'CH4'!AE15,N2O!AE15,'F-Gase'!AE15)</f>
        <v>130040.46749307298</v>
      </c>
      <c r="AF15" s="29">
        <f ca="1">SUM('CO2'!AF15,'CH4'!AF15,N2O!AF15,'F-Gase'!AF15)</f>
        <v>125059.45589577548</v>
      </c>
      <c r="AG15" s="29">
        <f ca="1">SUM('CO2'!AG15,'CH4'!AG15,N2O!AG15,'F-Gase'!AG15)</f>
        <v>122454.89932857634</v>
      </c>
      <c r="AH15" s="163">
        <f ca="1">SUM('CO2'!AH15,'CH4'!AH15,N2O!AH15,'F-Gase'!AH15)</f>
        <v>120557.78188565836</v>
      </c>
      <c r="AI15" s="139">
        <f ca="1">SUM('CO2'!AI15,'CH4'!AI15,N2O!AI15,'F-Gase'!AI15)</f>
        <v>126071.76629769728</v>
      </c>
      <c r="AJ15" s="29">
        <f ca="1">SUM('CO2'!AJ15,'CH4'!AJ15,N2O!AJ15,'F-Gase'!AJ15)</f>
        <v>111497.88961855565</v>
      </c>
      <c r="AL15" s="129">
        <f t="shared" si="7"/>
        <v>-14573.876679141627</v>
      </c>
      <c r="AM15" s="125">
        <f t="shared" si="8"/>
        <v>-0.1155998452875473</v>
      </c>
    </row>
    <row r="16" spans="2:39" ht="18.75" customHeight="1">
      <c r="B16" s="18" t="s">
        <v>18</v>
      </c>
      <c r="C16" s="15" t="s">
        <v>6</v>
      </c>
      <c r="D16" s="28">
        <f ca="1">SUM('CO2'!D16,'CH4'!D16,N2O!D16,'F-Gase'!D16)</f>
        <v>23522.377003359587</v>
      </c>
      <c r="E16" s="28">
        <f ca="1">SUM('CO2'!E16,'CH4'!E16,N2O!E16,'F-Gase'!E16)</f>
        <v>21349.780691256259</v>
      </c>
      <c r="F16" s="28">
        <f ca="1">SUM('CO2'!F16,'CH4'!F16,N2O!F16,'F-Gase'!F16)</f>
        <v>22135.054345486104</v>
      </c>
      <c r="G16" s="28">
        <f ca="1">SUM('CO2'!G16,'CH4'!G16,N2O!G16,'F-Gase'!G16)</f>
        <v>22530.875775271146</v>
      </c>
      <c r="H16" s="28">
        <f ca="1">SUM('CO2'!H16,'CH4'!H16,N2O!H16,'F-Gase'!H16)</f>
        <v>24133.103080547364</v>
      </c>
      <c r="I16" s="28">
        <f ca="1">SUM('CO2'!I16,'CH4'!I16,N2O!I16,'F-Gase'!I16)</f>
        <v>24487.421341301233</v>
      </c>
      <c r="J16" s="28">
        <f ca="1">SUM('CO2'!J16,'CH4'!J16,N2O!J16,'F-Gase'!J16)</f>
        <v>23079.988502054999</v>
      </c>
      <c r="K16" s="28">
        <f ca="1">SUM('CO2'!K16,'CH4'!K16,N2O!K16,'F-Gase'!K16)</f>
        <v>23600.760284535903</v>
      </c>
      <c r="L16" s="28">
        <f ca="1">SUM('CO2'!L16,'CH4'!L16,N2O!L16,'F-Gase'!L16)</f>
        <v>23600.618765187221</v>
      </c>
      <c r="M16" s="28">
        <f ca="1">SUM('CO2'!M16,'CH4'!M16,N2O!M16,'F-Gase'!M16)</f>
        <v>23710.80254740395</v>
      </c>
      <c r="N16" s="28">
        <f ca="1">SUM('CO2'!N16,'CH4'!N16,N2O!N16,'F-Gase'!N16)</f>
        <v>23265.792589337645</v>
      </c>
      <c r="O16" s="28">
        <f ca="1">SUM('CO2'!O16,'CH4'!O16,N2O!O16,'F-Gase'!O16)</f>
        <v>21051.263216725922</v>
      </c>
      <c r="P16" s="28">
        <f ca="1">SUM('CO2'!P16,'CH4'!P16,N2O!P16,'F-Gase'!P16)</f>
        <v>20147.498665345222</v>
      </c>
      <c r="Q16" s="28">
        <f ca="1">SUM('CO2'!Q16,'CH4'!Q16,N2O!Q16,'F-Gase'!Q16)</f>
        <v>20878.760771206616</v>
      </c>
      <c r="R16" s="28">
        <f ca="1">SUM('CO2'!R16,'CH4'!R16,N2O!R16,'F-Gase'!R16)</f>
        <v>21406.357267773954</v>
      </c>
      <c r="S16" s="28">
        <f ca="1">SUM('CO2'!S16,'CH4'!S16,N2O!S16,'F-Gase'!S16)</f>
        <v>20125.529017977475</v>
      </c>
      <c r="T16" s="28">
        <f ca="1">SUM('CO2'!T16,'CH4'!T16,N2O!T16,'F-Gase'!T16)</f>
        <v>20599.789467911349</v>
      </c>
      <c r="U16" s="28">
        <f ca="1">SUM('CO2'!U16,'CH4'!U16,N2O!U16,'F-Gase'!U16)</f>
        <v>21876.823792411458</v>
      </c>
      <c r="V16" s="28">
        <f ca="1">SUM('CO2'!V16,'CH4'!V16,N2O!V16,'F-Gase'!V16)</f>
        <v>20850.421224855618</v>
      </c>
      <c r="W16" s="28">
        <f ca="1">SUM('CO2'!W16,'CH4'!W16,N2O!W16,'F-Gase'!W16)</f>
        <v>18468.455450410311</v>
      </c>
      <c r="X16" s="28">
        <f ca="1">SUM('CO2'!X16,'CH4'!X16,N2O!X16,'F-Gase'!X16)</f>
        <v>18952.411817376305</v>
      </c>
      <c r="Y16" s="28">
        <f ca="1">SUM('CO2'!Y16,'CH4'!Y16,N2O!Y16,'F-Gase'!Y16)</f>
        <v>20151.155477001237</v>
      </c>
      <c r="Z16" s="28">
        <f ca="1">SUM('CO2'!Z16,'CH4'!Z16,N2O!Z16,'F-Gase'!Z16)</f>
        <v>19665.716849405289</v>
      </c>
      <c r="AA16" s="28">
        <f ca="1">SUM('CO2'!AA16,'CH4'!AA16,N2O!AA16,'F-Gase'!AA16)</f>
        <v>19072.968412832066</v>
      </c>
      <c r="AB16" s="28">
        <f ca="1">SUM('CO2'!AB16,'CH4'!AB16,N2O!AB16,'F-Gase'!AB16)</f>
        <v>19636.053518541892</v>
      </c>
      <c r="AC16" s="28">
        <f ca="1">SUM('CO2'!AC16,'CH4'!AC16,N2O!AC16,'F-Gase'!AC16)</f>
        <v>19245.8340529491</v>
      </c>
      <c r="AD16" s="28">
        <f ca="1">SUM('CO2'!AD16,'CH4'!AD16,N2O!AD16,'F-Gase'!AD16)</f>
        <v>19253.658790116508</v>
      </c>
      <c r="AE16" s="28">
        <f ca="1">SUM('CO2'!AE16,'CH4'!AE16,N2O!AE16,'F-Gase'!AE16)</f>
        <v>19933.078587479937</v>
      </c>
      <c r="AF16" s="28">
        <f ca="1">SUM('CO2'!AF16,'CH4'!AF16,N2O!AF16,'F-Gase'!AF16)</f>
        <v>19807.095024354647</v>
      </c>
      <c r="AG16" s="28">
        <f ca="1">SUM('CO2'!AG16,'CH4'!AG16,N2O!AG16,'F-Gase'!AG16)</f>
        <v>19569.242430160608</v>
      </c>
      <c r="AH16" s="162">
        <f ca="1">SUM('CO2'!AH16,'CH4'!AH16,N2O!AH16,'F-Gase'!AH16)</f>
        <v>19201.69696095918</v>
      </c>
      <c r="AI16" s="138">
        <f ca="1">SUM('CO2'!AI16,'CH4'!AI16,N2O!AI16,'F-Gase'!AI16)</f>
        <v>19898.435557674547</v>
      </c>
      <c r="AJ16" s="92">
        <f ca="1">SUM('CO2'!AJ16,'CH4'!AJ16,N2O!AJ16,'F-Gase'!AJ16)</f>
        <v>18871.610253572995</v>
      </c>
      <c r="AL16" s="128">
        <f t="shared" si="7"/>
        <v>-1026.8253041015523</v>
      </c>
      <c r="AM16" s="124">
        <f t="shared" si="8"/>
        <v>-5.1603318317430258E-2</v>
      </c>
    </row>
    <row r="17" spans="2:39" ht="18.75" customHeight="1">
      <c r="B17" s="19" t="s">
        <v>19</v>
      </c>
      <c r="C17" s="14" t="s">
        <v>6</v>
      </c>
      <c r="D17" s="29">
        <f ca="1">SUM('CO2'!D17,'CH4'!D17,N2O!D17,'F-Gase'!D17)</f>
        <v>32256.902884415897</v>
      </c>
      <c r="E17" s="29">
        <f ca="1">SUM('CO2'!E17,'CH4'!E17,N2O!E17,'F-Gase'!E17)</f>
        <v>31535.545568665391</v>
      </c>
      <c r="F17" s="29">
        <f ca="1">SUM('CO2'!F17,'CH4'!F17,N2O!F17,'F-Gase'!F17)</f>
        <v>33804.584822249832</v>
      </c>
      <c r="G17" s="29">
        <f ca="1">SUM('CO2'!G17,'CH4'!G17,N2O!G17,'F-Gase'!G17)</f>
        <v>31638.770122590951</v>
      </c>
      <c r="H17" s="29">
        <f ca="1">SUM('CO2'!H17,'CH4'!H17,N2O!H17,'F-Gase'!H17)</f>
        <v>34172.904523870406</v>
      </c>
      <c r="I17" s="29">
        <f ca="1">SUM('CO2'!I17,'CH4'!I17,N2O!I17,'F-Gase'!I17)</f>
        <v>34059.277266400895</v>
      </c>
      <c r="J17" s="29">
        <f ca="1">SUM('CO2'!J17,'CH4'!J17,N2O!J17,'F-Gase'!J17)</f>
        <v>33952.334086409232</v>
      </c>
      <c r="K17" s="29">
        <f ca="1">SUM('CO2'!K17,'CH4'!K17,N2O!K17,'F-Gase'!K17)</f>
        <v>31670.038764262332</v>
      </c>
      <c r="L17" s="29">
        <f ca="1">SUM('CO2'!L17,'CH4'!L17,N2O!L17,'F-Gase'!L17)</f>
        <v>20421.610257898839</v>
      </c>
      <c r="M17" s="29">
        <f ca="1">SUM('CO2'!M17,'CH4'!M17,N2O!M17,'F-Gase'!M17)</f>
        <v>16418.071812608865</v>
      </c>
      <c r="N17" s="29">
        <f ca="1">SUM('CO2'!N17,'CH4'!N17,N2O!N17,'F-Gase'!N17)</f>
        <v>15205.329813873846</v>
      </c>
      <c r="O17" s="29">
        <f ca="1">SUM('CO2'!O17,'CH4'!O17,N2O!O17,'F-Gase'!O17)</f>
        <v>16193.317598972459</v>
      </c>
      <c r="P17" s="29">
        <f ca="1">SUM('CO2'!P17,'CH4'!P17,N2O!P17,'F-Gase'!P17)</f>
        <v>17396.652879311849</v>
      </c>
      <c r="Q17" s="29">
        <f ca="1">SUM('CO2'!Q17,'CH4'!Q17,N2O!Q17,'F-Gase'!Q17)</f>
        <v>16956.741918684842</v>
      </c>
      <c r="R17" s="29">
        <f ca="1">SUM('CO2'!R17,'CH4'!R17,N2O!R17,'F-Gase'!R17)</f>
        <v>17747.727736812987</v>
      </c>
      <c r="S17" s="29">
        <f ca="1">SUM('CO2'!S17,'CH4'!S17,N2O!S17,'F-Gase'!S17)</f>
        <v>17314.344592594254</v>
      </c>
      <c r="T17" s="29">
        <f ca="1">SUM('CO2'!T17,'CH4'!T17,N2O!T17,'F-Gase'!T17)</f>
        <v>16444.153890878209</v>
      </c>
      <c r="U17" s="29">
        <f ca="1">SUM('CO2'!U17,'CH4'!U17,N2O!U17,'F-Gase'!U17)</f>
        <v>18816.158590273189</v>
      </c>
      <c r="V17" s="29">
        <f ca="1">SUM('CO2'!V17,'CH4'!V17,N2O!V17,'F-Gase'!V17)</f>
        <v>17469.755898401734</v>
      </c>
      <c r="W17" s="29">
        <f ca="1">SUM('CO2'!W17,'CH4'!W17,N2O!W17,'F-Gase'!W17)</f>
        <v>17163.427345672091</v>
      </c>
      <c r="X17" s="29">
        <f ca="1">SUM('CO2'!X17,'CH4'!X17,N2O!X17,'F-Gase'!X17)</f>
        <v>10377.154218291422</v>
      </c>
      <c r="Y17" s="29">
        <f ca="1">SUM('CO2'!Y17,'CH4'!Y17,N2O!Y17,'F-Gase'!Y17)</f>
        <v>9692.2033690644603</v>
      </c>
      <c r="Z17" s="29">
        <f ca="1">SUM('CO2'!Z17,'CH4'!Z17,N2O!Z17,'F-Gase'!Z17)</f>
        <v>9607.4968245967666</v>
      </c>
      <c r="AA17" s="29">
        <f ca="1">SUM('CO2'!AA17,'CH4'!AA17,N2O!AA17,'F-Gase'!AA17)</f>
        <v>9578.2742619855781</v>
      </c>
      <c r="AB17" s="29">
        <f ca="1">SUM('CO2'!AB17,'CH4'!AB17,N2O!AB17,'F-Gase'!AB17)</f>
        <v>7561.5426259360893</v>
      </c>
      <c r="AC17" s="29">
        <f ca="1">SUM('CO2'!AC17,'CH4'!AC17,N2O!AC17,'F-Gase'!AC17)</f>
        <v>6915.5812446067948</v>
      </c>
      <c r="AD17" s="29">
        <f ca="1">SUM('CO2'!AD17,'CH4'!AD17,N2O!AD17,'F-Gase'!AD17)</f>
        <v>6951.9681354989734</v>
      </c>
      <c r="AE17" s="29">
        <f ca="1">SUM('CO2'!AE17,'CH4'!AE17,N2O!AE17,'F-Gase'!AE17)</f>
        <v>6931.0522921367046</v>
      </c>
      <c r="AF17" s="29">
        <f ca="1">SUM('CO2'!AF17,'CH4'!AF17,N2O!AF17,'F-Gase'!AF17)</f>
        <v>6761.3133298760467</v>
      </c>
      <c r="AG17" s="29">
        <f ca="1">SUM('CO2'!AG17,'CH4'!AG17,N2O!AG17,'F-Gase'!AG17)</f>
        <v>6540.8400436690399</v>
      </c>
      <c r="AH17" s="163">
        <f ca="1">SUM('CO2'!AH17,'CH4'!AH17,N2O!AH17,'F-Gase'!AH17)</f>
        <v>6561.6298448480056</v>
      </c>
      <c r="AI17" s="139">
        <f ca="1">SUM('CO2'!AI17,'CH4'!AI17,N2O!AI17,'F-Gase'!AI17)</f>
        <v>6429.3889405387563</v>
      </c>
      <c r="AJ17" s="29">
        <f ca="1">SUM('CO2'!AJ17,'CH4'!AJ17,N2O!AJ17,'F-Gase'!AJ17)</f>
        <v>5221.4447949550004</v>
      </c>
      <c r="AL17" s="129">
        <f t="shared" si="7"/>
        <v>-1207.9441455837559</v>
      </c>
      <c r="AM17" s="125">
        <f t="shared" si="8"/>
        <v>-0.18787853041015978</v>
      </c>
    </row>
    <row r="18" spans="2:39" ht="18.75" customHeight="1">
      <c r="B18" s="18" t="s">
        <v>20</v>
      </c>
      <c r="C18" s="15" t="s">
        <v>6</v>
      </c>
      <c r="D18" s="28">
        <f ca="1">SUM('CO2'!D18,'CH4'!D18,N2O!D18,'F-Gase'!D18)</f>
        <v>27900.741562230007</v>
      </c>
      <c r="E18" s="28">
        <f ca="1">SUM('CO2'!E18,'CH4'!E18,N2O!E18,'F-Gase'!E18)</f>
        <v>26909.364120500002</v>
      </c>
      <c r="F18" s="28">
        <f ca="1">SUM('CO2'!F18,'CH4'!F18,N2O!F18,'F-Gase'!F18)</f>
        <v>23255.906489500005</v>
      </c>
      <c r="G18" s="28">
        <f ca="1">SUM('CO2'!G18,'CH4'!G18,N2O!G18,'F-Gase'!G18)</f>
        <v>23565.04804976</v>
      </c>
      <c r="H18" s="28">
        <f ca="1">SUM('CO2'!H18,'CH4'!H18,N2O!H18,'F-Gase'!H18)</f>
        <v>24695.214253414833</v>
      </c>
      <c r="I18" s="28">
        <f ca="1">SUM('CO2'!I18,'CH4'!I18,N2O!I18,'F-Gase'!I18)</f>
        <v>22632.12862369472</v>
      </c>
      <c r="J18" s="28">
        <f ca="1">SUM('CO2'!J18,'CH4'!J18,N2O!J18,'F-Gase'!J18)</f>
        <v>21829.483813865285</v>
      </c>
      <c r="K18" s="28">
        <f ca="1">SUM('CO2'!K18,'CH4'!K18,N2O!K18,'F-Gase'!K18)</f>
        <v>23450.010622527072</v>
      </c>
      <c r="L18" s="28">
        <f ca="1">SUM('CO2'!L18,'CH4'!L18,N2O!L18,'F-Gase'!L18)</f>
        <v>21782.055396632233</v>
      </c>
      <c r="M18" s="28">
        <f ca="1">SUM('CO2'!M18,'CH4'!M18,N2O!M18,'F-Gase'!M18)</f>
        <v>19397.179651618706</v>
      </c>
      <c r="N18" s="28">
        <f ca="1">SUM('CO2'!N18,'CH4'!N18,N2O!N18,'F-Gase'!N18)</f>
        <v>24183.165192524262</v>
      </c>
      <c r="O18" s="28">
        <f ca="1">SUM('CO2'!O18,'CH4'!O18,N2O!O18,'F-Gase'!O18)</f>
        <v>21337.188201008099</v>
      </c>
      <c r="P18" s="28">
        <f ca="1">SUM('CO2'!P18,'CH4'!P18,N2O!P18,'F-Gase'!P18)</f>
        <v>19790.735233972886</v>
      </c>
      <c r="Q18" s="28">
        <f ca="1">SUM('CO2'!Q18,'CH4'!Q18,N2O!Q18,'F-Gase'!Q18)</f>
        <v>23517.285950280628</v>
      </c>
      <c r="R18" s="28">
        <f ca="1">SUM('CO2'!R18,'CH4'!R18,N2O!R18,'F-Gase'!R18)</f>
        <v>23620.946286462826</v>
      </c>
      <c r="S18" s="28">
        <f ca="1">SUM('CO2'!S18,'CH4'!S18,N2O!S18,'F-Gase'!S18)</f>
        <v>22233.282810430333</v>
      </c>
      <c r="T18" s="28">
        <f ca="1">SUM('CO2'!T18,'CH4'!T18,N2O!T18,'F-Gase'!T18)</f>
        <v>22341.765647509994</v>
      </c>
      <c r="U18" s="28">
        <f ca="1">SUM('CO2'!U18,'CH4'!U18,N2O!U18,'F-Gase'!U18)</f>
        <v>19131.751637961283</v>
      </c>
      <c r="V18" s="28">
        <f ca="1">SUM('CO2'!V18,'CH4'!V18,N2O!V18,'F-Gase'!V18)</f>
        <v>18085.970629636853</v>
      </c>
      <c r="W18" s="28">
        <f ca="1">SUM('CO2'!W18,'CH4'!W18,N2O!W18,'F-Gase'!W18)</f>
        <v>13138.208937174171</v>
      </c>
      <c r="X18" s="28">
        <f ca="1">SUM('CO2'!X18,'CH4'!X18,N2O!X18,'F-Gase'!X18)</f>
        <v>16677.35092109711</v>
      </c>
      <c r="Y18" s="28">
        <f ca="1">SUM('CO2'!Y18,'CH4'!Y18,N2O!Y18,'F-Gase'!Y18)</f>
        <v>15874.607180603118</v>
      </c>
      <c r="Z18" s="28">
        <f ca="1">SUM('CO2'!Z18,'CH4'!Z18,N2O!Z18,'F-Gase'!Z18)</f>
        <v>15393.530505567338</v>
      </c>
      <c r="AA18" s="28">
        <f ca="1">SUM('CO2'!AA18,'CH4'!AA18,N2O!AA18,'F-Gase'!AA18)</f>
        <v>15900.026513233312</v>
      </c>
      <c r="AB18" s="28">
        <f ca="1">SUM('CO2'!AB18,'CH4'!AB18,N2O!AB18,'F-Gase'!AB18)</f>
        <v>17248.945231391423</v>
      </c>
      <c r="AC18" s="28">
        <f ca="1">SUM('CO2'!AC18,'CH4'!AC18,N2O!AC18,'F-Gase'!AC18)</f>
        <v>16930.941345782958</v>
      </c>
      <c r="AD18" s="28">
        <f ca="1">SUM('CO2'!AD18,'CH4'!AD18,N2O!AD18,'F-Gase'!AD18)</f>
        <v>18599.992024029369</v>
      </c>
      <c r="AE18" s="28">
        <f ca="1">SUM('CO2'!AE18,'CH4'!AE18,N2O!AE18,'F-Gase'!AE18)</f>
        <v>21806.956171184316</v>
      </c>
      <c r="AF18" s="28">
        <f ca="1">SUM('CO2'!AF18,'CH4'!AF18,N2O!AF18,'F-Gase'!AF18)</f>
        <v>20069.067434746783</v>
      </c>
      <c r="AG18" s="28">
        <f ca="1">SUM('CO2'!AG18,'CH4'!AG18,N2O!AG18,'F-Gase'!AG18)</f>
        <v>18186.227692153032</v>
      </c>
      <c r="AH18" s="162">
        <f ca="1">SUM('CO2'!AH18,'CH4'!AH18,N2O!AH18,'F-Gase'!AH18)</f>
        <v>15675.656806321724</v>
      </c>
      <c r="AI18" s="138">
        <f ca="1">SUM('CO2'!AI18,'CH4'!AI18,N2O!AI18,'F-Gase'!AI18)</f>
        <v>17611.894094362538</v>
      </c>
      <c r="AJ18" s="92">
        <f ca="1">SUM('CO2'!AJ18,'CH4'!AJ18,N2O!AJ18,'F-Gase'!AJ18)</f>
        <v>16312.532647224654</v>
      </c>
      <c r="AL18" s="128">
        <f t="shared" si="7"/>
        <v>-1299.3614471378842</v>
      </c>
      <c r="AM18" s="124">
        <f t="shared" si="8"/>
        <v>-7.3777496058973102E-2</v>
      </c>
    </row>
    <row r="19" spans="2:39" ht="18.75" customHeight="1">
      <c r="B19" s="19" t="s">
        <v>166</v>
      </c>
      <c r="C19" s="14" t="s">
        <v>6</v>
      </c>
      <c r="D19" s="29">
        <f ca="1">SUM('CO2'!D19,'CH4'!D19,N2O!D19,'F-Gase'!D19)</f>
        <v>9547.4307057275455</v>
      </c>
      <c r="E19" s="29">
        <f ca="1">SUM('CO2'!E19,'CH4'!E19,N2O!E19,'F-Gase'!E19)</f>
        <v>9765.4859537636166</v>
      </c>
      <c r="F19" s="29">
        <f ca="1">SUM('CO2'!F19,'CH4'!F19,N2O!F19,'F-Gase'!F19)</f>
        <v>10345.237125633272</v>
      </c>
      <c r="G19" s="29">
        <f ca="1">SUM('CO2'!G19,'CH4'!G19,N2O!G19,'F-Gase'!G19)</f>
        <v>13069.178873712679</v>
      </c>
      <c r="H19" s="29">
        <f ca="1">SUM('CO2'!H19,'CH4'!H19,N2O!H19,'F-Gase'!H19)</f>
        <v>13327.33231677163</v>
      </c>
      <c r="I19" s="29">
        <f ca="1">SUM('CO2'!I19,'CH4'!I19,N2O!I19,'F-Gase'!I19)</f>
        <v>13579.18373482698</v>
      </c>
      <c r="J19" s="29">
        <f ca="1">SUM('CO2'!J19,'CH4'!J19,N2O!J19,'F-Gase'!J19)</f>
        <v>14007.017029034247</v>
      </c>
      <c r="K19" s="29">
        <f ca="1">SUM('CO2'!K19,'CH4'!K19,N2O!K19,'F-Gase'!K19)</f>
        <v>14739.632381633272</v>
      </c>
      <c r="L19" s="29">
        <f ca="1">SUM('CO2'!L19,'CH4'!L19,N2O!L19,'F-Gase'!L19)</f>
        <v>15202.806479690156</v>
      </c>
      <c r="M19" s="29">
        <f ca="1">SUM('CO2'!M19,'CH4'!M19,N2O!M19,'F-Gase'!M19)</f>
        <v>13877.779629694312</v>
      </c>
      <c r="N19" s="29">
        <f ca="1">SUM('CO2'!N19,'CH4'!N19,N2O!N19,'F-Gase'!N19)</f>
        <v>14003.951116190781</v>
      </c>
      <c r="O19" s="29">
        <f ca="1">SUM('CO2'!O19,'CH4'!O19,N2O!O19,'F-Gase'!O19)</f>
        <v>14443.103040447517</v>
      </c>
      <c r="P19" s="29">
        <f ca="1">SUM('CO2'!P19,'CH4'!P19,N2O!P19,'F-Gase'!P19)</f>
        <v>14128.752686650107</v>
      </c>
      <c r="Q19" s="29">
        <f ca="1">SUM('CO2'!Q19,'CH4'!Q19,N2O!Q19,'F-Gase'!Q19)</f>
        <v>14109.243347755264</v>
      </c>
      <c r="R19" s="29">
        <f ca="1">SUM('CO2'!R19,'CH4'!R19,N2O!R19,'F-Gase'!R19)</f>
        <v>14423.778489206252</v>
      </c>
      <c r="S19" s="29">
        <f ca="1">SUM('CO2'!S19,'CH4'!S19,N2O!S19,'F-Gase'!S19)</f>
        <v>14417.946358323859</v>
      </c>
      <c r="T19" s="29">
        <f ca="1">SUM('CO2'!T19,'CH4'!T19,N2O!T19,'F-Gase'!T19)</f>
        <v>14917.267422439956</v>
      </c>
      <c r="U19" s="29">
        <f ca="1">SUM('CO2'!U19,'CH4'!U19,N2O!U19,'F-Gase'!U19)</f>
        <v>15374.159072769946</v>
      </c>
      <c r="V19" s="29">
        <f ca="1">SUM('CO2'!V19,'CH4'!V19,N2O!V19,'F-Gase'!V19)</f>
        <v>15153.378461952514</v>
      </c>
      <c r="W19" s="29">
        <f ca="1">SUM('CO2'!W19,'CH4'!W19,N2O!W19,'F-Gase'!W19)</f>
        <v>15267.845183693376</v>
      </c>
      <c r="X19" s="29">
        <f ca="1">SUM('CO2'!X19,'CH4'!X19,N2O!X19,'F-Gase'!X19)</f>
        <v>15843.419920305467</v>
      </c>
      <c r="Y19" s="29">
        <f ca="1">SUM('CO2'!Y19,'CH4'!Y19,N2O!Y19,'F-Gase'!Y19)</f>
        <v>16098.293296495238</v>
      </c>
      <c r="Z19" s="29">
        <f ca="1">SUM('CO2'!Z19,'CH4'!Z19,N2O!Z19,'F-Gase'!Z19)</f>
        <v>16257.919147666536</v>
      </c>
      <c r="AA19" s="29">
        <f ca="1">SUM('CO2'!AA19,'CH4'!AA19,N2O!AA19,'F-Gase'!AA19)</f>
        <v>16199.109616515019</v>
      </c>
      <c r="AB19" s="29">
        <f ca="1">SUM('CO2'!AB19,'CH4'!AB19,N2O!AB19,'F-Gase'!AB19)</f>
        <v>16227.42002966867</v>
      </c>
      <c r="AC19" s="29">
        <f ca="1">SUM('CO2'!AC19,'CH4'!AC19,N2O!AC19,'F-Gase'!AC19)</f>
        <v>16608.107927121997</v>
      </c>
      <c r="AD19" s="29">
        <f ca="1">SUM('CO2'!AD19,'CH4'!AD19,N2O!AD19,'F-Gase'!AD19)</f>
        <v>16712.264763926891</v>
      </c>
      <c r="AE19" s="29">
        <f ca="1">SUM('CO2'!AE19,'CH4'!AE19,N2O!AE19,'F-Gase'!AE19)</f>
        <v>16781.826785467689</v>
      </c>
      <c r="AF19" s="29">
        <f ca="1">SUM('CO2'!AF19,'CH4'!AF19,N2O!AF19,'F-Gase'!AF19)</f>
        <v>15911.476897620796</v>
      </c>
      <c r="AG19" s="29">
        <f ca="1">SUM('CO2'!AG19,'CH4'!AG19,N2O!AG19,'F-Gase'!AG19)</f>
        <v>15238.110250152204</v>
      </c>
      <c r="AH19" s="163">
        <f ca="1">SUM('CO2'!AH19,'CH4'!AH19,N2O!AH19,'F-Gase'!AH19)</f>
        <v>13701.332703440359</v>
      </c>
      <c r="AI19" s="139">
        <f ca="1">SUM('CO2'!AI19,'CH4'!AI19,N2O!AI19,'F-Gase'!AI19)</f>
        <v>13240.715742921255</v>
      </c>
      <c r="AJ19" s="29">
        <f ca="1">SUM('CO2'!AJ19,'CH4'!AJ19,N2O!AJ19,'F-Gase'!AJ19)</f>
        <v>12251.903656440183</v>
      </c>
      <c r="AL19" s="129">
        <f t="shared" si="7"/>
        <v>-988.81208648107167</v>
      </c>
      <c r="AM19" s="125">
        <f t="shared" si="8"/>
        <v>-7.4679655214991647E-2</v>
      </c>
    </row>
    <row r="20" spans="2:39" s="145" customFormat="1" ht="18.75" customHeight="1">
      <c r="B20" s="91"/>
      <c r="C20" s="155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2"/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  <c r="AA20" s="162"/>
      <c r="AB20" s="162"/>
      <c r="AC20" s="162"/>
      <c r="AD20" s="162"/>
      <c r="AE20" s="162"/>
      <c r="AF20" s="162"/>
      <c r="AG20" s="162"/>
      <c r="AH20" s="162"/>
      <c r="AI20" s="162"/>
      <c r="AJ20" s="162"/>
      <c r="AL20" s="128"/>
      <c r="AM20" s="124"/>
    </row>
    <row r="21" spans="2:39" s="10" customFormat="1" ht="18.75" customHeight="1">
      <c r="B21" s="147" t="s">
        <v>17</v>
      </c>
      <c r="C21" s="158" t="s">
        <v>6</v>
      </c>
      <c r="D21" s="161">
        <f ca="1">SUMIF(D22:D24,"&lt;1E+307")</f>
        <v>210113.03367251091</v>
      </c>
      <c r="E21" s="161">
        <f t="shared" ref="E21:AE21" si="9">SUMIF(E22:E24,"&lt;1E+307")</f>
        <v>208528.11698885116</v>
      </c>
      <c r="F21" s="161">
        <f t="shared" si="9"/>
        <v>190481.63537358749</v>
      </c>
      <c r="G21" s="161">
        <f t="shared" si="9"/>
        <v>197201.91069165277</v>
      </c>
      <c r="H21" s="161">
        <f t="shared" si="9"/>
        <v>186437.33610524895</v>
      </c>
      <c r="I21" s="161">
        <f t="shared" si="9"/>
        <v>187908.66965501118</v>
      </c>
      <c r="J21" s="161">
        <f t="shared" si="9"/>
        <v>211133.49116762553</v>
      </c>
      <c r="K21" s="161">
        <f t="shared" si="9"/>
        <v>197898.27018991247</v>
      </c>
      <c r="L21" s="161">
        <f t="shared" si="9"/>
        <v>189758.02520596347</v>
      </c>
      <c r="M21" s="161">
        <f t="shared" si="9"/>
        <v>173053.23529313417</v>
      </c>
      <c r="N21" s="161">
        <f t="shared" si="9"/>
        <v>167025.53961036043</v>
      </c>
      <c r="O21" s="161">
        <f t="shared" si="9"/>
        <v>187313.56009992171</v>
      </c>
      <c r="P21" s="161">
        <f t="shared" si="9"/>
        <v>174314.64928442019</v>
      </c>
      <c r="Q21" s="161">
        <f t="shared" si="9"/>
        <v>166969.15448493499</v>
      </c>
      <c r="R21" s="161">
        <f t="shared" si="9"/>
        <v>156366.86509463211</v>
      </c>
      <c r="S21" s="161">
        <f t="shared" si="9"/>
        <v>153950.20785638684</v>
      </c>
      <c r="T21" s="161">
        <f t="shared" si="9"/>
        <v>162295.20759682645</v>
      </c>
      <c r="U21" s="161">
        <f t="shared" si="9"/>
        <v>126087.19800448016</v>
      </c>
      <c r="V21" s="161">
        <f t="shared" si="9"/>
        <v>151765.19569893432</v>
      </c>
      <c r="W21" s="161">
        <f t="shared" si="9"/>
        <v>139069.74770149504</v>
      </c>
      <c r="X21" s="161">
        <f t="shared" si="9"/>
        <v>148327.21466929067</v>
      </c>
      <c r="Y21" s="161">
        <f t="shared" si="9"/>
        <v>127296.75992157809</v>
      </c>
      <c r="Z21" s="161">
        <f t="shared" si="9"/>
        <v>130186.92799876805</v>
      </c>
      <c r="AA21" s="161">
        <f t="shared" si="9"/>
        <v>139757.80367027802</v>
      </c>
      <c r="AB21" s="161">
        <f t="shared" si="9"/>
        <v>118315.02740561895</v>
      </c>
      <c r="AC21" s="161">
        <f t="shared" si="9"/>
        <v>124084.94962245917</v>
      </c>
      <c r="AD21" s="161">
        <f t="shared" si="9"/>
        <v>124599.11241933356</v>
      </c>
      <c r="AE21" s="161">
        <f t="shared" si="9"/>
        <v>122397.98548354191</v>
      </c>
      <c r="AF21" s="161">
        <f t="shared" ref="AF21:AG21" si="10">SUMIF(AF22:AF24,"&lt;1E+307")</f>
        <v>116139.9034241698</v>
      </c>
      <c r="AG21" s="161">
        <f t="shared" si="10"/>
        <v>121415.48483839503</v>
      </c>
      <c r="AH21" s="161">
        <f t="shared" ref="AH21" si="11">SUMIF(AH22:AH24,"&lt;1E+307")</f>
        <v>123191.40549256509</v>
      </c>
      <c r="AI21" s="161">
        <f t="shared" ref="AI21" si="12">SUMIF(AI22:AI24,"&lt;1E+307")</f>
        <v>118026.05283171785</v>
      </c>
      <c r="AJ21" s="161">
        <f t="shared" ref="AJ21" si="13">SUMIF(AJ22:AJ24,"&lt;1E+307")</f>
        <v>111727.67430100233</v>
      </c>
      <c r="AL21" s="126">
        <f>AJ21-AI21</f>
        <v>-6298.3785307155194</v>
      </c>
      <c r="AM21" s="123">
        <f>IF(AJ21&lt;&gt;0,AJ21/AI21-1,0)</f>
        <v>-5.3364307113580978E-2</v>
      </c>
    </row>
    <row r="22" spans="2:39" s="145" customFormat="1" ht="18.75" customHeight="1">
      <c r="B22" s="91" t="s">
        <v>158</v>
      </c>
      <c r="C22" s="155" t="s">
        <v>6</v>
      </c>
      <c r="D22" s="162">
        <f ca="1">SUM('CO2'!D22,'CH4'!D22,N2O!D22)</f>
        <v>65878.997953348997</v>
      </c>
      <c r="E22" s="162">
        <f ca="1">SUM('CO2'!E22,'CH4'!E22,N2O!E22)</f>
        <v>65991.885237341878</v>
      </c>
      <c r="F22" s="162">
        <f ca="1">SUM('CO2'!F22,'CH4'!F22,N2O!F22)</f>
        <v>58658.104475740489</v>
      </c>
      <c r="G22" s="162">
        <f ca="1">SUM('CO2'!G22,'CH4'!G22,N2O!G22)</f>
        <v>56254.725623700986</v>
      </c>
      <c r="H22" s="162">
        <f ca="1">SUM('CO2'!H22,'CH4'!H22,N2O!H22)</f>
        <v>51616.824347813897</v>
      </c>
      <c r="I22" s="162">
        <f ca="1">SUM('CO2'!I22,'CH4'!I22,N2O!I22)</f>
        <v>53526.719860372657</v>
      </c>
      <c r="J22" s="162">
        <f ca="1">SUM('CO2'!J22,'CH4'!J22,N2O!J22)</f>
        <v>64284.218385760134</v>
      </c>
      <c r="K22" s="162">
        <f ca="1">SUM('CO2'!K22,'CH4'!K22,N2O!K22)</f>
        <v>55227.2800753396</v>
      </c>
      <c r="L22" s="162">
        <f ca="1">SUM('CO2'!L22,'CH4'!L22,N2O!L22)</f>
        <v>53550.101208856613</v>
      </c>
      <c r="M22" s="162">
        <f ca="1">SUM('CO2'!M22,'CH4'!M22,N2O!M22)</f>
        <v>49435.505533428484</v>
      </c>
      <c r="N22" s="162">
        <f ca="1">SUM('CO2'!N22,'CH4'!N22,N2O!N22)</f>
        <v>45731.293035440001</v>
      </c>
      <c r="O22" s="162">
        <f ca="1">SUM('CO2'!O22,'CH4'!O22,N2O!O22)</f>
        <v>52954.358848051961</v>
      </c>
      <c r="P22" s="162">
        <f ca="1">SUM('CO2'!P22,'CH4'!P22,N2O!P22)</f>
        <v>50022.96772600332</v>
      </c>
      <c r="Q22" s="162">
        <f ca="1">SUM('CO2'!Q22,'CH4'!Q22,N2O!Q22)</f>
        <v>42053.1684623455</v>
      </c>
      <c r="R22" s="162">
        <f ca="1">SUM('CO2'!R22,'CH4'!R22,N2O!R22)</f>
        <v>40655.714236202868</v>
      </c>
      <c r="S22" s="162">
        <f ca="1">SUM('CO2'!S22,'CH4'!S22,N2O!S22)</f>
        <v>40199.701149821805</v>
      </c>
      <c r="T22" s="162">
        <f ca="1">SUM('CO2'!T22,'CH4'!T22,N2O!T22)</f>
        <v>46185.452161241854</v>
      </c>
      <c r="U22" s="162">
        <f ca="1">SUM('CO2'!U22,'CH4'!U22,N2O!U22)</f>
        <v>35403.17636748519</v>
      </c>
      <c r="V22" s="162">
        <f ca="1">SUM('CO2'!V22,'CH4'!V22,N2O!V22)</f>
        <v>42166.145886122285</v>
      </c>
      <c r="W22" s="162">
        <f ca="1">SUM('CO2'!W22,'CH4'!W22,N2O!W22)</f>
        <v>37804.846876844356</v>
      </c>
      <c r="X22" s="162">
        <f ca="1">SUM('CO2'!X22,'CH4'!X22,N2O!X22)</f>
        <v>39908.645911011459</v>
      </c>
      <c r="Y22" s="162">
        <f ca="1">SUM('CO2'!Y22,'CH4'!Y22,N2O!Y22)</f>
        <v>35026.311439823323</v>
      </c>
      <c r="Z22" s="162">
        <f ca="1">SUM('CO2'!Z22,'CH4'!Z22,N2O!Z22)</f>
        <v>34017.663542956681</v>
      </c>
      <c r="AA22" s="162">
        <f ca="1">SUM('CO2'!AA22,'CH4'!AA22,N2O!AA22)</f>
        <v>37497.253078849601</v>
      </c>
      <c r="AB22" s="162">
        <f ca="1">SUM('CO2'!AB22,'CH4'!AB22,N2O!AB22)</f>
        <v>33662.194318618269</v>
      </c>
      <c r="AC22" s="162">
        <f ca="1">SUM('CO2'!AC22,'CH4'!AC22,N2O!AC22)</f>
        <v>35086.887029621525</v>
      </c>
      <c r="AD22" s="162">
        <f ca="1">SUM('CO2'!AD22,'CH4'!AD22,N2O!AD22)</f>
        <v>34149.923652653153</v>
      </c>
      <c r="AE22" s="162">
        <f ca="1">SUM('CO2'!AE22,'CH4'!AE22,N2O!AE22)</f>
        <v>33753.866318706045</v>
      </c>
      <c r="AF22" s="162">
        <f ca="1">SUM('CO2'!AF22,'CH4'!AF22,N2O!AF22)</f>
        <v>29620.789578404194</v>
      </c>
      <c r="AG22" s="162">
        <f ca="1">SUM('CO2'!AG22,'CH4'!AG22,N2O!AG22)</f>
        <v>29888.947563378832</v>
      </c>
      <c r="AH22" s="162">
        <f ca="1">SUM('CO2'!AH22,'CH4'!AH22,N2O!AH22)</f>
        <v>32696.256513372882</v>
      </c>
      <c r="AI22" s="162">
        <f ca="1">SUM('CO2'!AI22,'CH4'!AI22,N2O!AI22)</f>
        <v>33495.906034012602</v>
      </c>
      <c r="AJ22" s="162">
        <f ca="1">SUM('CO2'!AJ22,'CH4'!AJ22,N2O!AJ22)</f>
        <v>30583.215050169343</v>
      </c>
      <c r="AL22" s="128">
        <f>AJ22-AI22</f>
        <v>-2912.6909838432584</v>
      </c>
      <c r="AM22" s="124">
        <f>IF(AJ22&lt;&gt;0,AJ22/AI22-1,0)</f>
        <v>-8.6956626307872931E-2</v>
      </c>
    </row>
    <row r="23" spans="2:39" s="145" customFormat="1" ht="18.75" customHeight="1">
      <c r="B23" s="19" t="s">
        <v>30</v>
      </c>
      <c r="C23" s="154" t="s">
        <v>6</v>
      </c>
      <c r="D23" s="163">
        <f ca="1">SUM('CO2'!D23,'CH4'!D23,N2O!D23)</f>
        <v>132102.31654422832</v>
      </c>
      <c r="E23" s="163">
        <f ca="1">SUM('CO2'!E23,'CH4'!E23,N2O!E23)</f>
        <v>133884.61210340954</v>
      </c>
      <c r="F23" s="163">
        <f ca="1">SUM('CO2'!F23,'CH4'!F23,N2O!F23)</f>
        <v>125258.5463138614</v>
      </c>
      <c r="G23" s="163">
        <f ca="1">SUM('CO2'!G23,'CH4'!G23,N2O!G23)</f>
        <v>135695.24086687993</v>
      </c>
      <c r="H23" s="163">
        <f ca="1">SUM('CO2'!H23,'CH4'!H23,N2O!H23)</f>
        <v>129989.30587587909</v>
      </c>
      <c r="I23" s="163">
        <f ca="1">SUM('CO2'!I23,'CH4'!I23,N2O!I23)</f>
        <v>130359.35315315875</v>
      </c>
      <c r="J23" s="163">
        <f ca="1">SUM('CO2'!J23,'CH4'!J23,N2O!J23)</f>
        <v>143703.01073586851</v>
      </c>
      <c r="K23" s="163">
        <f ca="1">SUM('CO2'!K23,'CH4'!K23,N2O!K23)</f>
        <v>139632.44011780876</v>
      </c>
      <c r="L23" s="163">
        <f ca="1">SUM('CO2'!L23,'CH4'!L23,N2O!L23)</f>
        <v>133159.25587785992</v>
      </c>
      <c r="M23" s="163">
        <f ca="1">SUM('CO2'!M23,'CH4'!M23,N2O!M23)</f>
        <v>121015.55126743615</v>
      </c>
      <c r="N23" s="163">
        <f ca="1">SUM('CO2'!N23,'CH4'!N23,N2O!N23)</f>
        <v>118962.69566393808</v>
      </c>
      <c r="O23" s="163">
        <f ca="1">SUM('CO2'!O23,'CH4'!O23,N2O!O23)</f>
        <v>132448.7004252875</v>
      </c>
      <c r="P23" s="163">
        <f ca="1">SUM('CO2'!P23,'CH4'!P23,N2O!P23)</f>
        <v>122344.68322713423</v>
      </c>
      <c r="Q23" s="163">
        <f ca="1">SUM('CO2'!Q23,'CH4'!Q23,N2O!Q23)</f>
        <v>122948.46038850273</v>
      </c>
      <c r="R23" s="163">
        <f ca="1">SUM('CO2'!R23,'CH4'!R23,N2O!R23)</f>
        <v>114027.60376391842</v>
      </c>
      <c r="S23" s="163">
        <f ca="1">SUM('CO2'!S23,'CH4'!S23,N2O!S23)</f>
        <v>112036.52625088925</v>
      </c>
      <c r="T23" s="163">
        <f ca="1">SUM('CO2'!T23,'CH4'!T23,N2O!T23)</f>
        <v>114553.2182013042</v>
      </c>
      <c r="U23" s="163">
        <f ca="1">SUM('CO2'!U23,'CH4'!U23,N2O!U23)</f>
        <v>89390.642170837236</v>
      </c>
      <c r="V23" s="163">
        <f ca="1">SUM('CO2'!V23,'CH4'!V23,N2O!V23)</f>
        <v>108280.44201940864</v>
      </c>
      <c r="W23" s="163">
        <f ca="1">SUM('CO2'!W23,'CH4'!W23,N2O!W23)</f>
        <v>99918.652303766081</v>
      </c>
      <c r="X23" s="163">
        <f ca="1">SUM('CO2'!X23,'CH4'!X23,N2O!X23)</f>
        <v>107118.65175444633</v>
      </c>
      <c r="Y23" s="163">
        <f ca="1">SUM('CO2'!Y23,'CH4'!Y23,N2O!Y23)</f>
        <v>91064.891725583118</v>
      </c>
      <c r="Z23" s="163">
        <f ca="1">SUM('CO2'!Z23,'CH4'!Z23,N2O!Z23)</f>
        <v>95176.511032963972</v>
      </c>
      <c r="AA23" s="163">
        <f ca="1">SUM('CO2'!AA23,'CH4'!AA23,N2O!AA23)</f>
        <v>101229.85239793257</v>
      </c>
      <c r="AB23" s="163">
        <f ca="1">SUM('CO2'!AB23,'CH4'!AB23,N2O!AB23)</f>
        <v>83681.421588086552</v>
      </c>
      <c r="AC23" s="163">
        <f ca="1">SUM('CO2'!AC23,'CH4'!AC23,N2O!AC23)</f>
        <v>88027.275824203985</v>
      </c>
      <c r="AD23" s="163">
        <f ca="1">SUM('CO2'!AD23,'CH4'!AD23,N2O!AD23)</f>
        <v>89446.927419267609</v>
      </c>
      <c r="AE23" s="163">
        <f ca="1">SUM('CO2'!AE23,'CH4'!AE23,N2O!AE23)</f>
        <v>87826.937767944779</v>
      </c>
      <c r="AF23" s="163">
        <f ca="1">SUM('CO2'!AF23,'CH4'!AF23,N2O!AF23)</f>
        <v>85791.789263736922</v>
      </c>
      <c r="AG23" s="163">
        <f ca="1">SUM('CO2'!AG23,'CH4'!AG23,N2O!AG23)</f>
        <v>90633.646149418564</v>
      </c>
      <c r="AH23" s="163">
        <f ca="1">SUM('CO2'!AH23,'CH4'!AH23,N2O!AH23)</f>
        <v>89747.92502474373</v>
      </c>
      <c r="AI23" s="163">
        <f ca="1">SUM('CO2'!AI23,'CH4'!AI23,N2O!AI23)</f>
        <v>83543.875270457429</v>
      </c>
      <c r="AJ23" s="163">
        <f ca="1">SUM('CO2'!AJ23,'CH4'!AJ23,N2O!AJ23)</f>
        <v>80284.427464715613</v>
      </c>
      <c r="AL23" s="129">
        <f>AJ23-AI23</f>
        <v>-3259.4478057418164</v>
      </c>
      <c r="AM23" s="125">
        <f>IF(AJ23&lt;&gt;0,AJ23/AI23-1,0)</f>
        <v>-3.9014802643401181E-2</v>
      </c>
    </row>
    <row r="24" spans="2:39" s="145" customFormat="1" ht="18.75" customHeight="1">
      <c r="B24" s="91" t="s">
        <v>159</v>
      </c>
      <c r="C24" s="155" t="s">
        <v>6</v>
      </c>
      <c r="D24" s="162">
        <f ca="1">SUM('CO2'!D24,'CH4'!D24,N2O!D24)</f>
        <v>12131.719174933589</v>
      </c>
      <c r="E24" s="162">
        <f ca="1">SUM('CO2'!E24,'CH4'!E24,N2O!E24)</f>
        <v>8651.6196480997496</v>
      </c>
      <c r="F24" s="162">
        <f ca="1">SUM('CO2'!F24,'CH4'!F24,N2O!F24)</f>
        <v>6564.9845839855707</v>
      </c>
      <c r="G24" s="162">
        <f ca="1">SUM('CO2'!G24,'CH4'!G24,N2O!G24)</f>
        <v>5251.9442010718367</v>
      </c>
      <c r="H24" s="162">
        <f ca="1">SUM('CO2'!H24,'CH4'!H24,N2O!H24)</f>
        <v>4831.2058815559803</v>
      </c>
      <c r="I24" s="162">
        <f ca="1">SUM('CO2'!I24,'CH4'!I24,N2O!I24)</f>
        <v>4022.5966414797931</v>
      </c>
      <c r="J24" s="162">
        <f ca="1">SUM('CO2'!J24,'CH4'!J24,N2O!J24)</f>
        <v>3146.2620459968912</v>
      </c>
      <c r="K24" s="162">
        <f ca="1">SUM('CO2'!K24,'CH4'!K24,N2O!K24)</f>
        <v>3038.5499967641167</v>
      </c>
      <c r="L24" s="162">
        <f ca="1">SUM('CO2'!L24,'CH4'!L24,N2O!L24)</f>
        <v>3048.6681192469246</v>
      </c>
      <c r="M24" s="162">
        <f ca="1">SUM('CO2'!M24,'CH4'!M24,N2O!M24)</f>
        <v>2602.1784922695329</v>
      </c>
      <c r="N24" s="162">
        <f ca="1">SUM('CO2'!N24,'CH4'!N24,N2O!N24)</f>
        <v>2331.5509109823415</v>
      </c>
      <c r="O24" s="162">
        <f ca="1">SUM('CO2'!O24,'CH4'!O24,N2O!O24)</f>
        <v>1910.5008265822426</v>
      </c>
      <c r="P24" s="162">
        <f ca="1">SUM('CO2'!P24,'CH4'!P24,N2O!P24)</f>
        <v>1946.9983312826262</v>
      </c>
      <c r="Q24" s="162">
        <f ca="1">SUM('CO2'!Q24,'CH4'!Q24,N2O!Q24)</f>
        <v>1967.5256340867381</v>
      </c>
      <c r="R24" s="162">
        <f ca="1">SUM('CO2'!R24,'CH4'!R24,N2O!R24)</f>
        <v>1683.547094510838</v>
      </c>
      <c r="S24" s="162">
        <f ca="1">SUM('CO2'!S24,'CH4'!S24,N2O!S24)</f>
        <v>1713.9804556757992</v>
      </c>
      <c r="T24" s="162">
        <f ca="1">SUM('CO2'!T24,'CH4'!T24,N2O!T24)</f>
        <v>1556.5372342804062</v>
      </c>
      <c r="U24" s="162">
        <f ca="1">SUM('CO2'!U24,'CH4'!U24,N2O!U24)</f>
        <v>1293.3794661577238</v>
      </c>
      <c r="V24" s="162">
        <f ca="1">SUM('CO2'!V24,'CH4'!V24,N2O!V24)</f>
        <v>1318.6077934033738</v>
      </c>
      <c r="W24" s="162">
        <f ca="1">SUM('CO2'!W24,'CH4'!W24,N2O!W24)</f>
        <v>1346.2485208846153</v>
      </c>
      <c r="X24" s="162">
        <f ca="1">SUM('CO2'!X24,'CH4'!X24,N2O!X24)</f>
        <v>1299.9170038328775</v>
      </c>
      <c r="Y24" s="162">
        <f ca="1">SUM('CO2'!Y24,'CH4'!Y24,N2O!Y24)</f>
        <v>1205.5567561716407</v>
      </c>
      <c r="Z24" s="162">
        <f ca="1">SUM('CO2'!Z24,'CH4'!Z24,N2O!Z24)</f>
        <v>992.75342284739179</v>
      </c>
      <c r="AA24" s="162">
        <f ca="1">SUM('CO2'!AA24,'CH4'!AA24,N2O!AA24)</f>
        <v>1030.698193495871</v>
      </c>
      <c r="AB24" s="162">
        <f ca="1">SUM('CO2'!AB24,'CH4'!AB24,N2O!AB24)</f>
        <v>971.41149891412374</v>
      </c>
      <c r="AC24" s="162">
        <f ca="1">SUM('CO2'!AC24,'CH4'!AC24,N2O!AC24)</f>
        <v>970.78676863364808</v>
      </c>
      <c r="AD24" s="162">
        <f ca="1">SUM('CO2'!AD24,'CH4'!AD24,N2O!AD24)</f>
        <v>1002.2613474127824</v>
      </c>
      <c r="AE24" s="162">
        <f ca="1">SUM('CO2'!AE24,'CH4'!AE24,N2O!AE24)</f>
        <v>817.18139689108853</v>
      </c>
      <c r="AF24" s="162">
        <f ca="1">SUM('CO2'!AF24,'CH4'!AF24,N2O!AF24)</f>
        <v>727.32458202868247</v>
      </c>
      <c r="AG24" s="162">
        <f ca="1">SUM('CO2'!AG24,'CH4'!AG24,N2O!AG24)</f>
        <v>892.89112559764499</v>
      </c>
      <c r="AH24" s="162">
        <f ca="1">SUM('CO2'!AH24,'CH4'!AH24,N2O!AH24)</f>
        <v>747.22395444846995</v>
      </c>
      <c r="AI24" s="162">
        <f ca="1">SUM('CO2'!AI24,'CH4'!AI24,N2O!AI24)</f>
        <v>986.27152724782388</v>
      </c>
      <c r="AJ24" s="162">
        <f ca="1">SUM('CO2'!AJ24,'CH4'!AJ24,N2O!AJ24)</f>
        <v>860.03178611738349</v>
      </c>
      <c r="AL24" s="128">
        <f>AJ24-AI24</f>
        <v>-126.23974113044039</v>
      </c>
      <c r="AM24" s="124">
        <f>IF(AJ24&lt;&gt;0,AJ24/AI24-1,0)</f>
        <v>-0.12799694368417036</v>
      </c>
    </row>
    <row r="25" spans="2:39" s="145" customFormat="1" ht="18.75" customHeight="1">
      <c r="B25" s="19"/>
      <c r="C25" s="154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3"/>
      <c r="X25" s="163"/>
      <c r="Y25" s="163"/>
      <c r="Z25" s="163"/>
      <c r="AA25" s="163"/>
      <c r="AB25" s="163"/>
      <c r="AC25" s="163"/>
      <c r="AD25" s="163"/>
      <c r="AE25" s="163"/>
      <c r="AF25" s="163"/>
      <c r="AG25" s="163"/>
      <c r="AH25" s="163"/>
      <c r="AI25" s="163"/>
      <c r="AJ25" s="163"/>
      <c r="AL25" s="129"/>
      <c r="AM25" s="125"/>
    </row>
    <row r="26" spans="2:39" s="10" customFormat="1" ht="18.75" customHeight="1">
      <c r="B26" s="148" t="s">
        <v>25</v>
      </c>
      <c r="C26" s="22" t="s">
        <v>6</v>
      </c>
      <c r="D26" s="160">
        <f ca="1">SUMIF(D27:D30,"&lt;1E+307")</f>
        <v>163275.37105767202</v>
      </c>
      <c r="E26" s="160">
        <f t="shared" ref="E26:AE26" si="14">SUMIF(E27:E30,"&lt;1E+307")</f>
        <v>166230.69342576395</v>
      </c>
      <c r="F26" s="160">
        <f t="shared" si="14"/>
        <v>172103.67611823924</v>
      </c>
      <c r="G26" s="160">
        <f t="shared" si="14"/>
        <v>176432.46914495944</v>
      </c>
      <c r="H26" s="160">
        <f t="shared" si="14"/>
        <v>172403.9104847525</v>
      </c>
      <c r="I26" s="160">
        <f t="shared" si="14"/>
        <v>176071.3430046759</v>
      </c>
      <c r="J26" s="160">
        <f t="shared" si="14"/>
        <v>175657.3548096751</v>
      </c>
      <c r="K26" s="160">
        <f t="shared" si="14"/>
        <v>176071.57822386944</v>
      </c>
      <c r="L26" s="160">
        <f t="shared" si="14"/>
        <v>179344.43929816101</v>
      </c>
      <c r="M26" s="160">
        <f t="shared" si="14"/>
        <v>184456.4986451561</v>
      </c>
      <c r="N26" s="160">
        <f t="shared" si="14"/>
        <v>180504.38348458914</v>
      </c>
      <c r="O26" s="160">
        <f t="shared" si="14"/>
        <v>176637.0521356719</v>
      </c>
      <c r="P26" s="160">
        <f t="shared" si="14"/>
        <v>174130.79381336796</v>
      </c>
      <c r="Q26" s="160">
        <f t="shared" si="14"/>
        <v>167798.36298663716</v>
      </c>
      <c r="R26" s="160">
        <f t="shared" si="14"/>
        <v>167385.57294033366</v>
      </c>
      <c r="S26" s="160">
        <f t="shared" si="14"/>
        <v>159381.32149048749</v>
      </c>
      <c r="T26" s="160">
        <f t="shared" si="14"/>
        <v>155417.74795605501</v>
      </c>
      <c r="U26" s="160">
        <f t="shared" si="14"/>
        <v>152555.79158249567</v>
      </c>
      <c r="V26" s="160">
        <f t="shared" si="14"/>
        <v>152189.9909392515</v>
      </c>
      <c r="W26" s="160">
        <f t="shared" si="14"/>
        <v>151578.47551300985</v>
      </c>
      <c r="X26" s="160">
        <f t="shared" si="14"/>
        <v>152676.53050796065</v>
      </c>
      <c r="Y26" s="160">
        <f t="shared" si="14"/>
        <v>154765.82129588578</v>
      </c>
      <c r="Z26" s="160">
        <f t="shared" si="14"/>
        <v>153286.4536678649</v>
      </c>
      <c r="AA26" s="160">
        <f t="shared" si="14"/>
        <v>157424.62889713512</v>
      </c>
      <c r="AB26" s="160">
        <f t="shared" si="14"/>
        <v>158598.88504324658</v>
      </c>
      <c r="AC26" s="160">
        <f t="shared" si="14"/>
        <v>161520.25311984474</v>
      </c>
      <c r="AD26" s="160">
        <f t="shared" si="14"/>
        <v>164623.36438821809</v>
      </c>
      <c r="AE26" s="160">
        <f t="shared" si="14"/>
        <v>167430.95613425612</v>
      </c>
      <c r="AF26" s="160">
        <f t="shared" ref="AF26:AG26" si="15">SUMIF(AF27:AF30,"&lt;1E+307")</f>
        <v>161833.59063845593</v>
      </c>
      <c r="AG26" s="160">
        <f t="shared" si="15"/>
        <v>163658.45893867052</v>
      </c>
      <c r="AH26" s="160">
        <f t="shared" ref="AH26" si="16">SUMIF(AH27:AH30,"&lt;1E+307")</f>
        <v>145399.67270301274</v>
      </c>
      <c r="AI26" s="160">
        <f t="shared" ref="AI26" si="17">SUMIF(AI27:AI30,"&lt;1E+307")</f>
        <v>146786.20593339423</v>
      </c>
      <c r="AJ26" s="160">
        <f t="shared" ref="AJ26" si="18">SUMIF(AJ27:AJ30,"&lt;1E+307")</f>
        <v>147857.40572370926</v>
      </c>
      <c r="AL26" s="127">
        <f>AJ26-AI26</f>
        <v>1071.1997903150332</v>
      </c>
      <c r="AM26" s="122">
        <f>IF(AJ26&lt;&gt;0,AJ26/AI26-1,0)</f>
        <v>7.29768702381417E-3</v>
      </c>
    </row>
    <row r="27" spans="2:39" s="145" customFormat="1" ht="18.75" customHeight="1">
      <c r="B27" s="19" t="s">
        <v>7</v>
      </c>
      <c r="C27" s="154" t="s">
        <v>6</v>
      </c>
      <c r="D27" s="163">
        <f ca="1">SUM('CO2'!D27,'CH4'!D27,N2O!D27)</f>
        <v>2286.526599466592</v>
      </c>
      <c r="E27" s="163">
        <f ca="1">SUM('CO2'!E27,'CH4'!E27,N2O!E27)</f>
        <v>2199.4033575934914</v>
      </c>
      <c r="F27" s="163">
        <f ca="1">SUM('CO2'!F27,'CH4'!F27,N2O!F27)</f>
        <v>2244.3687719045993</v>
      </c>
      <c r="G27" s="163">
        <f ca="1">SUM('CO2'!G27,'CH4'!G27,N2O!G27)</f>
        <v>2160.9288461185547</v>
      </c>
      <c r="H27" s="163">
        <f ca="1">SUM('CO2'!H27,'CH4'!H27,N2O!H27)</f>
        <v>2143.7169550546678</v>
      </c>
      <c r="I27" s="163">
        <f ca="1">SUM('CO2'!I27,'CH4'!I27,N2O!I27)</f>
        <v>2259.4496686421789</v>
      </c>
      <c r="J27" s="163">
        <f ca="1">SUM('CO2'!J27,'CH4'!J27,N2O!J27)</f>
        <v>2176.4020944549675</v>
      </c>
      <c r="K27" s="163">
        <f ca="1">SUM('CO2'!K27,'CH4'!K27,N2O!K27)</f>
        <v>2287.5575432142573</v>
      </c>
      <c r="L27" s="163">
        <f ca="1">SUM('CO2'!L27,'CH4'!L27,N2O!L27)</f>
        <v>2296.1140256014355</v>
      </c>
      <c r="M27" s="163">
        <f ca="1">SUM('CO2'!M27,'CH4'!M27,N2O!M27)</f>
        <v>2317.3901273044144</v>
      </c>
      <c r="N27" s="163">
        <f ca="1">SUM('CO2'!N27,'CH4'!N27,N2O!N27)</f>
        <v>2431.4296495813396</v>
      </c>
      <c r="O27" s="163">
        <f ca="1">SUM('CO2'!O27,'CH4'!O27,N2O!O27)</f>
        <v>2372.8958349906102</v>
      </c>
      <c r="P27" s="163">
        <f ca="1">SUM('CO2'!P27,'CH4'!P27,N2O!P27)</f>
        <v>2266.041479117117</v>
      </c>
      <c r="Q27" s="163">
        <f ca="1">SUM('CO2'!Q27,'CH4'!Q27,N2O!Q27)</f>
        <v>2253.7278262043565</v>
      </c>
      <c r="R27" s="163">
        <f ca="1">SUM('CO2'!R27,'CH4'!R27,N2O!R27)</f>
        <v>2104.2076504314864</v>
      </c>
      <c r="S27" s="163">
        <f ca="1">SUM('CO2'!S27,'CH4'!S27,N2O!S27)</f>
        <v>2251.7246357112285</v>
      </c>
      <c r="T27" s="163">
        <f ca="1">SUM('CO2'!T27,'CH4'!T27,N2O!T27)</f>
        <v>2304.2517893824306</v>
      </c>
      <c r="U27" s="163">
        <f ca="1">SUM('CO2'!U27,'CH4'!U27,N2O!U27)</f>
        <v>2373.9583061157668</v>
      </c>
      <c r="V27" s="163">
        <f ca="1">SUM('CO2'!V27,'CH4'!V27,N2O!V27)</f>
        <v>2400.7815985365046</v>
      </c>
      <c r="W27" s="163">
        <f ca="1">SUM('CO2'!W27,'CH4'!W27,N2O!W27)</f>
        <v>2257.9403899092067</v>
      </c>
      <c r="X27" s="163">
        <f ca="1">SUM('CO2'!X27,'CH4'!X27,N2O!X27)</f>
        <v>2247.7546053950009</v>
      </c>
      <c r="Y27" s="163">
        <f ca="1">SUM('CO2'!Y27,'CH4'!Y27,N2O!Y27)</f>
        <v>2275.1980499562742</v>
      </c>
      <c r="Z27" s="163">
        <f ca="1">SUM('CO2'!Z27,'CH4'!Z27,N2O!Z27)</f>
        <v>2164.5369524544017</v>
      </c>
      <c r="AA27" s="163">
        <f ca="1">SUM('CO2'!AA27,'CH4'!AA27,N2O!AA27)</f>
        <v>1956.5318076462211</v>
      </c>
      <c r="AB27" s="163">
        <f ca="1">SUM('CO2'!AB27,'CH4'!AB27,N2O!AB27)</f>
        <v>1977.8554513237686</v>
      </c>
      <c r="AC27" s="163">
        <f ca="1">SUM('CO2'!AC27,'CH4'!AC27,N2O!AC27)</f>
        <v>2061.4974456817627</v>
      </c>
      <c r="AD27" s="163">
        <f ca="1">SUM('CO2'!AD27,'CH4'!AD27,N2O!AD27)</f>
        <v>2067.1441207387816</v>
      </c>
      <c r="AE27" s="163">
        <f ca="1">SUM('CO2'!AE27,'CH4'!AE27,N2O!AE27)</f>
        <v>2003.7859103873109</v>
      </c>
      <c r="AF27" s="163">
        <f ca="1">SUM('CO2'!AF27,'CH4'!AF27,N2O!AF27)</f>
        <v>2020.2862964976105</v>
      </c>
      <c r="AG27" s="163">
        <f ca="1">SUM('CO2'!AG27,'CH4'!AG27,N2O!AG27)</f>
        <v>2126.0867444998839</v>
      </c>
      <c r="AH27" s="163">
        <f ca="1">SUM('CO2'!AH27,'CH4'!AH27,N2O!AH27)</f>
        <v>979.93329619368444</v>
      </c>
      <c r="AI27" s="163">
        <f ca="1">SUM('CO2'!AI27,'CH4'!AI27,N2O!AI27)</f>
        <v>740.62321276322655</v>
      </c>
      <c r="AJ27" s="163">
        <f ca="1">SUM('CO2'!AJ27,'CH4'!AJ27,N2O!AJ27)</f>
        <v>1029.9483674178821</v>
      </c>
      <c r="AL27" s="129">
        <f>AJ27-AI27</f>
        <v>289.32515465465553</v>
      </c>
      <c r="AM27" s="125">
        <f>IF(AJ27&lt;&gt;0,AJ27/AI27-1,0)</f>
        <v>0.39065094054397576</v>
      </c>
    </row>
    <row r="28" spans="2:39" s="145" customFormat="1" ht="18.75" customHeight="1">
      <c r="B28" s="91" t="s">
        <v>8</v>
      </c>
      <c r="C28" s="155" t="s">
        <v>6</v>
      </c>
      <c r="D28" s="162">
        <f ca="1">SUM('CO2'!D28,'CH4'!D28,N2O!D28)</f>
        <v>154825.995714299</v>
      </c>
      <c r="E28" s="162">
        <f ca="1">SUM('CO2'!E28,'CH4'!E28,N2O!E28)</f>
        <v>158316.31809430517</v>
      </c>
      <c r="F28" s="162">
        <f ca="1">SUM('CO2'!F28,'CH4'!F28,N2O!F28)</f>
        <v>164135.1892060262</v>
      </c>
      <c r="G28" s="162">
        <f ca="1">SUM('CO2'!G28,'CH4'!G28,N2O!G28)</f>
        <v>168575.05377839998</v>
      </c>
      <c r="H28" s="162">
        <f ca="1">SUM('CO2'!H28,'CH4'!H28,N2O!H28)</f>
        <v>164810.79427804993</v>
      </c>
      <c r="I28" s="162">
        <f ca="1">SUM('CO2'!I28,'CH4'!I28,N2O!I28)</f>
        <v>168900.63608755483</v>
      </c>
      <c r="J28" s="162">
        <f ca="1">SUM('CO2'!J28,'CH4'!J28,N2O!J28)</f>
        <v>168872.19923959294</v>
      </c>
      <c r="K28" s="162">
        <f ca="1">SUM('CO2'!K28,'CH4'!K28,N2O!K28)</f>
        <v>169686.89157621734</v>
      </c>
      <c r="L28" s="162">
        <f ca="1">SUM('CO2'!L28,'CH4'!L28,N2O!L28)</f>
        <v>173052.75407555676</v>
      </c>
      <c r="M28" s="162">
        <f ca="1">SUM('CO2'!M28,'CH4'!M28,N2O!M28)</f>
        <v>178494.6595416925</v>
      </c>
      <c r="N28" s="162">
        <f ca="1">SUM('CO2'!N28,'CH4'!N28,N2O!N28)</f>
        <v>174498.75056624404</v>
      </c>
      <c r="O28" s="162">
        <f ca="1">SUM('CO2'!O28,'CH4'!O28,N2O!O28)</f>
        <v>170865.97388647796</v>
      </c>
      <c r="P28" s="162">
        <f ca="1">SUM('CO2'!P28,'CH4'!P28,N2O!P28)</f>
        <v>168671.73961787432</v>
      </c>
      <c r="Q28" s="162">
        <f ca="1">SUM('CO2'!Q28,'CH4'!Q28,N2O!Q28)</f>
        <v>162333.24079692815</v>
      </c>
      <c r="R28" s="162">
        <f ca="1">SUM('CO2'!R28,'CH4'!R28,N2O!R28)</f>
        <v>162163.14147318338</v>
      </c>
      <c r="S28" s="162">
        <f ca="1">SUM('CO2'!S28,'CH4'!S28,N2O!S28)</f>
        <v>154159.16000595805</v>
      </c>
      <c r="T28" s="162">
        <f ca="1">SUM('CO2'!T28,'CH4'!T28,N2O!T28)</f>
        <v>150347.77457057315</v>
      </c>
      <c r="U28" s="162">
        <f ca="1">SUM('CO2'!U28,'CH4'!U28,N2O!U28)</f>
        <v>147404.97349809401</v>
      </c>
      <c r="V28" s="162">
        <f ca="1">SUM('CO2'!V28,'CH4'!V28,N2O!V28)</f>
        <v>147072.83713884882</v>
      </c>
      <c r="W28" s="162">
        <f ca="1">SUM('CO2'!W28,'CH4'!W28,N2O!W28)</f>
        <v>146770.04030042895</v>
      </c>
      <c r="X28" s="162">
        <f ca="1">SUM('CO2'!X28,'CH4'!X28,N2O!X28)</f>
        <v>147908.90384684302</v>
      </c>
      <c r="Y28" s="162">
        <f ca="1">SUM('CO2'!Y28,'CH4'!Y28,N2O!Y28)</f>
        <v>149898.04155888903</v>
      </c>
      <c r="Z28" s="162">
        <f ca="1">SUM('CO2'!Z28,'CH4'!Z28,N2O!Z28)</f>
        <v>148630.79811911361</v>
      </c>
      <c r="AA28" s="162">
        <f ca="1">SUM('CO2'!AA28,'CH4'!AA28,N2O!AA28)</f>
        <v>152916.79138181455</v>
      </c>
      <c r="AB28" s="162">
        <f ca="1">SUM('CO2'!AB28,'CH4'!AB28,N2O!AB28)</f>
        <v>154099.85447354629</v>
      </c>
      <c r="AC28" s="162">
        <f ca="1">SUM('CO2'!AC28,'CH4'!AC28,N2O!AC28)</f>
        <v>156761.15141420512</v>
      </c>
      <c r="AD28" s="162">
        <f ca="1">SUM('CO2'!AD28,'CH4'!AD28,N2O!AD28)</f>
        <v>159962.3358538663</v>
      </c>
      <c r="AE28" s="162">
        <f ca="1">SUM('CO2'!AE28,'CH4'!AE28,N2O!AE28)</f>
        <v>163111.71396590647</v>
      </c>
      <c r="AF28" s="162">
        <f ca="1">SUM('CO2'!AF28,'CH4'!AF28,N2O!AF28)</f>
        <v>157544.94971174552</v>
      </c>
      <c r="AG28" s="162">
        <f ca="1">SUM('CO2'!AG28,'CH4'!AG28,N2O!AG28)</f>
        <v>159107.39252438763</v>
      </c>
      <c r="AH28" s="162">
        <f ca="1">SUM('CO2'!AH28,'CH4'!AH28,N2O!AH28)</f>
        <v>142163.79119348535</v>
      </c>
      <c r="AI28" s="162">
        <f ca="1">SUM('CO2'!AI28,'CH4'!AI28,N2O!AI28)</f>
        <v>143723.78081733012</v>
      </c>
      <c r="AJ28" s="162">
        <f ca="1">SUM('CO2'!AJ28,'CH4'!AJ28,N2O!AJ28)</f>
        <v>144541.33877570493</v>
      </c>
      <c r="AL28" s="128">
        <f>AJ28-AI28</f>
        <v>817.55795837481855</v>
      </c>
      <c r="AM28" s="124">
        <f>IF(AJ28&lt;&gt;0,AJ28/AI28-1,0)</f>
        <v>5.6883972417474116E-3</v>
      </c>
    </row>
    <row r="29" spans="2:39" s="145" customFormat="1" ht="18.75" customHeight="1">
      <c r="B29" s="19" t="s">
        <v>9</v>
      </c>
      <c r="C29" s="154" t="s">
        <v>6</v>
      </c>
      <c r="D29" s="163">
        <f ca="1">SUM('CO2'!D29,'CH4'!D29,N2O!D29)</f>
        <v>3148.6823751535194</v>
      </c>
      <c r="E29" s="163">
        <f ca="1">SUM('CO2'!E29,'CH4'!E29,N2O!E29)</f>
        <v>2818.2480261610413</v>
      </c>
      <c r="F29" s="163">
        <f ca="1">SUM('CO2'!F29,'CH4'!F29,N2O!F29)</f>
        <v>2765.9797750780003</v>
      </c>
      <c r="G29" s="163">
        <f ca="1">SUM('CO2'!G29,'CH4'!G29,N2O!G29)</f>
        <v>2753.6866584810318</v>
      </c>
      <c r="H29" s="163">
        <f ca="1">SUM('CO2'!H29,'CH4'!H29,N2O!H29)</f>
        <v>2560.9950830318771</v>
      </c>
      <c r="I29" s="163">
        <f ca="1">SUM('CO2'!I29,'CH4'!I29,N2O!I29)</f>
        <v>2476.8788731471718</v>
      </c>
      <c r="J29" s="163">
        <f ca="1">SUM('CO2'!J29,'CH4'!J29,N2O!J29)</f>
        <v>2354.2249952295283</v>
      </c>
      <c r="K29" s="163">
        <f ca="1">SUM('CO2'!K29,'CH4'!K29,N2O!K29)</f>
        <v>2172.8695550655061</v>
      </c>
      <c r="L29" s="163">
        <f ca="1">SUM('CO2'!L29,'CH4'!L29,N2O!L29)</f>
        <v>2050.8836434438463</v>
      </c>
      <c r="M29" s="163">
        <f ca="1">SUM('CO2'!M29,'CH4'!M29,N2O!M29)</f>
        <v>1937.9307168243638</v>
      </c>
      <c r="N29" s="163">
        <f ca="1">SUM('CO2'!N29,'CH4'!N29,N2O!N29)</f>
        <v>1953.9274894843486</v>
      </c>
      <c r="O29" s="163">
        <f ca="1">SUM('CO2'!O29,'CH4'!O29,N2O!O29)</f>
        <v>1790.9116682234567</v>
      </c>
      <c r="P29" s="163">
        <f ca="1">SUM('CO2'!P29,'CH4'!P29,N2O!P29)</f>
        <v>1658.8441812864098</v>
      </c>
      <c r="Q29" s="163">
        <f ca="1">SUM('CO2'!Q29,'CH4'!Q29,N2O!Q29)</f>
        <v>1627.746693821133</v>
      </c>
      <c r="R29" s="163">
        <f ca="1">SUM('CO2'!R29,'CH4'!R29,N2O!R29)</f>
        <v>1537.5565624900669</v>
      </c>
      <c r="S29" s="163">
        <f ca="1">SUM('CO2'!S29,'CH4'!S29,N2O!S29)</f>
        <v>1375.0251457993159</v>
      </c>
      <c r="T29" s="163">
        <f ca="1">SUM('CO2'!T29,'CH4'!T29,N2O!T29)</f>
        <v>1298.6886557601599</v>
      </c>
      <c r="U29" s="163">
        <f ca="1">SUM('CO2'!U29,'CH4'!U29,N2O!U29)</f>
        <v>1271.0726093002925</v>
      </c>
      <c r="V29" s="163">
        <f ca="1">SUM('CO2'!V29,'CH4'!V29,N2O!V29)</f>
        <v>1250.3525469197637</v>
      </c>
      <c r="W29" s="163">
        <f ca="1">SUM('CO2'!W29,'CH4'!W29,N2O!W29)</f>
        <v>1100.4926101710278</v>
      </c>
      <c r="X29" s="163">
        <f ca="1">SUM('CO2'!X29,'CH4'!X29,N2O!X29)</f>
        <v>1120.76792693315</v>
      </c>
      <c r="Y29" s="163">
        <f ca="1">SUM('CO2'!Y29,'CH4'!Y29,N2O!Y29)</f>
        <v>1132.078778778889</v>
      </c>
      <c r="Z29" s="163">
        <f ca="1">SUM('CO2'!Z29,'CH4'!Z29,N2O!Z29)</f>
        <v>1042.1806407493409</v>
      </c>
      <c r="AA29" s="163">
        <f ca="1">SUM('CO2'!AA29,'CH4'!AA29,N2O!AA29)</f>
        <v>1060.0895403442023</v>
      </c>
      <c r="AB29" s="163">
        <f ca="1">SUM('CO2'!AB29,'CH4'!AB29,N2O!AB29)</f>
        <v>948.41797406771923</v>
      </c>
      <c r="AC29" s="163">
        <f ca="1">SUM('CO2'!AC29,'CH4'!AC29,N2O!AC29)</f>
        <v>1024.4712310658495</v>
      </c>
      <c r="AD29" s="163">
        <f ca="1">SUM('CO2'!AD29,'CH4'!AD29,N2O!AD29)</f>
        <v>1059.2375692655623</v>
      </c>
      <c r="AE29" s="163">
        <f ca="1">SUM('CO2'!AE29,'CH4'!AE29,N2O!AE29)</f>
        <v>878.79082235422152</v>
      </c>
      <c r="AF29" s="163">
        <f ca="1">SUM('CO2'!AF29,'CH4'!AF29,N2O!AF29)</f>
        <v>735.90490370676139</v>
      </c>
      <c r="AG29" s="163">
        <f ca="1">SUM('CO2'!AG29,'CH4'!AG29,N2O!AG29)</f>
        <v>834.13554396448978</v>
      </c>
      <c r="AH29" s="163">
        <f ca="1">SUM('CO2'!AH29,'CH4'!AH29,N2O!AH29)</f>
        <v>832.6234041086966</v>
      </c>
      <c r="AI29" s="163">
        <f ca="1">SUM('CO2'!AI29,'CH4'!AI29,N2O!AI29)</f>
        <v>855.50616722003087</v>
      </c>
      <c r="AJ29" s="163">
        <f ca="1">SUM('CO2'!AJ29,'CH4'!AJ29,N2O!AJ29)</f>
        <v>839.30534748605589</v>
      </c>
      <c r="AL29" s="129">
        <f>AJ29-AI29</f>
        <v>-16.200819733974981</v>
      </c>
      <c r="AM29" s="125">
        <f>IF(AJ29&lt;&gt;0,AJ29/AI29-1,0)</f>
        <v>-1.8937116241510621E-2</v>
      </c>
    </row>
    <row r="30" spans="2:39" s="145" customFormat="1" ht="18.75" customHeight="1">
      <c r="B30" s="91" t="s">
        <v>10</v>
      </c>
      <c r="C30" s="155" t="s">
        <v>6</v>
      </c>
      <c r="D30" s="162">
        <f ca="1">SUM('CO2'!D30,'CH4'!D30,N2O!D30)</f>
        <v>3014.1663687528981</v>
      </c>
      <c r="E30" s="162">
        <f ca="1">SUM('CO2'!E30,'CH4'!E30,N2O!E30)</f>
        <v>2896.723947704254</v>
      </c>
      <c r="F30" s="162">
        <f ca="1">SUM('CO2'!F30,'CH4'!F30,N2O!F30)</f>
        <v>2958.1383652304053</v>
      </c>
      <c r="G30" s="162">
        <f ca="1">SUM('CO2'!G30,'CH4'!G30,N2O!G30)</f>
        <v>2942.7998619598779</v>
      </c>
      <c r="H30" s="162">
        <f ca="1">SUM('CO2'!H30,'CH4'!H30,N2O!H30)</f>
        <v>2888.4041686160108</v>
      </c>
      <c r="I30" s="162">
        <f ca="1">SUM('CO2'!I30,'CH4'!I30,N2O!I30)</f>
        <v>2434.3783753317334</v>
      </c>
      <c r="J30" s="162">
        <f ca="1">SUM('CO2'!J30,'CH4'!J30,N2O!J30)</f>
        <v>2254.5284803976456</v>
      </c>
      <c r="K30" s="162">
        <f ca="1">SUM('CO2'!K30,'CH4'!K30,N2O!K30)</f>
        <v>1924.2595493723384</v>
      </c>
      <c r="L30" s="162">
        <f ca="1">SUM('CO2'!L30,'CH4'!L30,N2O!L30)</f>
        <v>1944.6875535589766</v>
      </c>
      <c r="M30" s="162">
        <f ca="1">SUM('CO2'!M30,'CH4'!M30,N2O!M30)</f>
        <v>1706.5182593348243</v>
      </c>
      <c r="N30" s="162">
        <f ca="1">SUM('CO2'!N30,'CH4'!N30,N2O!N30)</f>
        <v>1620.2757792794102</v>
      </c>
      <c r="O30" s="162">
        <f ca="1">SUM('CO2'!O30,'CH4'!O30,N2O!O30)</f>
        <v>1607.2707459798908</v>
      </c>
      <c r="P30" s="162">
        <f ca="1">SUM('CO2'!P30,'CH4'!P30,N2O!P30)</f>
        <v>1534.1685350901193</v>
      </c>
      <c r="Q30" s="162">
        <f ca="1">SUM('CO2'!Q30,'CH4'!Q30,N2O!Q30)</f>
        <v>1583.6476696835282</v>
      </c>
      <c r="R30" s="162">
        <f ca="1">SUM('CO2'!R30,'CH4'!R30,N2O!R30)</f>
        <v>1580.6672542287324</v>
      </c>
      <c r="S30" s="162">
        <f ca="1">SUM('CO2'!S30,'CH4'!S30,N2O!S30)</f>
        <v>1595.4117030188729</v>
      </c>
      <c r="T30" s="162">
        <f ca="1">SUM('CO2'!T30,'CH4'!T30,N2O!T30)</f>
        <v>1467.0329403392809</v>
      </c>
      <c r="U30" s="162">
        <f ca="1">SUM('CO2'!U30,'CH4'!U30,N2O!U30)</f>
        <v>1505.7871689855972</v>
      </c>
      <c r="V30" s="162">
        <f ca="1">SUM('CO2'!V30,'CH4'!V30,N2O!V30)</f>
        <v>1466.0196549464115</v>
      </c>
      <c r="W30" s="162">
        <f ca="1">SUM('CO2'!W30,'CH4'!W30,N2O!W30)</f>
        <v>1450.0022125006712</v>
      </c>
      <c r="X30" s="162">
        <f ca="1">SUM('CO2'!X30,'CH4'!X30,N2O!X30)</f>
        <v>1399.1041287894714</v>
      </c>
      <c r="Y30" s="162">
        <f ca="1">SUM('CO2'!Y30,'CH4'!Y30,N2O!Y30)</f>
        <v>1460.5029082615667</v>
      </c>
      <c r="Z30" s="162">
        <f ca="1">SUM('CO2'!Z30,'CH4'!Z30,N2O!Z30)</f>
        <v>1448.9379555475527</v>
      </c>
      <c r="AA30" s="162">
        <f ca="1">SUM('CO2'!AA30,'CH4'!AA30,N2O!AA30)</f>
        <v>1491.2161673301634</v>
      </c>
      <c r="AB30" s="162">
        <f ca="1">SUM('CO2'!AB30,'CH4'!AB30,N2O!AB30)</f>
        <v>1572.7571443088118</v>
      </c>
      <c r="AC30" s="162">
        <f ca="1">SUM('CO2'!AC30,'CH4'!AC30,N2O!AC30)</f>
        <v>1673.1330288920281</v>
      </c>
      <c r="AD30" s="162">
        <f ca="1">SUM('CO2'!AD30,'CH4'!AD30,N2O!AD30)</f>
        <v>1534.6468443474369</v>
      </c>
      <c r="AE30" s="162">
        <f ca="1">SUM('CO2'!AE30,'CH4'!AE30,N2O!AE30)</f>
        <v>1436.6654356081087</v>
      </c>
      <c r="AF30" s="162">
        <f ca="1">SUM('CO2'!AF30,'CH4'!AF30,N2O!AF30)</f>
        <v>1532.4497265060274</v>
      </c>
      <c r="AG30" s="162">
        <f ca="1">SUM('CO2'!AG30,'CH4'!AG30,N2O!AG30)</f>
        <v>1590.8441258185214</v>
      </c>
      <c r="AH30" s="162">
        <f ca="1">SUM('CO2'!AH30,'CH4'!AH30,N2O!AH30)</f>
        <v>1423.3248092250235</v>
      </c>
      <c r="AI30" s="162">
        <f ca="1">SUM('CO2'!AI30,'CH4'!AI30,N2O!AI30)</f>
        <v>1466.2957360808361</v>
      </c>
      <c r="AJ30" s="162">
        <f ca="1">SUM('CO2'!AJ30,'CH4'!AJ30,N2O!AJ30)</f>
        <v>1446.8132331004153</v>
      </c>
      <c r="AL30" s="128">
        <f>AJ30-AI30</f>
        <v>-19.482502980420804</v>
      </c>
      <c r="AM30" s="124">
        <f>IF(AJ30&lt;&gt;0,AJ30/AI30-1,0)</f>
        <v>-1.3286885108521385E-2</v>
      </c>
    </row>
    <row r="31" spans="2:39" s="145" customFormat="1" ht="18.75" customHeight="1">
      <c r="B31" s="19"/>
      <c r="C31" s="154"/>
      <c r="D31" s="163"/>
      <c r="E31" s="163"/>
      <c r="F31" s="163"/>
      <c r="G31" s="163"/>
      <c r="H31" s="163"/>
      <c r="I31" s="163"/>
      <c r="J31" s="163"/>
      <c r="K31" s="163"/>
      <c r="L31" s="163"/>
      <c r="M31" s="163"/>
      <c r="N31" s="163"/>
      <c r="O31" s="163"/>
      <c r="P31" s="163"/>
      <c r="Q31" s="163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L31" s="129"/>
      <c r="AM31" s="125"/>
    </row>
    <row r="32" spans="2:39" s="10" customFormat="1" ht="18.75" customHeight="1">
      <c r="B32" s="148" t="s">
        <v>26</v>
      </c>
      <c r="C32" s="22" t="s">
        <v>6</v>
      </c>
      <c r="D32" s="160">
        <f ca="1">SUMIF(D33:D40,"&lt;1E+307")</f>
        <v>83128.541007888038</v>
      </c>
      <c r="E32" s="160">
        <f t="shared" ref="E32:AG32" si="19">SUMIF(E33:E40,"&lt;1E+307")</f>
        <v>74227.591774367509</v>
      </c>
      <c r="F32" s="160">
        <f t="shared" si="19"/>
        <v>71416.753258012061</v>
      </c>
      <c r="G32" s="160">
        <f t="shared" si="19"/>
        <v>70937.410086243515</v>
      </c>
      <c r="H32" s="160">
        <f t="shared" si="19"/>
        <v>70510.834878803638</v>
      </c>
      <c r="I32" s="160">
        <f t="shared" si="19"/>
        <v>70936.25739359505</v>
      </c>
      <c r="J32" s="160">
        <f t="shared" si="19"/>
        <v>72418.684335580474</v>
      </c>
      <c r="K32" s="160">
        <f t="shared" si="19"/>
        <v>70234.349322358335</v>
      </c>
      <c r="L32" s="160">
        <f t="shared" si="19"/>
        <v>70197.333403533179</v>
      </c>
      <c r="M32" s="160">
        <f t="shared" si="19"/>
        <v>70446.684636617079</v>
      </c>
      <c r="N32" s="160">
        <f t="shared" si="19"/>
        <v>68911.374425458271</v>
      </c>
      <c r="O32" s="160">
        <f t="shared" si="19"/>
        <v>69908.862427216125</v>
      </c>
      <c r="P32" s="160">
        <f t="shared" si="19"/>
        <v>67462.648391073046</v>
      </c>
      <c r="Q32" s="160">
        <f t="shared" si="19"/>
        <v>66566.598711758925</v>
      </c>
      <c r="R32" s="160">
        <f t="shared" si="19"/>
        <v>65543.534893474309</v>
      </c>
      <c r="S32" s="160">
        <f t="shared" si="19"/>
        <v>65306.322083676256</v>
      </c>
      <c r="T32" s="160">
        <f t="shared" si="19"/>
        <v>64438.99696935837</v>
      </c>
      <c r="U32" s="160">
        <f t="shared" si="19"/>
        <v>64465.291744394526</v>
      </c>
      <c r="V32" s="160">
        <f t="shared" si="19"/>
        <v>65296.63206428886</v>
      </c>
      <c r="W32" s="160">
        <f t="shared" si="19"/>
        <v>65425.10627125758</v>
      </c>
      <c r="X32" s="160">
        <f t="shared" si="19"/>
        <v>65498.002913534627</v>
      </c>
      <c r="Y32" s="160">
        <f t="shared" si="19"/>
        <v>66150.463674028448</v>
      </c>
      <c r="Z32" s="160">
        <f t="shared" si="19"/>
        <v>65988.684012094163</v>
      </c>
      <c r="AA32" s="160">
        <f t="shared" si="19"/>
        <v>66862.559895273895</v>
      </c>
      <c r="AB32" s="160">
        <f t="shared" si="19"/>
        <v>68706.687486278475</v>
      </c>
      <c r="AC32" s="160">
        <f t="shared" si="19"/>
        <v>68570.1562884265</v>
      </c>
      <c r="AD32" s="160">
        <f t="shared" si="19"/>
        <v>68365.583652665766</v>
      </c>
      <c r="AE32" s="160">
        <f t="shared" si="19"/>
        <v>67234.114746896419</v>
      </c>
      <c r="AF32" s="160">
        <f t="shared" si="19"/>
        <v>65376.299303134918</v>
      </c>
      <c r="AG32" s="160">
        <f t="shared" si="19"/>
        <v>64590.042684673557</v>
      </c>
      <c r="AH32" s="160">
        <f t="shared" ref="AH32" si="20">SUMIF(AH33:AH40,"&lt;1E+307")</f>
        <v>63804.371707306804</v>
      </c>
      <c r="AI32" s="160">
        <f t="shared" ref="AI32" si="21">SUMIF(AI33:AI40,"&lt;1E+307")</f>
        <v>62666.352329472837</v>
      </c>
      <c r="AJ32" s="160">
        <f t="shared" ref="AJ32" si="22">SUMIF(AJ33:AJ40,"&lt;1E+307")</f>
        <v>61721.210819980843</v>
      </c>
      <c r="AL32" s="127">
        <f t="shared" ref="AL32:AL40" si="23">AJ32-AI32</f>
        <v>-945.14150949199393</v>
      </c>
      <c r="AM32" s="122">
        <f t="shared" ref="AM32:AM40" si="24">IF(AJ32&lt;&gt;0,AJ32/AI32-1,0)</f>
        <v>-1.5082121016440242E-2</v>
      </c>
    </row>
    <row r="33" spans="2:39" s="145" customFormat="1" ht="18.75" customHeight="1">
      <c r="B33" s="19" t="s">
        <v>33</v>
      </c>
      <c r="C33" s="154" t="s">
        <v>6</v>
      </c>
      <c r="D33" s="163">
        <f ca="1">SUM('CO2'!D33,'CH4'!D33,N2O!D33)</f>
        <v>10496.513659372358</v>
      </c>
      <c r="E33" s="163">
        <f ca="1">SUM('CO2'!E33,'CH4'!E33,N2O!E33)</f>
        <v>8546.2468593698832</v>
      </c>
      <c r="F33" s="163">
        <f ca="1">SUM('CO2'!F33,'CH4'!F33,N2O!F33)</f>
        <v>7188.6695824895169</v>
      </c>
      <c r="G33" s="163">
        <f ca="1">SUM('CO2'!G33,'CH4'!G33,N2O!G33)</f>
        <v>7608.523106099643</v>
      </c>
      <c r="H33" s="163">
        <f ca="1">SUM('CO2'!H33,'CH4'!H33,N2O!H33)</f>
        <v>7331.8294818717013</v>
      </c>
      <c r="I33" s="163">
        <f ca="1">SUM('CO2'!I33,'CH4'!I33,N2O!I33)</f>
        <v>7747.0093671418508</v>
      </c>
      <c r="J33" s="163">
        <f ca="1">SUM('CO2'!J33,'CH4'!J33,N2O!J33)</f>
        <v>8684.440840197647</v>
      </c>
      <c r="K33" s="163">
        <f ca="1">SUM('CO2'!K33,'CH4'!K33,N2O!K33)</f>
        <v>7484.4745723668357</v>
      </c>
      <c r="L33" s="163">
        <f ca="1">SUM('CO2'!L33,'CH4'!L33,N2O!L33)</f>
        <v>6994.849713484633</v>
      </c>
      <c r="M33" s="163">
        <f ca="1">SUM('CO2'!M33,'CH4'!M33,N2O!M33)</f>
        <v>7078.6563971248661</v>
      </c>
      <c r="N33" s="163">
        <f ca="1">SUM('CO2'!N33,'CH4'!N33,N2O!N33)</f>
        <v>6178.8916371733667</v>
      </c>
      <c r="O33" s="163">
        <f ca="1">SUM('CO2'!O33,'CH4'!O33,N2O!O33)</f>
        <v>6452.3158340601176</v>
      </c>
      <c r="P33" s="163">
        <f ca="1">SUM('CO2'!P33,'CH4'!P33,N2O!P33)</f>
        <v>6203.7908235716377</v>
      </c>
      <c r="Q33" s="163">
        <f ca="1">SUM('CO2'!Q33,'CH4'!Q33,N2O!Q33)</f>
        <v>5885.049666335688</v>
      </c>
      <c r="R33" s="163">
        <f ca="1">SUM('CO2'!R33,'CH4'!R33,N2O!R33)</f>
        <v>5741.4162304592164</v>
      </c>
      <c r="S33" s="163">
        <f ca="1">SUM('CO2'!S33,'CH4'!S33,N2O!S33)</f>
        <v>5683.0630459979602</v>
      </c>
      <c r="T33" s="163">
        <f ca="1">SUM('CO2'!T33,'CH4'!T33,N2O!T33)</f>
        <v>5932.6449183666864</v>
      </c>
      <c r="U33" s="163">
        <f ca="1">SUM('CO2'!U33,'CH4'!U33,N2O!U33)</f>
        <v>5401.9290741241912</v>
      </c>
      <c r="V33" s="163">
        <f ca="1">SUM('CO2'!V33,'CH4'!V33,N2O!V33)</f>
        <v>5872.716603696932</v>
      </c>
      <c r="W33" s="163">
        <f ca="1">SUM('CO2'!W33,'CH4'!W33,N2O!W33)</f>
        <v>5656.9094894294658</v>
      </c>
      <c r="X33" s="163">
        <f ca="1">SUM('CO2'!X33,'CH4'!X33,N2O!X33)</f>
        <v>6142.518956564475</v>
      </c>
      <c r="Y33" s="163">
        <f ca="1">SUM('CO2'!Y33,'CH4'!Y33,N2O!Y33)</f>
        <v>6756.0204634251531</v>
      </c>
      <c r="Z33" s="163">
        <f ca="1">SUM('CO2'!Z33,'CH4'!Z33,N2O!Z33)</f>
        <v>5936.3035695920507</v>
      </c>
      <c r="AA33" s="163">
        <f ca="1">SUM('CO2'!AA33,'CH4'!AA33,N2O!AA33)</f>
        <v>6010.5611634132756</v>
      </c>
      <c r="AB33" s="163">
        <f ca="1">SUM('CO2'!AB33,'CH4'!AB33,N2O!AB33)</f>
        <v>6598.9693809125538</v>
      </c>
      <c r="AC33" s="163">
        <f ca="1">SUM('CO2'!AC33,'CH4'!AC33,N2O!AC33)</f>
        <v>6602.9291104474914</v>
      </c>
      <c r="AD33" s="163">
        <f ca="1">SUM('CO2'!AD33,'CH4'!AD33,N2O!AD33)</f>
        <v>6819.4549101369003</v>
      </c>
      <c r="AE33" s="163">
        <f ca="1">SUM('CO2'!AE33,'CH4'!AE33,N2O!AE33)</f>
        <v>6367.2574930786077</v>
      </c>
      <c r="AF33" s="163">
        <f ca="1">SUM('CO2'!AF33,'CH4'!AF33,N2O!AF33)</f>
        <v>6110.9367425172077</v>
      </c>
      <c r="AG33" s="163">
        <f ca="1">SUM('CO2'!AG33,'CH4'!AG33,N2O!AG33)</f>
        <v>6065.0355014656661</v>
      </c>
      <c r="AH33" s="163">
        <f ca="1">SUM('CO2'!AH33,'CH4'!AH33,N2O!AH33)</f>
        <v>6252.4897654344932</v>
      </c>
      <c r="AI33" s="163">
        <f ca="1">SUM('CO2'!AI33,'CH4'!AI33,N2O!AI33)</f>
        <v>6333.4628753823863</v>
      </c>
      <c r="AJ33" s="163">
        <f ca="1">SUM('CO2'!AJ33,'CH4'!AJ33,N2O!AJ33)</f>
        <v>6239.1839667721406</v>
      </c>
      <c r="AL33" s="129">
        <f t="shared" si="23"/>
        <v>-94.278908610245708</v>
      </c>
      <c r="AM33" s="125">
        <f t="shared" si="24"/>
        <v>-1.4885838989709632E-2</v>
      </c>
    </row>
    <row r="34" spans="2:39" s="145" customFormat="1" ht="18.75" customHeight="1">
      <c r="B34" s="91" t="s">
        <v>90</v>
      </c>
      <c r="C34" s="155" t="s">
        <v>6</v>
      </c>
      <c r="D34" s="162">
        <f ca="1">SUM('CH4'!D34)</f>
        <v>37141.098335710238</v>
      </c>
      <c r="E34" s="162">
        <f ca="1">SUM('CH4'!E34)</f>
        <v>33091.899567978013</v>
      </c>
      <c r="F34" s="162">
        <f ca="1">SUM('CH4'!F34)</f>
        <v>32244.684232025636</v>
      </c>
      <c r="G34" s="162">
        <f ca="1">SUM('CH4'!G34)</f>
        <v>32269.336157897513</v>
      </c>
      <c r="H34" s="162">
        <f ca="1">SUM('CH4'!H34)</f>
        <v>32500.132263059357</v>
      </c>
      <c r="I34" s="162">
        <f ca="1">SUM('CH4'!I34)</f>
        <v>32547.87884654558</v>
      </c>
      <c r="J34" s="162">
        <f ca="1">SUM('CH4'!J34)</f>
        <v>32570.847249739221</v>
      </c>
      <c r="K34" s="162">
        <f ca="1">SUM('CH4'!K34)</f>
        <v>31635.068369871246</v>
      </c>
      <c r="L34" s="162">
        <f ca="1">SUM('CH4'!L34)</f>
        <v>31451.236826174805</v>
      </c>
      <c r="M34" s="162">
        <f ca="1">SUM('CH4'!M34)</f>
        <v>31224.506740408571</v>
      </c>
      <c r="N34" s="162">
        <f ca="1">SUM('CH4'!N34)</f>
        <v>30699.325343212578</v>
      </c>
      <c r="O34" s="162">
        <f ca="1">SUM('CH4'!O34)</f>
        <v>31171.964689958142</v>
      </c>
      <c r="P34" s="162">
        <f ca="1">SUM('CH4'!P34)</f>
        <v>29935.653673878969</v>
      </c>
      <c r="Q34" s="162">
        <f ca="1">SUM('CH4'!Q34)</f>
        <v>29559.743519074742</v>
      </c>
      <c r="R34" s="162">
        <f ca="1">SUM('CH4'!R34)</f>
        <v>28737.894170295571</v>
      </c>
      <c r="S34" s="162">
        <f ca="1">SUM('CH4'!S34)</f>
        <v>28547.982773377164</v>
      </c>
      <c r="T34" s="162">
        <f ca="1">SUM('CH4'!T34)</f>
        <v>27964.255261369552</v>
      </c>
      <c r="U34" s="162">
        <f ca="1">SUM('CH4'!U34)</f>
        <v>28066.657443494896</v>
      </c>
      <c r="V34" s="162">
        <f ca="1">SUM('CH4'!V34)</f>
        <v>28320.671301711012</v>
      </c>
      <c r="W34" s="162">
        <f ca="1">SUM('CH4'!W34)</f>
        <v>28352.236956254521</v>
      </c>
      <c r="X34" s="162">
        <f ca="1">SUM('CH4'!X34)</f>
        <v>28203.459163840911</v>
      </c>
      <c r="Y34" s="162">
        <f ca="1">SUM('CH4'!Y34)</f>
        <v>27822.456990695053</v>
      </c>
      <c r="Z34" s="162">
        <f ca="1">SUM('CH4'!Z34)</f>
        <v>27829.844152492733</v>
      </c>
      <c r="AA34" s="162">
        <f ca="1">SUM('CH4'!AA34)</f>
        <v>28181.004455045797</v>
      </c>
      <c r="AB34" s="162">
        <f ca="1">SUM('CH4'!AB34)</f>
        <v>28420.176019472532</v>
      </c>
      <c r="AC34" s="162">
        <f ca="1">SUM('CH4'!AC34)</f>
        <v>28401.890765824606</v>
      </c>
      <c r="AD34" s="162">
        <f ca="1">SUM('CH4'!AD34)</f>
        <v>28116.183688583493</v>
      </c>
      <c r="AE34" s="162">
        <f ca="1">SUM('CH4'!AE34)</f>
        <v>27890.278547840851</v>
      </c>
      <c r="AF34" s="162">
        <f ca="1">SUM('CH4'!AF34)</f>
        <v>27453.806356407607</v>
      </c>
      <c r="AG34" s="162">
        <f ca="1">SUM('CH4'!AG34)</f>
        <v>27132.243405933681</v>
      </c>
      <c r="AH34" s="162">
        <f ca="1">SUM('CH4'!AH34)</f>
        <v>26708.591047393715</v>
      </c>
      <c r="AI34" s="162">
        <f ca="1">SUM('CH4'!AI34)</f>
        <v>26141.264785888325</v>
      </c>
      <c r="AJ34" s="162">
        <f ca="1">SUM('CH4'!AJ34)</f>
        <v>26182.581299163154</v>
      </c>
      <c r="AL34" s="128">
        <f t="shared" si="23"/>
        <v>41.316513274829049</v>
      </c>
      <c r="AM34" s="124">
        <f t="shared" si="24"/>
        <v>1.5805093446408236E-3</v>
      </c>
    </row>
    <row r="35" spans="2:39" s="145" customFormat="1" ht="18.75" customHeight="1">
      <c r="B35" s="19" t="s">
        <v>91</v>
      </c>
      <c r="C35" s="154" t="s">
        <v>6</v>
      </c>
      <c r="D35" s="163">
        <f ca="1">SUM('CH4'!D35,N2O!D35)</f>
        <v>11959.300486339705</v>
      </c>
      <c r="E35" s="163">
        <f ca="1">SUM('CH4'!E35,N2O!E35)</f>
        <v>10634.09990642196</v>
      </c>
      <c r="F35" s="163">
        <f ca="1">SUM('CH4'!F35,N2O!F35)</f>
        <v>10571.747779604981</v>
      </c>
      <c r="G35" s="163">
        <f ca="1">SUM('CH4'!G35,N2O!G35)</f>
        <v>10525.500229309877</v>
      </c>
      <c r="H35" s="163">
        <f ca="1">SUM('CH4'!H35,N2O!H35)</f>
        <v>10913.751656292654</v>
      </c>
      <c r="I35" s="163">
        <f ca="1">SUM('CH4'!I35,N2O!I35)</f>
        <v>10804.742455931611</v>
      </c>
      <c r="J35" s="163">
        <f ca="1">SUM('CH4'!J35,N2O!J35)</f>
        <v>10901.327460250683</v>
      </c>
      <c r="K35" s="163">
        <f ca="1">SUM('CH4'!K35,N2O!K35)</f>
        <v>10747.542786588676</v>
      </c>
      <c r="L35" s="163">
        <f ca="1">SUM('CH4'!L35,N2O!L35)</f>
        <v>11016.143382108352</v>
      </c>
      <c r="M35" s="163">
        <f ca="1">SUM('CH4'!M35,N2O!M35)</f>
        <v>10933.913336663396</v>
      </c>
      <c r="N35" s="163">
        <f ca="1">SUM('CH4'!N35,N2O!N35)</f>
        <v>10868.289771012551</v>
      </c>
      <c r="O35" s="163">
        <f ca="1">SUM('CH4'!O35,N2O!O35)</f>
        <v>11013.731113741556</v>
      </c>
      <c r="P35" s="163">
        <f ca="1">SUM('CH4'!P35,N2O!P35)</f>
        <v>10748.204524057375</v>
      </c>
      <c r="Q35" s="163">
        <f ca="1">SUM('CH4'!Q35,N2O!Q35)</f>
        <v>10808.68960984259</v>
      </c>
      <c r="R35" s="163">
        <f ca="1">SUM('CH4'!R35,N2O!R35)</f>
        <v>10474.580522786884</v>
      </c>
      <c r="S35" s="163">
        <f ca="1">SUM('CH4'!S35,N2O!S35)</f>
        <v>10388.930531603268</v>
      </c>
      <c r="T35" s="163">
        <f ca="1">SUM('CH4'!T35,N2O!T35)</f>
        <v>10145.884745847719</v>
      </c>
      <c r="U35" s="163">
        <f ca="1">SUM('CH4'!U35,N2O!U35)</f>
        <v>10166.949839871944</v>
      </c>
      <c r="V35" s="163">
        <f ca="1">SUM('CH4'!V35,N2O!V35)</f>
        <v>10096.638119514242</v>
      </c>
      <c r="W35" s="163">
        <f ca="1">SUM('CH4'!W35,N2O!W35)</f>
        <v>10078.489363512184</v>
      </c>
      <c r="X35" s="163">
        <f ca="1">SUM('CH4'!X35,N2O!X35)</f>
        <v>9701.0820954205265</v>
      </c>
      <c r="Y35" s="163">
        <f ca="1">SUM('CH4'!Y35,N2O!Y35)</f>
        <v>9631.0880803924701</v>
      </c>
      <c r="Z35" s="163">
        <f ca="1">SUM('CH4'!Z35,N2O!Z35)</f>
        <v>9764.2295209976837</v>
      </c>
      <c r="AA35" s="163">
        <f ca="1">SUM('CH4'!AA35,N2O!AA35)</f>
        <v>9769.2944025843281</v>
      </c>
      <c r="AB35" s="163">
        <f ca="1">SUM('CH4'!AB35,N2O!AB35)</f>
        <v>9910.1757492866163</v>
      </c>
      <c r="AC35" s="163">
        <f ca="1">SUM('CH4'!AC35,N2O!AC35)</f>
        <v>9890.9455579607329</v>
      </c>
      <c r="AD35" s="163">
        <f ca="1">SUM('CH4'!AD35,N2O!AD35)</f>
        <v>9904.7459746483364</v>
      </c>
      <c r="AE35" s="163">
        <f ca="1">SUM('CH4'!AE35,N2O!AE35)</f>
        <v>9928.7914560950176</v>
      </c>
      <c r="AF35" s="163">
        <f ca="1">SUM('CH4'!AF35,N2O!AF35)</f>
        <v>9804.3756912214649</v>
      </c>
      <c r="AG35" s="163">
        <f ca="1">SUM('CH4'!AG35,N2O!AG35)</f>
        <v>9768.0075452027231</v>
      </c>
      <c r="AH35" s="163">
        <f ca="1">SUM('CH4'!AH35,N2O!AH35)</f>
        <v>9673.673540253767</v>
      </c>
      <c r="AI35" s="163">
        <f ca="1">SUM('CH4'!AI35,N2O!AI35)</f>
        <v>9256.1509168239536</v>
      </c>
      <c r="AJ35" s="163">
        <f ca="1">SUM('CH4'!AJ35,N2O!AJ35)</f>
        <v>8961.4315251988955</v>
      </c>
      <c r="AL35" s="129">
        <f t="shared" si="23"/>
        <v>-294.71939162505805</v>
      </c>
      <c r="AM35" s="125">
        <f t="shared" si="24"/>
        <v>-3.1840383143427076E-2</v>
      </c>
    </row>
    <row r="36" spans="2:39" s="145" customFormat="1" ht="18.75" customHeight="1">
      <c r="B36" s="91" t="s">
        <v>92</v>
      </c>
      <c r="C36" s="155" t="s">
        <v>6</v>
      </c>
      <c r="D36" s="162">
        <f ca="1">SUM(N2O!D36)</f>
        <v>20339.179776563131</v>
      </c>
      <c r="E36" s="162">
        <f ca="1">SUM(N2O!E36)</f>
        <v>19056.859602658918</v>
      </c>
      <c r="F36" s="162">
        <f ca="1">SUM(N2O!F36)</f>
        <v>18714.948643841108</v>
      </c>
      <c r="G36" s="162">
        <f ca="1">SUM(N2O!G36)</f>
        <v>18193.413614540816</v>
      </c>
      <c r="H36" s="162">
        <f ca="1">SUM(N2O!H36)</f>
        <v>17586.340936853867</v>
      </c>
      <c r="I36" s="162">
        <f ca="1">SUM(N2O!I36)</f>
        <v>17703.260036609248</v>
      </c>
      <c r="J36" s="162">
        <f ca="1">SUM(N2O!J36)</f>
        <v>17996.672047656735</v>
      </c>
      <c r="K36" s="162">
        <f ca="1">SUM(N2O!K36)</f>
        <v>17999.33989710105</v>
      </c>
      <c r="L36" s="162">
        <f ca="1">SUM(N2O!L36)</f>
        <v>18226.316857745169</v>
      </c>
      <c r="M36" s="162">
        <f ca="1">SUM(N2O!M36)</f>
        <v>18536.46405899899</v>
      </c>
      <c r="N36" s="162">
        <f ca="1">SUM(N2O!N36)</f>
        <v>18464.692170784725</v>
      </c>
      <c r="O36" s="162">
        <f ca="1">SUM(N2O!O36)</f>
        <v>18540.315236341397</v>
      </c>
      <c r="P36" s="162">
        <f ca="1">SUM(N2O!P36)</f>
        <v>17930.994942183588</v>
      </c>
      <c r="Q36" s="162">
        <f ca="1">SUM(N2O!Q36)</f>
        <v>17674.413268696506</v>
      </c>
      <c r="R36" s="162">
        <f ca="1">SUM(N2O!R36)</f>
        <v>18022.702348144834</v>
      </c>
      <c r="S36" s="162">
        <f ca="1">SUM(N2O!S36)</f>
        <v>17943.671182106264</v>
      </c>
      <c r="T36" s="162">
        <f ca="1">SUM(N2O!T36)</f>
        <v>17542.060573553725</v>
      </c>
      <c r="U36" s="162">
        <f ca="1">SUM(N2O!U36)</f>
        <v>17760.156275102076</v>
      </c>
      <c r="V36" s="162">
        <f ca="1">SUM(N2O!V36)</f>
        <v>17756.740022493141</v>
      </c>
      <c r="W36" s="162">
        <f ca="1">SUM(N2O!W36)</f>
        <v>17938.365595470077</v>
      </c>
      <c r="X36" s="162">
        <f ca="1">SUM(N2O!X36)</f>
        <v>17795.296803848181</v>
      </c>
      <c r="Y36" s="162">
        <f ca="1">SUM(N2O!Y36)</f>
        <v>18054.096162100355</v>
      </c>
      <c r="Z36" s="162">
        <f ca="1">SUM(N2O!Z36)</f>
        <v>18427.686817701335</v>
      </c>
      <c r="AA36" s="162">
        <f ca="1">SUM(N2O!AA36)</f>
        <v>18506.93942556006</v>
      </c>
      <c r="AB36" s="162">
        <f ca="1">SUM(N2O!AB36)</f>
        <v>19162.726454018873</v>
      </c>
      <c r="AC36" s="162">
        <f ca="1">SUM(N2O!AC36)</f>
        <v>18977.369672510802</v>
      </c>
      <c r="AD36" s="162">
        <f ca="1">SUM(N2O!AD36)</f>
        <v>18846.431004134411</v>
      </c>
      <c r="AE36" s="162">
        <f ca="1">SUM(N2O!AE36)</f>
        <v>18446.510328031694</v>
      </c>
      <c r="AF36" s="162">
        <f ca="1">SUM(N2O!AF36)</f>
        <v>17449.379106180771</v>
      </c>
      <c r="AG36" s="162">
        <f ca="1">SUM(N2O!AG36)</f>
        <v>17198.704601817077</v>
      </c>
      <c r="AH36" s="162">
        <f ca="1">SUM(N2O!AH36)</f>
        <v>16813.537300747463</v>
      </c>
      <c r="AI36" s="162">
        <f ca="1">SUM(N2O!AI36)</f>
        <v>16619.883953548084</v>
      </c>
      <c r="AJ36" s="162">
        <f ca="1">SUM(N2O!AJ36)</f>
        <v>16070.237279636374</v>
      </c>
      <c r="AL36" s="128">
        <f t="shared" si="23"/>
        <v>-549.64667391170951</v>
      </c>
      <c r="AM36" s="124">
        <f t="shared" si="24"/>
        <v>-3.3071631272995061E-2</v>
      </c>
    </row>
    <row r="37" spans="2:39" s="145" customFormat="1" ht="18.75" customHeight="1">
      <c r="B37" s="19" t="s">
        <v>93</v>
      </c>
      <c r="C37" s="154" t="s">
        <v>6</v>
      </c>
      <c r="D37" s="163">
        <f ca="1">SUM('CO2'!D37)</f>
        <v>2200.5341227769231</v>
      </c>
      <c r="E37" s="163">
        <f ca="1">SUM('CO2'!E37)</f>
        <v>1986.7377644519495</v>
      </c>
      <c r="F37" s="163">
        <f ca="1">SUM('CO2'!F37)</f>
        <v>1749.146632047333</v>
      </c>
      <c r="G37" s="163">
        <f ca="1">SUM('CO2'!G37)</f>
        <v>1465.4822987379484</v>
      </c>
      <c r="H37" s="163">
        <f ca="1">SUM('CO2'!H37)</f>
        <v>1325.9392691031285</v>
      </c>
      <c r="I37" s="163">
        <f ca="1">SUM('CO2'!I37)</f>
        <v>1280.0598344285727</v>
      </c>
      <c r="J37" s="163">
        <f ca="1">SUM('CO2'!J37)</f>
        <v>1381.2322239047626</v>
      </c>
      <c r="K37" s="163">
        <f ca="1">SUM('CO2'!K37)</f>
        <v>1480.4991132380958</v>
      </c>
      <c r="L37" s="163">
        <f ca="1">SUM('CO2'!L37)</f>
        <v>1588.5194448095267</v>
      </c>
      <c r="M37" s="163">
        <f ca="1">SUM('CO2'!M37)</f>
        <v>1715.6073701904743</v>
      </c>
      <c r="N37" s="163">
        <f ca="1">SUM('CO2'!N37)</f>
        <v>1695.7464804761917</v>
      </c>
      <c r="O37" s="163">
        <f ca="1">SUM('CO2'!O37)</f>
        <v>1696.0939966666654</v>
      </c>
      <c r="P37" s="163">
        <f ca="1">SUM('CO2'!P37)</f>
        <v>1593.2983204285724</v>
      </c>
      <c r="Q37" s="163">
        <f ca="1">SUM('CO2'!Q37)</f>
        <v>1569.4695295714284</v>
      </c>
      <c r="R37" s="163">
        <f ca="1">SUM('CO2'!R37)</f>
        <v>1484.8940600476178</v>
      </c>
      <c r="S37" s="163">
        <f ca="1">SUM('CO2'!S37)</f>
        <v>1428.9084998571416</v>
      </c>
      <c r="T37" s="163">
        <f ca="1">SUM('CO2'!T37)</f>
        <v>1439.0350857142832</v>
      </c>
      <c r="U37" s="163">
        <f ca="1">SUM('CO2'!U37)</f>
        <v>1477.4540481904751</v>
      </c>
      <c r="V37" s="163">
        <f ca="1">SUM('CO2'!V37)</f>
        <v>1545.1370670476172</v>
      </c>
      <c r="W37" s="163">
        <f ca="1">SUM('CO2'!W37)</f>
        <v>1521.9677555238104</v>
      </c>
      <c r="X37" s="163">
        <f ca="1">SUM('CO2'!X37)</f>
        <v>1549.0008411428557</v>
      </c>
      <c r="Y37" s="163">
        <f ca="1">SUM('CO2'!Y37)</f>
        <v>1593.26391295238</v>
      </c>
      <c r="Z37" s="163">
        <f ca="1">SUM('CO2'!Z37)</f>
        <v>1692.084612952382</v>
      </c>
      <c r="AA37" s="163">
        <f ca="1">SUM('CO2'!AA37)</f>
        <v>1824.5301506666683</v>
      </c>
      <c r="AB37" s="163">
        <f ca="1">SUM('CO2'!AB37)</f>
        <v>1917.2560062857117</v>
      </c>
      <c r="AC37" s="163">
        <f ca="1">SUM('CO2'!AC37)</f>
        <v>1905.7889651428591</v>
      </c>
      <c r="AD37" s="163">
        <f ca="1">SUM('CO2'!AD37)</f>
        <v>1881.7710979047599</v>
      </c>
      <c r="AE37" s="163">
        <f ca="1">SUM('CO2'!AE37)</f>
        <v>1937.6313817142864</v>
      </c>
      <c r="AF37" s="163">
        <f ca="1">SUM('CO2'!AF37)</f>
        <v>2047.438471047619</v>
      </c>
      <c r="AG37" s="163">
        <f ca="1">SUM('CO2'!AG37)</f>
        <v>2038.8381472380941</v>
      </c>
      <c r="AH37" s="163">
        <f ca="1">SUM('CO2'!AH37)</f>
        <v>2009.7765736190502</v>
      </c>
      <c r="AI37" s="163">
        <f ca="1">SUM('CO2'!AI37)</f>
        <v>2006.3700139999999</v>
      </c>
      <c r="AJ37" s="163">
        <f ca="1">SUM('CO2'!AJ37)</f>
        <v>2005.3561515500232</v>
      </c>
      <c r="AL37" s="129">
        <f t="shared" si="23"/>
        <v>-1.0138624499766138</v>
      </c>
      <c r="AM37" s="125">
        <f t="shared" si="24"/>
        <v>-5.0532177160844682E-4</v>
      </c>
    </row>
    <row r="38" spans="2:39" s="145" customFormat="1" ht="18.75" customHeight="1">
      <c r="B38" s="91" t="s">
        <v>94</v>
      </c>
      <c r="C38" s="155" t="s">
        <v>6</v>
      </c>
      <c r="D38" s="162">
        <f ca="1">SUM('CO2'!D38)</f>
        <v>481.04832338513842</v>
      </c>
      <c r="E38" s="162">
        <f ca="1">SUM('CO2'!E38)</f>
        <v>437.08767832455567</v>
      </c>
      <c r="F38" s="162">
        <f ca="1">SUM('CO2'!F38)</f>
        <v>497.36494355212034</v>
      </c>
      <c r="G38" s="162">
        <f ca="1">SUM('CO2'!G38)</f>
        <v>458.1800849350638</v>
      </c>
      <c r="H38" s="162">
        <f ca="1">SUM('CO2'!H38)</f>
        <v>448.57668984672915</v>
      </c>
      <c r="I38" s="162">
        <f ca="1">SUM('CO2'!I38)</f>
        <v>458.53709523809414</v>
      </c>
      <c r="J38" s="162">
        <f ca="1">SUM('CO2'!J38)</f>
        <v>484.79042857142747</v>
      </c>
      <c r="K38" s="162">
        <f ca="1">SUM('CO2'!K38)</f>
        <v>498.94716666666636</v>
      </c>
      <c r="L38" s="162">
        <f ca="1">SUM('CO2'!L38)</f>
        <v>524.80895238095172</v>
      </c>
      <c r="M38" s="162">
        <f ca="1">SUM('CO2'!M38)</f>
        <v>551.76209523809473</v>
      </c>
      <c r="N38" s="162">
        <f ca="1">SUM('CO2'!N38)</f>
        <v>593.13440476190442</v>
      </c>
      <c r="O38" s="162">
        <f ca="1">SUM('CO2'!O38)</f>
        <v>622.16104761904694</v>
      </c>
      <c r="P38" s="162">
        <f ca="1">SUM('CO2'!P38)</f>
        <v>640.14892857142729</v>
      </c>
      <c r="Q38" s="162">
        <f ca="1">SUM('CO2'!Q38)</f>
        <v>650.10942857142732</v>
      </c>
      <c r="R38" s="162">
        <f ca="1">SUM('CO2'!R38)</f>
        <v>634.31002380952327</v>
      </c>
      <c r="S38" s="162">
        <f ca="1">SUM('CO2'!S38)</f>
        <v>641.09414285714263</v>
      </c>
      <c r="T38" s="162">
        <f ca="1">SUM('CO2'!T38)</f>
        <v>630.93302380952332</v>
      </c>
      <c r="U38" s="162">
        <f ca="1">SUM('CO2'!U38)</f>
        <v>647.56030952380866</v>
      </c>
      <c r="V38" s="162">
        <f ca="1">SUM('CO2'!V38)</f>
        <v>694.62878571428496</v>
      </c>
      <c r="W38" s="162">
        <f ca="1">SUM('CO2'!W38)</f>
        <v>676.7553571428557</v>
      </c>
      <c r="X38" s="162">
        <f ca="1">SUM('CO2'!X38)</f>
        <v>710.75347619047443</v>
      </c>
      <c r="Y38" s="162">
        <f ca="1">SUM('CO2'!Y38)</f>
        <v>654.02883333333295</v>
      </c>
      <c r="Z38" s="162">
        <f ca="1">SUM('CO2'!Z38)</f>
        <v>689.90585714285726</v>
      </c>
      <c r="AA38" s="162">
        <f ca="1">SUM('CO2'!AA38)</f>
        <v>672.55047619047537</v>
      </c>
      <c r="AB38" s="162">
        <f ca="1">SUM('CO2'!AB38)</f>
        <v>749.70499999999959</v>
      </c>
      <c r="AC38" s="162">
        <f ca="1">SUM('CO2'!AC38)</f>
        <v>791.49504761904825</v>
      </c>
      <c r="AD38" s="162">
        <f ca="1">SUM('CO2'!AD38)</f>
        <v>815.14216666666618</v>
      </c>
      <c r="AE38" s="162">
        <f ca="1">SUM('CO2'!AE38)</f>
        <v>719.56657142857114</v>
      </c>
      <c r="AF38" s="162">
        <f ca="1">SUM('CO2'!AF38)</f>
        <v>605.250642857142</v>
      </c>
      <c r="AG38" s="162">
        <f ca="1">SUM('CO2'!AG38)</f>
        <v>497.74816666666635</v>
      </c>
      <c r="AH38" s="162">
        <f ca="1">SUM('CO2'!AH38)</f>
        <v>433.26538095238107</v>
      </c>
      <c r="AI38" s="162">
        <f ca="1">SUM('CO2'!AI38)</f>
        <v>399.4767857142852</v>
      </c>
      <c r="AJ38" s="162">
        <f ca="1">SUM('CO2'!AJ38)</f>
        <v>370.12773937165093</v>
      </c>
      <c r="AL38" s="128">
        <f t="shared" si="23"/>
        <v>-29.349046342634267</v>
      </c>
      <c r="AM38" s="124">
        <f t="shared" si="24"/>
        <v>-7.3468715560421449E-2</v>
      </c>
    </row>
    <row r="39" spans="2:39" s="145" customFormat="1" ht="18.75" customHeight="1">
      <c r="B39" s="19" t="s">
        <v>95</v>
      </c>
      <c r="C39" s="154" t="s">
        <v>6</v>
      </c>
      <c r="D39" s="163">
        <f ca="1">SUM('CO2'!D39)</f>
        <v>510.44657841318241</v>
      </c>
      <c r="E39" s="163">
        <f ca="1">SUM('CO2'!E39)</f>
        <v>473.64564589744595</v>
      </c>
      <c r="F39" s="163">
        <f ca="1">SUM('CO2'!F39)</f>
        <v>448.82474982729116</v>
      </c>
      <c r="G39" s="163">
        <f ca="1">SUM('CO2'!G39)</f>
        <v>415.20003839570381</v>
      </c>
      <c r="H39" s="163">
        <f ca="1">SUM('CO2'!H39)</f>
        <v>402.08593853595335</v>
      </c>
      <c r="I39" s="163">
        <f ca="1">SUM('CO2'!I39)</f>
        <v>389.49462172839503</v>
      </c>
      <c r="J39" s="163">
        <f ca="1">SUM('CO2'!J39)</f>
        <v>390.62263614814793</v>
      </c>
      <c r="K39" s="163">
        <f ca="1">SUM('CO2'!K39)</f>
        <v>377.44347693827143</v>
      </c>
      <c r="L39" s="163">
        <f ca="1">SUM('CO2'!L39)</f>
        <v>370.60261930864169</v>
      </c>
      <c r="M39" s="163">
        <f ca="1">SUM('CO2'!M39)</f>
        <v>377.582923802469</v>
      </c>
      <c r="N39" s="163">
        <f ca="1">SUM('CO2'!N39)</f>
        <v>366.62832148148141</v>
      </c>
      <c r="O39" s="163">
        <f ca="1">SUM('CO2'!O39)</f>
        <v>349.01621985185164</v>
      </c>
      <c r="P39" s="163">
        <f ca="1">SUM('CO2'!P39)</f>
        <v>319.79681501234541</v>
      </c>
      <c r="Q39" s="163">
        <f ca="1">SUM('CO2'!Q39)</f>
        <v>312.16542676543224</v>
      </c>
      <c r="R39" s="163">
        <f ca="1">SUM('CO2'!R39)</f>
        <v>309.77691718518508</v>
      </c>
      <c r="S39" s="163">
        <f ca="1">SUM('CO2'!S39)</f>
        <v>307.53183511111115</v>
      </c>
      <c r="T39" s="163">
        <f ca="1">SUM('CO2'!T39)</f>
        <v>285.76120656790124</v>
      </c>
      <c r="U39" s="163">
        <f ca="1">SUM('CO2'!U39)</f>
        <v>282.91231086419754</v>
      </c>
      <c r="V39" s="163">
        <f ca="1">SUM('CO2'!V39)</f>
        <v>260.72744676543226</v>
      </c>
      <c r="W39" s="163">
        <f ca="1">SUM('CO2'!W39)</f>
        <v>267.26851229629631</v>
      </c>
      <c r="X39" s="163">
        <f ca="1">SUM('CO2'!X39)</f>
        <v>257.23667254320992</v>
      </c>
      <c r="Y39" s="163">
        <f ca="1">SUM('CO2'!Y39)</f>
        <v>264.10290676543184</v>
      </c>
      <c r="Z39" s="163">
        <f ca="1">SUM('CO2'!Z39)</f>
        <v>253.9142048395062</v>
      </c>
      <c r="AA39" s="163">
        <f ca="1">SUM('CO2'!AA39)</f>
        <v>240.28784538271614</v>
      </c>
      <c r="AB39" s="163">
        <f ca="1">SUM('CO2'!AB39)</f>
        <v>236.22273916049377</v>
      </c>
      <c r="AC39" s="163">
        <f ca="1">SUM('CO2'!AC39)</f>
        <v>230.6726046913578</v>
      </c>
      <c r="AD39" s="163">
        <f ca="1">SUM('CO2'!AD39)</f>
        <v>225.71571027160493</v>
      </c>
      <c r="AE39" s="163">
        <f ca="1">SUM('CO2'!AE39)</f>
        <v>213.03624602469134</v>
      </c>
      <c r="AF39" s="163">
        <f ca="1">SUM('CO2'!AF39)</f>
        <v>202.70871920987645</v>
      </c>
      <c r="AG39" s="163">
        <f ca="1">SUM('CO2'!AG39)</f>
        <v>194.21726350617271</v>
      </c>
      <c r="AH39" s="163">
        <f ca="1">SUM('CO2'!AH39)</f>
        <v>185.45922918518511</v>
      </c>
      <c r="AI39" s="163">
        <f ca="1">SUM('CO2'!AI39)</f>
        <v>182.16412839506154</v>
      </c>
      <c r="AJ39" s="163">
        <f ca="1">SUM('CO2'!AJ39)</f>
        <v>164.71398913199999</v>
      </c>
      <c r="AL39" s="129">
        <f t="shared" si="23"/>
        <v>-17.450139263061544</v>
      </c>
      <c r="AM39" s="125">
        <f t="shared" si="24"/>
        <v>-9.5793499064850018E-2</v>
      </c>
    </row>
    <row r="40" spans="2:39" s="145" customFormat="1" ht="18.75" customHeight="1">
      <c r="B40" s="91" t="s">
        <v>96</v>
      </c>
      <c r="C40" s="155" t="s">
        <v>6</v>
      </c>
      <c r="D40" s="162">
        <f ca="1">SUM('CH4'!D40,N2O!D40)</f>
        <v>0.41972532736398505</v>
      </c>
      <c r="E40" s="162">
        <f ca="1">SUM('CH4'!E40,N2O!E40)</f>
        <v>1.014749264793382</v>
      </c>
      <c r="F40" s="162">
        <f ca="1">SUM('CH4'!F40,N2O!F40)</f>
        <v>1.3666946240684914</v>
      </c>
      <c r="G40" s="162">
        <f ca="1">SUM('CH4'!G40,N2O!G40)</f>
        <v>1.7745563269627391</v>
      </c>
      <c r="H40" s="162">
        <f ca="1">SUM('CH4'!H40,N2O!H40)</f>
        <v>2.1786432402529261</v>
      </c>
      <c r="I40" s="162">
        <f ca="1">SUM('CH4'!I40,N2O!I40)</f>
        <v>5.2751359716937181</v>
      </c>
      <c r="J40" s="162">
        <f ca="1">SUM('CH4'!J40,N2O!J40)</f>
        <v>8.7514491118275259</v>
      </c>
      <c r="K40" s="162">
        <f ca="1">SUM('CH4'!K40,N2O!K40)</f>
        <v>11.033939587498548</v>
      </c>
      <c r="L40" s="162">
        <f ca="1">SUM('CH4'!L40,N2O!L40)</f>
        <v>24.855607521087968</v>
      </c>
      <c r="M40" s="162">
        <f ca="1">SUM('CH4'!M40,N2O!M40)</f>
        <v>28.19171419021578</v>
      </c>
      <c r="N40" s="162">
        <f ca="1">SUM('CH4'!N40,N2O!N40)</f>
        <v>44.666296555467191</v>
      </c>
      <c r="O40" s="162">
        <f ca="1">SUM('CH4'!O40,N2O!O40)</f>
        <v>63.264288977361829</v>
      </c>
      <c r="P40" s="162">
        <f ca="1">SUM('CH4'!P40,N2O!P40)</f>
        <v>90.760363369123809</v>
      </c>
      <c r="Q40" s="162">
        <f ca="1">SUM('CH4'!Q40,N2O!Q40)</f>
        <v>106.95826290110814</v>
      </c>
      <c r="R40" s="162">
        <f ca="1">SUM('CH4'!R40,N2O!R40)</f>
        <v>137.96062074547464</v>
      </c>
      <c r="S40" s="162">
        <f ca="1">SUM('CH4'!S40,N2O!S40)</f>
        <v>365.14007276619424</v>
      </c>
      <c r="T40" s="162">
        <f ca="1">SUM('CH4'!T40,N2O!T40)</f>
        <v>498.42215412898787</v>
      </c>
      <c r="U40" s="162">
        <f ca="1">SUM('CH4'!U40,N2O!U40)</f>
        <v>661.67244322294073</v>
      </c>
      <c r="V40" s="162">
        <f ca="1">SUM('CH4'!V40,N2O!V40)</f>
        <v>749.37271734619208</v>
      </c>
      <c r="W40" s="162">
        <f ca="1">SUM('CH4'!W40,N2O!W40)</f>
        <v>933.11324162836229</v>
      </c>
      <c r="X40" s="162">
        <f ca="1">SUM('CH4'!X40,N2O!X40)</f>
        <v>1138.6549039839988</v>
      </c>
      <c r="Y40" s="162">
        <f ca="1">SUM('CH4'!Y40,N2O!Y40)</f>
        <v>1375.406324364287</v>
      </c>
      <c r="Z40" s="162">
        <f ca="1">SUM('CH4'!Z40,N2O!Z40)</f>
        <v>1394.7152763756201</v>
      </c>
      <c r="AA40" s="162">
        <f ca="1">SUM('CH4'!AA40,N2O!AA40)</f>
        <v>1657.3919764305811</v>
      </c>
      <c r="AB40" s="162">
        <f ca="1">SUM('CH4'!AB40,N2O!AB40)</f>
        <v>1711.4561371416949</v>
      </c>
      <c r="AC40" s="162">
        <f ca="1">SUM('CH4'!AC40,N2O!AC40)</f>
        <v>1769.0645642296122</v>
      </c>
      <c r="AD40" s="162">
        <f ca="1">SUM('CH4'!AD40,N2O!AD40)</f>
        <v>1756.1391003195981</v>
      </c>
      <c r="AE40" s="162">
        <f ca="1">SUM('CH4'!AE40,N2O!AE40)</f>
        <v>1731.0427226826946</v>
      </c>
      <c r="AF40" s="162">
        <f ca="1">SUM('CH4'!AF40,N2O!AF40)</f>
        <v>1702.4035736932221</v>
      </c>
      <c r="AG40" s="162">
        <f ca="1">SUM('CH4'!AG40,N2O!AG40)</f>
        <v>1695.2480528434753</v>
      </c>
      <c r="AH40" s="162">
        <f ca="1">SUM('CH4'!AH40,N2O!AH40)</f>
        <v>1727.5788697207495</v>
      </c>
      <c r="AI40" s="162">
        <f ca="1">SUM('CH4'!AI40,N2O!AI40)</f>
        <v>1727.5788697207495</v>
      </c>
      <c r="AJ40" s="162">
        <f ca="1">SUM('CH4'!AJ40,N2O!AJ40)</f>
        <v>1727.5788691565965</v>
      </c>
      <c r="AL40" s="128">
        <f t="shared" si="23"/>
        <v>-5.6415296967315953E-7</v>
      </c>
      <c r="AM40" s="124">
        <f t="shared" si="24"/>
        <v>-3.2655700366035489E-10</v>
      </c>
    </row>
    <row r="41" spans="2:39" s="145" customFormat="1" ht="18.75" customHeight="1">
      <c r="B41" s="19"/>
      <c r="C41" s="154"/>
      <c r="D41" s="163"/>
      <c r="E41" s="163"/>
      <c r="F41" s="163"/>
      <c r="G41" s="163"/>
      <c r="H41" s="163"/>
      <c r="I41" s="163"/>
      <c r="J41" s="163"/>
      <c r="K41" s="163"/>
      <c r="L41" s="163"/>
      <c r="M41" s="163"/>
      <c r="N41" s="163"/>
      <c r="O41" s="163"/>
      <c r="P41" s="163"/>
      <c r="Q41" s="163"/>
      <c r="R41" s="163"/>
      <c r="S41" s="163"/>
      <c r="T41" s="163"/>
      <c r="U41" s="163"/>
      <c r="V41" s="163"/>
      <c r="W41" s="163"/>
      <c r="X41" s="163"/>
      <c r="Y41" s="163"/>
      <c r="Z41" s="163"/>
      <c r="AA41" s="163"/>
      <c r="AB41" s="163"/>
      <c r="AC41" s="163"/>
      <c r="AD41" s="163"/>
      <c r="AE41" s="163"/>
      <c r="AF41" s="163"/>
      <c r="AG41" s="163"/>
      <c r="AH41" s="163"/>
      <c r="AI41" s="163"/>
      <c r="AJ41" s="163"/>
      <c r="AL41" s="129"/>
      <c r="AM41" s="125"/>
    </row>
    <row r="42" spans="2:39" s="10" customFormat="1" ht="18.75" customHeight="1">
      <c r="B42" s="148" t="s">
        <v>27</v>
      </c>
      <c r="C42" s="22" t="s">
        <v>6</v>
      </c>
      <c r="D42" s="160">
        <f ca="1">SUMIF(D43:D46,"&lt;1E+307")</f>
        <v>41208.891374826992</v>
      </c>
      <c r="E42" s="160">
        <f t="shared" ref="E42:AE42" si="25">SUMIF(E43:E46,"&lt;1E+307")</f>
        <v>42608.213558871001</v>
      </c>
      <c r="F42" s="160">
        <f t="shared" si="25"/>
        <v>43072.002693926886</v>
      </c>
      <c r="G42" s="160">
        <f t="shared" si="25"/>
        <v>42650.102233899932</v>
      </c>
      <c r="H42" s="160">
        <f t="shared" si="25"/>
        <v>41491.835456927161</v>
      </c>
      <c r="I42" s="160">
        <f t="shared" si="25"/>
        <v>40135.977340023877</v>
      </c>
      <c r="J42" s="160">
        <f t="shared" si="25"/>
        <v>38261.993832476117</v>
      </c>
      <c r="K42" s="160">
        <f t="shared" si="25"/>
        <v>34832.352216245316</v>
      </c>
      <c r="L42" s="160">
        <f t="shared" si="25"/>
        <v>32230.180063358926</v>
      </c>
      <c r="M42" s="160">
        <f t="shared" si="25"/>
        <v>30177.978352510159</v>
      </c>
      <c r="N42" s="160">
        <f t="shared" si="25"/>
        <v>28249.563894666317</v>
      </c>
      <c r="O42" s="160">
        <f t="shared" si="25"/>
        <v>26207.974692807322</v>
      </c>
      <c r="P42" s="160">
        <f t="shared" si="25"/>
        <v>24490.612994145966</v>
      </c>
      <c r="Q42" s="160">
        <f t="shared" si="25"/>
        <v>22699.140236249401</v>
      </c>
      <c r="R42" s="160">
        <f t="shared" si="25"/>
        <v>20118.018914445485</v>
      </c>
      <c r="S42" s="160">
        <f t="shared" si="25"/>
        <v>18453.67150889754</v>
      </c>
      <c r="T42" s="160">
        <f t="shared" si="25"/>
        <v>16383.414104228865</v>
      </c>
      <c r="U42" s="160">
        <f t="shared" si="25"/>
        <v>14868.193774533303</v>
      </c>
      <c r="V42" s="160">
        <f t="shared" si="25"/>
        <v>13478.051136572472</v>
      </c>
      <c r="W42" s="160">
        <f t="shared" si="25"/>
        <v>12098.710307760812</v>
      </c>
      <c r="X42" s="160">
        <f t="shared" si="25"/>
        <v>10853.394829594503</v>
      </c>
      <c r="Y42" s="160">
        <f t="shared" si="25"/>
        <v>9987.1648443495997</v>
      </c>
      <c r="Z42" s="160">
        <f t="shared" si="25"/>
        <v>9167.3538117251392</v>
      </c>
      <c r="AA42" s="160">
        <f t="shared" si="25"/>
        <v>8380.6363587384785</v>
      </c>
      <c r="AB42" s="160">
        <f t="shared" si="25"/>
        <v>7779.8940213545129</v>
      </c>
      <c r="AC42" s="160">
        <f t="shared" si="25"/>
        <v>7175.1394751604521</v>
      </c>
      <c r="AD42" s="160">
        <f t="shared" si="25"/>
        <v>6655.1615378582765</v>
      </c>
      <c r="AE42" s="160">
        <f t="shared" si="25"/>
        <v>6281.3255692099556</v>
      </c>
      <c r="AF42" s="160">
        <f t="shared" ref="AF42:AG42" si="26">SUMIF(AF43:AF46,"&lt;1E+307")</f>
        <v>5897.2677548549009</v>
      </c>
      <c r="AG42" s="160">
        <f t="shared" si="26"/>
        <v>5376.5933808824448</v>
      </c>
      <c r="AH42" s="160">
        <f t="shared" ref="AH42" si="27">SUMIF(AH43:AH46,"&lt;1E+307")</f>
        <v>4901.0282317241745</v>
      </c>
      <c r="AI42" s="160">
        <f t="shared" ref="AI42" si="28">SUMIF(AI43:AI46,"&lt;1E+307")</f>
        <v>4494.047544056375</v>
      </c>
      <c r="AJ42" s="160">
        <f t="shared" ref="AJ42" si="29">SUMIF(AJ43:AJ46,"&lt;1E+307")</f>
        <v>4291.3461521978397</v>
      </c>
      <c r="AL42" s="127">
        <f>AJ42-AI42</f>
        <v>-202.70139185853532</v>
      </c>
      <c r="AM42" s="122">
        <f>IF(AJ42&lt;&gt;0,AJ42/AI42-1,0)</f>
        <v>-4.5104416424481153E-2</v>
      </c>
    </row>
    <row r="43" spans="2:39" s="145" customFormat="1" ht="18.75" customHeight="1">
      <c r="B43" s="19" t="s">
        <v>35</v>
      </c>
      <c r="C43" s="154" t="s">
        <v>6</v>
      </c>
      <c r="D43" s="163">
        <f ca="1">SUM('CH4'!D43)</f>
        <v>37191.252</v>
      </c>
      <c r="E43" s="163">
        <f ca="1">SUM('CH4'!E43)</f>
        <v>39322.5</v>
      </c>
      <c r="F43" s="163">
        <f ca="1">SUM('CH4'!F43)</f>
        <v>40268.115999999995</v>
      </c>
      <c r="G43" s="163">
        <f ca="1">SUM('CH4'!G43)</f>
        <v>40154.239999999998</v>
      </c>
      <c r="H43" s="163">
        <f ca="1">SUM('CH4'!H43)</f>
        <v>39212.824000000001</v>
      </c>
      <c r="I43" s="163">
        <f ca="1">SUM('CH4'!I43)</f>
        <v>37857.175999999999</v>
      </c>
      <c r="J43" s="163">
        <f ca="1">SUM('CH4'!J43)</f>
        <v>36060.023999999998</v>
      </c>
      <c r="K43" s="163">
        <f ca="1">SUM('CH4'!K43)</f>
        <v>32792.06</v>
      </c>
      <c r="L43" s="163">
        <f ca="1">SUM('CH4'!L43)</f>
        <v>30293.143999999997</v>
      </c>
      <c r="M43" s="163">
        <f ca="1">SUM('CH4'!M43)</f>
        <v>28232.763999999999</v>
      </c>
      <c r="N43" s="163">
        <f ca="1">SUM('CH4'!N43)</f>
        <v>26271.559999999998</v>
      </c>
      <c r="O43" s="163">
        <f ca="1">SUM('CH4'!O43)</f>
        <v>24258.472000000002</v>
      </c>
      <c r="P43" s="163">
        <f ca="1">SUM('CH4'!P43)</f>
        <v>22439.396000000001</v>
      </c>
      <c r="Q43" s="163">
        <f ca="1">SUM('CH4'!Q43)</f>
        <v>20668.2</v>
      </c>
      <c r="R43" s="163">
        <f ca="1">SUM('CH4'!R43)</f>
        <v>18093.684000000001</v>
      </c>
      <c r="S43" s="163">
        <f ca="1">SUM('CH4'!S43)</f>
        <v>16360.596000000001</v>
      </c>
      <c r="T43" s="163">
        <f ca="1">SUM('CH4'!T43)</f>
        <v>14511.195999999998</v>
      </c>
      <c r="U43" s="163">
        <f ca="1">SUM('CH4'!U43)</f>
        <v>12969.46</v>
      </c>
      <c r="V43" s="163">
        <f ca="1">SUM('CH4'!V43)</f>
        <v>11613.616</v>
      </c>
      <c r="W43" s="163">
        <f ca="1">SUM('CH4'!W43)</f>
        <v>10232.348</v>
      </c>
      <c r="X43" s="163">
        <f ca="1">SUM('CH4'!X43)</f>
        <v>9015.1880000000001</v>
      </c>
      <c r="Y43" s="163">
        <f ca="1">SUM('CH4'!Y43)</f>
        <v>8067.5279999999993</v>
      </c>
      <c r="Z43" s="163">
        <f ca="1">SUM('CH4'!Z43)</f>
        <v>7233.24</v>
      </c>
      <c r="AA43" s="163">
        <f ca="1">SUM('CH4'!AA43)</f>
        <v>6471.2480000000005</v>
      </c>
      <c r="AB43" s="163">
        <f ca="1">SUM('CH4'!AB43)</f>
        <v>5796.616</v>
      </c>
      <c r="AC43" s="163">
        <f ca="1">SUM('CH4'!AC43)</f>
        <v>5191.8440000000001</v>
      </c>
      <c r="AD43" s="163">
        <f ca="1">SUM('CH4'!AD43)</f>
        <v>4657.1840000000002</v>
      </c>
      <c r="AE43" s="163">
        <f ca="1">SUM('CH4'!AE43)</f>
        <v>4284.1399999999994</v>
      </c>
      <c r="AF43" s="163">
        <f ca="1">SUM('CH4'!AF43)</f>
        <v>3944.5839999999998</v>
      </c>
      <c r="AG43" s="163">
        <f ca="1">SUM('CH4'!AG43)</f>
        <v>3426.7239999999997</v>
      </c>
      <c r="AH43" s="163">
        <f ca="1">SUM('CH4'!AH43)</f>
        <v>2973.096</v>
      </c>
      <c r="AI43" s="163">
        <f ca="1">SUM('CH4'!AI43)</f>
        <v>2574.152</v>
      </c>
      <c r="AJ43" s="163">
        <f ca="1">SUM('CH4'!AJ43)</f>
        <v>2370.3680000000004</v>
      </c>
      <c r="AL43" s="129">
        <f>AJ43-AI43</f>
        <v>-203.78399999999965</v>
      </c>
      <c r="AM43" s="125">
        <f>IF(AJ43&lt;&gt;0,AJ43/AI43-1,0)</f>
        <v>-7.9165488285073971E-2</v>
      </c>
    </row>
    <row r="44" spans="2:39" s="145" customFormat="1" ht="18.75" customHeight="1">
      <c r="B44" s="91" t="s">
        <v>160</v>
      </c>
      <c r="C44" s="155" t="s">
        <v>6</v>
      </c>
      <c r="D44" s="162">
        <f ca="1">SUM('CH4'!D44,N2O!D44)</f>
        <v>79.06027499999999</v>
      </c>
      <c r="E44" s="162">
        <f ca="1">SUM('CH4'!E44,N2O!E44)</f>
        <v>94.402664999999999</v>
      </c>
      <c r="F44" s="162">
        <f ca="1">SUM('CH4'!F44,N2O!F44)</f>
        <v>109.74505500000001</v>
      </c>
      <c r="G44" s="162">
        <f ca="1">SUM('CH4'!G44,N2O!G44)</f>
        <v>125.087445</v>
      </c>
      <c r="H44" s="162">
        <f ca="1">SUM('CH4'!H44,N2O!H44)</f>
        <v>197.40019949999996</v>
      </c>
      <c r="I44" s="162">
        <f ca="1">SUM('CH4'!I44,N2O!I44)</f>
        <v>269.70773550000001</v>
      </c>
      <c r="J44" s="162">
        <f ca="1">SUM('CH4'!J44,N2O!J44)</f>
        <v>342.02049</v>
      </c>
      <c r="K44" s="162">
        <f ca="1">SUM('CH4'!K44,N2O!K44)</f>
        <v>376.46258999999998</v>
      </c>
      <c r="L44" s="162">
        <f ca="1">SUM('CH4'!L44,N2O!L44)</f>
        <v>414.8467005</v>
      </c>
      <c r="M44" s="162">
        <f ca="1">SUM('CH4'!M44,N2O!M44)</f>
        <v>481.31677799999994</v>
      </c>
      <c r="N44" s="162">
        <f ca="1">SUM('CH4'!N44,N2O!N44)</f>
        <v>553.92027849999999</v>
      </c>
      <c r="O44" s="162">
        <f ca="1">SUM('CH4'!O44,N2O!O44)</f>
        <v>566.30693999999994</v>
      </c>
      <c r="P44" s="162">
        <f ca="1">SUM('CH4'!P44,N2O!P44)</f>
        <v>677.13262199999997</v>
      </c>
      <c r="Q44" s="162">
        <f ca="1">SUM('CH4'!Q44,N2O!Q44)</f>
        <v>683.69073600000002</v>
      </c>
      <c r="R44" s="162">
        <f ca="1">SUM('CH4'!R44,N2O!R44)</f>
        <v>698.66421850000006</v>
      </c>
      <c r="S44" s="162">
        <f ca="1">SUM('CH4'!S44,N2O!S44)</f>
        <v>691.40054699999996</v>
      </c>
      <c r="T44" s="162">
        <f ca="1">SUM('CH4'!T44,N2O!T44)</f>
        <v>704.70397799999989</v>
      </c>
      <c r="U44" s="162">
        <f ca="1">SUM('CH4'!U44,N2O!U44)</f>
        <v>754.06699500000002</v>
      </c>
      <c r="V44" s="162">
        <f ca="1">SUM('CH4'!V44,N2O!V44)</f>
        <v>743.12583549999999</v>
      </c>
      <c r="W44" s="162">
        <f ca="1">SUM('CH4'!W44,N2O!W44)</f>
        <v>762.69551200000001</v>
      </c>
      <c r="X44" s="162">
        <f ca="1">SUM('CH4'!X44,N2O!X44)</f>
        <v>757.8712835</v>
      </c>
      <c r="Y44" s="162">
        <f ca="1">SUM('CH4'!Y44,N2O!Y44)</f>
        <v>848.87039949999985</v>
      </c>
      <c r="Z44" s="162">
        <f ca="1">SUM('CH4'!Z44,N2O!Z44)</f>
        <v>885.14385799999991</v>
      </c>
      <c r="AA44" s="162">
        <f ca="1">SUM('CH4'!AA44,N2O!AA44)</f>
        <v>878.96336800000006</v>
      </c>
      <c r="AB44" s="162">
        <f ca="1">SUM('CH4'!AB44,N2O!AB44)</f>
        <v>950.98652649999985</v>
      </c>
      <c r="AC44" s="162">
        <f ca="1">SUM('CH4'!AC44,N2O!AC44)</f>
        <v>952.8339125</v>
      </c>
      <c r="AD44" s="162">
        <f ca="1">SUM('CH4'!AD44,N2O!AD44)</f>
        <v>977.31706199999985</v>
      </c>
      <c r="AE44" s="162">
        <f ca="1">SUM('CH4'!AE44,N2O!AE44)</f>
        <v>992.79035799999997</v>
      </c>
      <c r="AF44" s="162">
        <f ca="1">SUM('CH4'!AF44,N2O!AF44)</f>
        <v>963.34625699999992</v>
      </c>
      <c r="AG44" s="162">
        <f ca="1">SUM('CH4'!AG44,N2O!AG44)</f>
        <v>981.43663149999998</v>
      </c>
      <c r="AH44" s="162">
        <f ca="1">SUM('CH4'!AH44,N2O!AH44)</f>
        <v>979.74194749999992</v>
      </c>
      <c r="AI44" s="162">
        <f ca="1">SUM('CH4'!AI44,N2O!AI44)</f>
        <v>975.38772699999993</v>
      </c>
      <c r="AJ44" s="162">
        <f ca="1">SUM('CH4'!AJ44,N2O!AJ44)</f>
        <v>971.04305466999995</v>
      </c>
      <c r="AL44" s="128">
        <f>AJ44-AI44</f>
        <v>-4.3446723299999803</v>
      </c>
      <c r="AM44" s="124">
        <f>IF(AJ44&lt;&gt;0,AJ44/AI44-1,0)</f>
        <v>-4.4543028477125324E-3</v>
      </c>
    </row>
    <row r="45" spans="2:39" s="145" customFormat="1" ht="18.75" customHeight="1">
      <c r="B45" s="19" t="s">
        <v>36</v>
      </c>
      <c r="C45" s="154" t="s">
        <v>6</v>
      </c>
      <c r="D45" s="163">
        <f ca="1">SUM('CH4'!D45,N2O!D45)</f>
        <v>3938.5790998269849</v>
      </c>
      <c r="E45" s="163">
        <f ca="1">SUM('CH4'!E45,N2O!E45)</f>
        <v>3191.3108938710002</v>
      </c>
      <c r="F45" s="163">
        <f ca="1">SUM('CH4'!F45,N2O!F45)</f>
        <v>2694.1416389268888</v>
      </c>
      <c r="G45" s="163">
        <f ca="1">SUM('CH4'!G45,N2O!G45)</f>
        <v>2370.7747888999384</v>
      </c>
      <c r="H45" s="163">
        <f ca="1">SUM('CH4'!H45,N2O!H45)</f>
        <v>2081.611257427161</v>
      </c>
      <c r="I45" s="163">
        <f ca="1">SUM('CH4'!I45,N2O!I45)</f>
        <v>1998.6472795238815</v>
      </c>
      <c r="J45" s="163">
        <f ca="1">SUM('CH4'!J45,N2O!J45)</f>
        <v>1838.2519284716188</v>
      </c>
      <c r="K45" s="163">
        <f ca="1">SUM('CH4'!K45,N2O!K45)</f>
        <v>1630.0766408804418</v>
      </c>
      <c r="L45" s="163">
        <f ca="1">SUM('CH4'!L45,N2O!L45)</f>
        <v>1475.5758543634313</v>
      </c>
      <c r="M45" s="163">
        <f ca="1">SUM('CH4'!M45,N2O!M45)</f>
        <v>1403.6187788795348</v>
      </c>
      <c r="N45" s="163">
        <f ca="1">SUM('CH4'!N45,N2O!N45)</f>
        <v>1343.0311292505335</v>
      </c>
      <c r="O45" s="163">
        <f ca="1">SUM('CH4'!O45,N2O!O45)</f>
        <v>1292.9576503251965</v>
      </c>
      <c r="P45" s="163">
        <f ca="1">SUM('CH4'!P45,N2O!P45)</f>
        <v>1266.423588395963</v>
      </c>
      <c r="Q45" s="163">
        <f ca="1">SUM('CH4'!Q45,N2O!Q45)</f>
        <v>1229.8325743118996</v>
      </c>
      <c r="R45" s="163">
        <f ca="1">SUM('CH4'!R45,N2O!R45)</f>
        <v>1192.4600465704821</v>
      </c>
      <c r="S45" s="163">
        <f ca="1">SUM('CH4'!S45,N2O!S45)</f>
        <v>1162.2859868975352</v>
      </c>
      <c r="T45" s="163">
        <f ca="1">SUM('CH4'!T45,N2O!T45)</f>
        <v>1135.0431982488669</v>
      </c>
      <c r="U45" s="163">
        <f ca="1">SUM('CH4'!U45,N2O!U45)</f>
        <v>1111.832299103306</v>
      </c>
      <c r="V45" s="163">
        <f ca="1">SUM('CH4'!V45,N2O!V45)</f>
        <v>1086.6377857324721</v>
      </c>
      <c r="W45" s="163">
        <f ca="1">SUM('CH4'!W45,N2O!W45)</f>
        <v>1068.2515309508103</v>
      </c>
      <c r="X45" s="163">
        <f ca="1">SUM('CH4'!X45,N2O!X45)</f>
        <v>1043.9470119545024</v>
      </c>
      <c r="Y45" s="163">
        <f ca="1">SUM('CH4'!Y45,N2O!Y45)</f>
        <v>1031.5719866196002</v>
      </c>
      <c r="Z45" s="163">
        <f ca="1">SUM('CH4'!Z45,N2O!Z45)</f>
        <v>1011.606398195139</v>
      </c>
      <c r="AA45" s="163">
        <f ca="1">SUM('CH4'!AA45,N2O!AA45)</f>
        <v>993.92432475847863</v>
      </c>
      <c r="AB45" s="163">
        <f ca="1">SUM('CH4'!AB45,N2O!AB45)</f>
        <v>995.43428466451348</v>
      </c>
      <c r="AC45" s="163">
        <f ca="1">SUM('CH4'!AC45,N2O!AC45)</f>
        <v>994.56360532045187</v>
      </c>
      <c r="AD45" s="163">
        <f ca="1">SUM('CH4'!AD45,N2O!AD45)</f>
        <v>986.07568748827657</v>
      </c>
      <c r="AE45" s="163">
        <f ca="1">SUM('CH4'!AE45,N2O!AE45)</f>
        <v>970.90458430995614</v>
      </c>
      <c r="AF45" s="163">
        <f ca="1">SUM('CH4'!AF45,N2O!AF45)</f>
        <v>956.30415861490133</v>
      </c>
      <c r="AG45" s="163">
        <f ca="1">SUM('CH4'!AG45,N2O!AG45)</f>
        <v>935.6306820624452</v>
      </c>
      <c r="AH45" s="163">
        <f ca="1">SUM('CH4'!AH45,N2O!AH45)</f>
        <v>915.95676037417411</v>
      </c>
      <c r="AI45" s="163">
        <f ca="1">SUM('CH4'!AI45,N2O!AI45)</f>
        <v>912.84283667637533</v>
      </c>
      <c r="AJ45" s="163">
        <f ca="1">SUM('CH4'!AJ45,N2O!AJ45)</f>
        <v>918.83866061783885</v>
      </c>
      <c r="AL45" s="129">
        <f>AJ45-AI45</f>
        <v>5.9958239414635273</v>
      </c>
      <c r="AM45" s="125">
        <f>IF(AJ45&lt;&gt;0,AJ45/AI45-1,0)</f>
        <v>6.5682981785715189E-3</v>
      </c>
    </row>
    <row r="46" spans="2:39" s="145" customFormat="1" ht="18.75" customHeight="1">
      <c r="B46" s="91" t="s">
        <v>89</v>
      </c>
      <c r="C46" s="155" t="s">
        <v>6</v>
      </c>
      <c r="D46" s="162" t="e">
        <f ca="1">SUM('CH4'!D46,N2O!D46)</f>
        <v>#N/A</v>
      </c>
      <c r="E46" s="162" t="e">
        <f ca="1">SUM('CH4'!E46,N2O!E46)</f>
        <v>#N/A</v>
      </c>
      <c r="F46" s="162" t="e">
        <f ca="1">SUM('CH4'!F46,N2O!F46)</f>
        <v>#N/A</v>
      </c>
      <c r="G46" s="162" t="e">
        <f ca="1">SUM('CH4'!G46,N2O!G46)</f>
        <v>#N/A</v>
      </c>
      <c r="H46" s="162" t="e">
        <f ca="1">SUM('CH4'!H46,N2O!H46)</f>
        <v>#N/A</v>
      </c>
      <c r="I46" s="162">
        <f ca="1">SUM('CH4'!I46,N2O!I46)</f>
        <v>10.446325</v>
      </c>
      <c r="J46" s="162">
        <f ca="1">SUM('CH4'!J46,N2O!J46)</f>
        <v>21.697414004499997</v>
      </c>
      <c r="K46" s="162">
        <f ca="1">SUM('CH4'!K46,N2O!K46)</f>
        <v>33.752985364875002</v>
      </c>
      <c r="L46" s="162">
        <f ca="1">SUM('CH4'!L46,N2O!L46)</f>
        <v>46.613508495499993</v>
      </c>
      <c r="M46" s="162">
        <f ca="1">SUM('CH4'!M46,N2O!M46)</f>
        <v>60.278795630624998</v>
      </c>
      <c r="N46" s="162">
        <f ca="1">SUM('CH4'!N46,N2O!N46)</f>
        <v>81.052486915784996</v>
      </c>
      <c r="O46" s="162">
        <f ca="1">SUM('CH4'!O46,N2O!O46)</f>
        <v>90.238102482127502</v>
      </c>
      <c r="P46" s="162">
        <f ca="1">SUM('CH4'!P46,N2O!P46)</f>
        <v>107.66078375000001</v>
      </c>
      <c r="Q46" s="162">
        <f ca="1">SUM('CH4'!Q46,N2O!Q46)</f>
        <v>117.4169259375</v>
      </c>
      <c r="R46" s="162">
        <f ca="1">SUM('CH4'!R46,N2O!R46)</f>
        <v>133.210649375</v>
      </c>
      <c r="S46" s="162">
        <f ca="1">SUM('CH4'!S46,N2O!S46)</f>
        <v>239.38897500000004</v>
      </c>
      <c r="T46" s="162">
        <f ca="1">SUM('CH4'!T46,N2O!T46)</f>
        <v>32.470927979999999</v>
      </c>
      <c r="U46" s="162">
        <f ca="1">SUM('CH4'!U46,N2O!U46)</f>
        <v>32.834480429999999</v>
      </c>
      <c r="V46" s="162">
        <f ca="1">SUM('CH4'!V46,N2O!V46)</f>
        <v>34.671515339999999</v>
      </c>
      <c r="W46" s="162">
        <f ca="1">SUM('CH4'!W46,N2O!W46)</f>
        <v>35.415264809999996</v>
      </c>
      <c r="X46" s="162">
        <f ca="1">SUM('CH4'!X46,N2O!X46)</f>
        <v>36.388534139999997</v>
      </c>
      <c r="Y46" s="162">
        <f ca="1">SUM('CH4'!Y46,N2O!Y46)</f>
        <v>39.194458230000002</v>
      </c>
      <c r="Z46" s="162">
        <f ca="1">SUM('CH4'!Z46,N2O!Z46)</f>
        <v>37.363555529999992</v>
      </c>
      <c r="AA46" s="162">
        <f ca="1">SUM('CH4'!AA46,N2O!AA46)</f>
        <v>36.500665979999994</v>
      </c>
      <c r="AB46" s="162">
        <f ca="1">SUM('CH4'!AB46,N2O!AB46)</f>
        <v>36.857210189999996</v>
      </c>
      <c r="AC46" s="162">
        <f ca="1">SUM('CH4'!AC46,N2O!AC46)</f>
        <v>35.897957339999998</v>
      </c>
      <c r="AD46" s="162">
        <f ca="1">SUM('CH4'!AD46,N2O!AD46)</f>
        <v>34.584788369999998</v>
      </c>
      <c r="AE46" s="162">
        <f ca="1">SUM('CH4'!AE46,N2O!AE46)</f>
        <v>33.490626900000002</v>
      </c>
      <c r="AF46" s="162">
        <f ca="1">SUM('CH4'!AF46,N2O!AF46)</f>
        <v>33.033339239999997</v>
      </c>
      <c r="AG46" s="162">
        <f ca="1">SUM('CH4'!AG46,N2O!AG46)</f>
        <v>32.802067319999999</v>
      </c>
      <c r="AH46" s="162">
        <f ca="1">SUM('CH4'!AH46,N2O!AH46)</f>
        <v>32.233523849999997</v>
      </c>
      <c r="AI46" s="162">
        <f ca="1">SUM('CH4'!AI46,N2O!AI46)</f>
        <v>31.664980380000003</v>
      </c>
      <c r="AJ46" s="162">
        <f ca="1">SUM('CH4'!AJ46,N2O!AJ46)</f>
        <v>31.096436909999998</v>
      </c>
      <c r="AL46" s="128">
        <f>AJ46-AI46</f>
        <v>-0.56854347000000516</v>
      </c>
      <c r="AM46" s="124">
        <f>IF(AJ46&lt;&gt;0,AJ46/AI46-1,0)</f>
        <v>-1.7954960438222978E-2</v>
      </c>
    </row>
    <row r="47" spans="2:39" s="145" customFormat="1" ht="18.75" customHeight="1">
      <c r="B47" s="19"/>
      <c r="C47" s="154"/>
      <c r="D47" s="163"/>
      <c r="E47" s="163"/>
      <c r="F47" s="163"/>
      <c r="G47" s="163"/>
      <c r="H47" s="163"/>
      <c r="I47" s="163"/>
      <c r="J47" s="163"/>
      <c r="K47" s="163"/>
      <c r="L47" s="163"/>
      <c r="M47" s="163"/>
      <c r="N47" s="163"/>
      <c r="O47" s="163"/>
      <c r="P47" s="163"/>
      <c r="Q47" s="163"/>
      <c r="R47" s="163"/>
      <c r="S47" s="163"/>
      <c r="T47" s="163"/>
      <c r="U47" s="163"/>
      <c r="V47" s="163"/>
      <c r="W47" s="163"/>
      <c r="X47" s="163"/>
      <c r="Y47" s="163"/>
      <c r="Z47" s="163"/>
      <c r="AA47" s="163"/>
      <c r="AB47" s="163"/>
      <c r="AC47" s="163"/>
      <c r="AD47" s="163"/>
      <c r="AE47" s="163"/>
      <c r="AF47" s="163"/>
      <c r="AG47" s="163"/>
      <c r="AH47" s="163"/>
      <c r="AI47" s="163"/>
      <c r="AJ47" s="163"/>
      <c r="AL47" s="129"/>
      <c r="AM47" s="125"/>
    </row>
    <row r="48" spans="2:39" s="10" customFormat="1" ht="18.75" customHeight="1">
      <c r="B48" s="148" t="s">
        <v>223</v>
      </c>
      <c r="C48" s="22" t="s">
        <v>6</v>
      </c>
      <c r="D48" s="160">
        <f ca="1">SUMIF(D49:D54,"&lt;1E+307")</f>
        <v>35975.62218803513</v>
      </c>
      <c r="E48" s="160">
        <f t="shared" ref="E48:AJ48" si="30">SUMIF(E49:E54,"&lt;1E+307")</f>
        <v>-24955.619757691176</v>
      </c>
      <c r="F48" s="160">
        <f t="shared" si="30"/>
        <v>-33376.199754911664</v>
      </c>
      <c r="G48" s="160">
        <f t="shared" si="30"/>
        <v>-34338.566587484602</v>
      </c>
      <c r="H48" s="160">
        <f t="shared" si="30"/>
        <v>-29315.749082163959</v>
      </c>
      <c r="I48" s="160">
        <f t="shared" si="30"/>
        <v>-23118.494742017538</v>
      </c>
      <c r="J48" s="160">
        <f t="shared" si="30"/>
        <v>-16717.866747016342</v>
      </c>
      <c r="K48" s="160">
        <f t="shared" si="30"/>
        <v>-15968.964172485066</v>
      </c>
      <c r="L48" s="160">
        <f t="shared" si="30"/>
        <v>-16100.023886002076</v>
      </c>
      <c r="M48" s="160">
        <f t="shared" si="30"/>
        <v>-20064.430751378914</v>
      </c>
      <c r="N48" s="160">
        <f t="shared" si="30"/>
        <v>-151.17568837622912</v>
      </c>
      <c r="O48" s="160">
        <f t="shared" si="30"/>
        <v>-9647.8554738654821</v>
      </c>
      <c r="P48" s="160">
        <f t="shared" si="30"/>
        <v>22473.393099779089</v>
      </c>
      <c r="Q48" s="160">
        <f t="shared" si="30"/>
        <v>17339.495140764993</v>
      </c>
      <c r="R48" s="160">
        <f t="shared" si="30"/>
        <v>12069.355743345162</v>
      </c>
      <c r="S48" s="160">
        <f t="shared" si="30"/>
        <v>7832.4752123920953</v>
      </c>
      <c r="T48" s="160">
        <f t="shared" si="30"/>
        <v>878.8132495881764</v>
      </c>
      <c r="U48" s="160">
        <f t="shared" si="30"/>
        <v>3964.5926498890913</v>
      </c>
      <c r="V48" s="160">
        <f t="shared" si="30"/>
        <v>-1438.7278177670087</v>
      </c>
      <c r="W48" s="160">
        <f t="shared" si="30"/>
        <v>-10142.782692077895</v>
      </c>
      <c r="X48" s="160">
        <f t="shared" si="30"/>
        <v>-2655.836064400929</v>
      </c>
      <c r="Y48" s="160">
        <f t="shared" si="30"/>
        <v>-8809.0713036342604</v>
      </c>
      <c r="Z48" s="160">
        <f t="shared" si="30"/>
        <v>-17466.771447446248</v>
      </c>
      <c r="AA48" s="160">
        <f t="shared" si="30"/>
        <v>-16212.756463266012</v>
      </c>
      <c r="AB48" s="160">
        <f t="shared" si="30"/>
        <v>-8999.2823873844009</v>
      </c>
      <c r="AC48" s="160">
        <f t="shared" si="30"/>
        <v>-11171.578455621095</v>
      </c>
      <c r="AD48" s="160">
        <f t="shared" si="30"/>
        <v>-13727.411345897664</v>
      </c>
      <c r="AE48" s="160">
        <f t="shared" si="30"/>
        <v>-10705.193532110039</v>
      </c>
      <c r="AF48" s="160">
        <f t="shared" si="30"/>
        <v>-7656.9304537464513</v>
      </c>
      <c r="AG48" s="160">
        <f t="shared" si="30"/>
        <v>-6822.2597697634283</v>
      </c>
      <c r="AH48" s="160">
        <f t="shared" si="30"/>
        <v>4196.8352101390501</v>
      </c>
      <c r="AI48" s="160">
        <f t="shared" si="30"/>
        <v>3998.4014121073506</v>
      </c>
      <c r="AJ48" s="160">
        <f t="shared" si="30"/>
        <v>-1816.1619724165794</v>
      </c>
      <c r="AL48" s="127">
        <f>AJ48-AI48</f>
        <v>-5814.5633845239299</v>
      </c>
      <c r="AM48" s="122">
        <f>IF(AJ48&lt;&gt;0,AJ48/AI48-1,0)</f>
        <v>-1.4542220215602051</v>
      </c>
    </row>
    <row r="49" spans="2:39" s="145" customFormat="1" ht="18.75" customHeight="1">
      <c r="B49" s="19" t="s">
        <v>224</v>
      </c>
      <c r="C49" s="154" t="s">
        <v>6</v>
      </c>
      <c r="D49" s="163">
        <f ca="1">SUM('CO2'!D49,'CH4'!D49,N2O!D49)</f>
        <v>-18200.334373645299</v>
      </c>
      <c r="E49" s="163">
        <f ca="1">SUM('CO2'!E49,'CH4'!E49,N2O!E49)</f>
        <v>-79844.083577365716</v>
      </c>
      <c r="F49" s="163">
        <f ca="1">SUM('CO2'!F49,'CH4'!F49,N2O!F49)</f>
        <v>-85250.812789914286</v>
      </c>
      <c r="G49" s="163">
        <f ca="1">SUM('CO2'!G49,'CH4'!G49,N2O!G49)</f>
        <v>-84985.279833438864</v>
      </c>
      <c r="H49" s="163">
        <f ca="1">SUM('CO2'!H49,'CH4'!H49,N2O!H49)</f>
        <v>-76260.752033780591</v>
      </c>
      <c r="I49" s="163">
        <f ca="1">SUM('CO2'!I49,'CH4'!I49,N2O!I49)</f>
        <v>-69647.298790431872</v>
      </c>
      <c r="J49" s="163">
        <f ca="1">SUM('CO2'!J49,'CH4'!J49,N2O!J49)</f>
        <v>-73073.77339835056</v>
      </c>
      <c r="K49" s="163">
        <f ca="1">SUM('CO2'!K49,'CH4'!K49,N2O!K49)</f>
        <v>-71329.344282885082</v>
      </c>
      <c r="L49" s="163">
        <f ca="1">SUM('CO2'!L49,'CH4'!L49,N2O!L49)</f>
        <v>-70278.350394755238</v>
      </c>
      <c r="M49" s="163">
        <f ca="1">SUM('CO2'!M49,'CH4'!M49,N2O!M49)</f>
        <v>-72341.664582357742</v>
      </c>
      <c r="N49" s="163">
        <f ca="1">SUM('CO2'!N49,'CH4'!N49,N2O!N49)</f>
        <v>-50185.072697133946</v>
      </c>
      <c r="O49" s="163">
        <f ca="1">SUM('CO2'!O49,'CH4'!O49,N2O!O49)</f>
        <v>-69927.669225195597</v>
      </c>
      <c r="P49" s="163">
        <f ca="1">SUM('CO2'!P49,'CH4'!P49,N2O!P49)</f>
        <v>-33748.193338837307</v>
      </c>
      <c r="Q49" s="163">
        <f ca="1">SUM('CO2'!Q49,'CH4'!Q49,N2O!Q49)</f>
        <v>-35020.387675939826</v>
      </c>
      <c r="R49" s="163">
        <f ca="1">SUM('CO2'!R49,'CH4'!R49,N2O!R49)</f>
        <v>-34030.17103906937</v>
      </c>
      <c r="S49" s="163">
        <f ca="1">SUM('CO2'!S49,'CH4'!S49,N2O!S49)</f>
        <v>-33284.151101879324</v>
      </c>
      <c r="T49" s="163">
        <f ca="1">SUM('CO2'!T49,'CH4'!T49,N2O!T49)</f>
        <v>-31836.902197290605</v>
      </c>
      <c r="U49" s="163">
        <f ca="1">SUM('CO2'!U49,'CH4'!U49,N2O!U49)</f>
        <v>-27493.967814406027</v>
      </c>
      <c r="V49" s="163">
        <f ca="1">SUM('CO2'!V49,'CH4'!V49,N2O!V49)</f>
        <v>-48611.776478056054</v>
      </c>
      <c r="W49" s="163">
        <f ca="1">SUM('CO2'!W49,'CH4'!W49,N2O!W49)</f>
        <v>-55244.629567942124</v>
      </c>
      <c r="X49" s="163">
        <f ca="1">SUM('CO2'!X49,'CH4'!X49,N2O!X49)</f>
        <v>-47054.512087204246</v>
      </c>
      <c r="Y49" s="163">
        <f ca="1">SUM('CO2'!Y49,'CH4'!Y49,N2O!Y49)</f>
        <v>-50970.366136274853</v>
      </c>
      <c r="Z49" s="163">
        <f ca="1">SUM('CO2'!Z49,'CH4'!Z49,N2O!Z49)</f>
        <v>-59239.998894591765</v>
      </c>
      <c r="AA49" s="163">
        <f ca="1">SUM('CO2'!AA49,'CH4'!AA49,N2O!AA49)</f>
        <v>-63916.223500606735</v>
      </c>
      <c r="AB49" s="163">
        <f ca="1">SUM('CO2'!AB49,'CH4'!AB49,N2O!AB49)</f>
        <v>-55630.725097220515</v>
      </c>
      <c r="AC49" s="163">
        <f ca="1">SUM('CO2'!AC49,'CH4'!AC49,N2O!AC49)</f>
        <v>-58153.406202912112</v>
      </c>
      <c r="AD49" s="163">
        <f ca="1">SUM('CO2'!AD49,'CH4'!AD49,N2O!AD49)</f>
        <v>-60158.722421889775</v>
      </c>
      <c r="AE49" s="163">
        <f ca="1">SUM('CO2'!AE49,'CH4'!AE49,N2O!AE49)</f>
        <v>-55877.644837592605</v>
      </c>
      <c r="AF49" s="163">
        <f ca="1">SUM('CO2'!AF49,'CH4'!AF49,N2O!AF49)</f>
        <v>-47925.860951643619</v>
      </c>
      <c r="AG49" s="163">
        <f ca="1">SUM('CO2'!AG49,'CH4'!AG49,N2O!AG49)</f>
        <v>-49032.104287761504</v>
      </c>
      <c r="AH49" s="163">
        <f ca="1">SUM('CO2'!AH49,'CH4'!AH49,N2O!AH49)</f>
        <v>-38775.993992712116</v>
      </c>
      <c r="AI49" s="163">
        <f ca="1">SUM('CO2'!AI49,'CH4'!AI49,N2O!AI49)</f>
        <v>-41408.770032184271</v>
      </c>
      <c r="AJ49" s="163">
        <f ca="1">SUM('CO2'!AJ49,'CH4'!AJ49,N2O!AJ49)</f>
        <v>-43152.282531473487</v>
      </c>
      <c r="AL49" s="129">
        <f t="shared" ref="AL49:AL53" si="31">AJ49-AI49</f>
        <v>-1743.5124992892161</v>
      </c>
      <c r="AM49" s="125">
        <f t="shared" ref="AM49:AM53" si="32">IF(AJ49&lt;&gt;0,AJ49/AI49-1,0)</f>
        <v>4.2104909127561596E-2</v>
      </c>
    </row>
    <row r="50" spans="2:39" s="145" customFormat="1" ht="18.75" customHeight="1">
      <c r="B50" s="91" t="s">
        <v>225</v>
      </c>
      <c r="C50" s="155" t="s">
        <v>6</v>
      </c>
      <c r="D50" s="162">
        <f ca="1">SUM('CO2'!D50,'CH4'!D50,N2O!D50)</f>
        <v>15040.127407805994</v>
      </c>
      <c r="E50" s="162">
        <f ca="1">SUM('CO2'!E50,'CH4'!E50,N2O!E50)</f>
        <v>14674.102642512005</v>
      </c>
      <c r="F50" s="162">
        <f ca="1">SUM('CO2'!F50,'CH4'!F50,N2O!F50)</f>
        <v>14966.847409874999</v>
      </c>
      <c r="G50" s="162">
        <f ca="1">SUM('CO2'!G50,'CH4'!G50,N2O!G50)</f>
        <v>14899.916775294001</v>
      </c>
      <c r="H50" s="162">
        <f ca="1">SUM('CO2'!H50,'CH4'!H50,N2O!H50)</f>
        <v>14897.832446664004</v>
      </c>
      <c r="I50" s="162">
        <f ca="1">SUM('CO2'!I50,'CH4'!I50,N2O!I50)</f>
        <v>14869.602999983001</v>
      </c>
      <c r="J50" s="162">
        <f ca="1">SUM('CO2'!J50,'CH4'!J50,N2O!J50)</f>
        <v>14809.861106746002</v>
      </c>
      <c r="K50" s="162">
        <f ca="1">SUM('CO2'!K50,'CH4'!K50,N2O!K50)</f>
        <v>14717.448390548001</v>
      </c>
      <c r="L50" s="162">
        <f ca="1">SUM('CO2'!L50,'CH4'!L50,N2O!L50)</f>
        <v>14601.571072266001</v>
      </c>
      <c r="M50" s="162">
        <f ca="1">SUM('CO2'!M50,'CH4'!M50,N2O!M50)</f>
        <v>14537.166530304006</v>
      </c>
      <c r="N50" s="162">
        <f ca="1">SUM('CO2'!N50,'CH4'!N50,N2O!N50)</f>
        <v>14501.747458128999</v>
      </c>
      <c r="O50" s="162">
        <f ca="1">SUM('CO2'!O50,'CH4'!O50,N2O!O50)</f>
        <v>15096.736432356998</v>
      </c>
      <c r="P50" s="162">
        <f ca="1">SUM('CO2'!P50,'CH4'!P50,N2O!P50)</f>
        <v>15457.987833297993</v>
      </c>
      <c r="Q50" s="162">
        <f ca="1">SUM('CO2'!Q50,'CH4'!Q50,N2O!Q50)</f>
        <v>15310.237541736</v>
      </c>
      <c r="R50" s="162">
        <f ca="1">SUM('CO2'!R50,'CH4'!R50,N2O!R50)</f>
        <v>15483.588222128999</v>
      </c>
      <c r="S50" s="162">
        <f ca="1">SUM('CO2'!S50,'CH4'!S50,N2O!S50)</f>
        <v>15952.063509475001</v>
      </c>
      <c r="T50" s="162">
        <f ca="1">SUM('CO2'!T50,'CH4'!T50,N2O!T50)</f>
        <v>15013.903469381006</v>
      </c>
      <c r="U50" s="162">
        <f ca="1">SUM('CO2'!U50,'CH4'!U50,N2O!U50)</f>
        <v>15105.550503242001</v>
      </c>
      <c r="V50" s="162">
        <f ca="1">SUM('CO2'!V50,'CH4'!V50,N2O!V50)</f>
        <v>15002.580254875007</v>
      </c>
      <c r="W50" s="162">
        <f ca="1">SUM('CO2'!W50,'CH4'!W50,N2O!W50)</f>
        <v>14997.219906100003</v>
      </c>
      <c r="X50" s="162">
        <f ca="1">SUM('CO2'!X50,'CH4'!X50,N2O!X50)</f>
        <v>15134.259354935002</v>
      </c>
      <c r="Y50" s="162">
        <f ca="1">SUM('CO2'!Y50,'CH4'!Y50,N2O!Y50)</f>
        <v>15098.026625897986</v>
      </c>
      <c r="Z50" s="162">
        <f ca="1">SUM('CO2'!Z50,'CH4'!Z50,N2O!Z50)</f>
        <v>15543.221545523003</v>
      </c>
      <c r="AA50" s="162">
        <f ca="1">SUM('CO2'!AA50,'CH4'!AA50,N2O!AA50)</f>
        <v>15667.986152500996</v>
      </c>
      <c r="AB50" s="162">
        <f ca="1">SUM('CO2'!AB50,'CH4'!AB50,N2O!AB50)</f>
        <v>15542.733898027993</v>
      </c>
      <c r="AC50" s="162">
        <f ca="1">SUM('CO2'!AC50,'CH4'!AC50,N2O!AC50)</f>
        <v>15718.695671748999</v>
      </c>
      <c r="AD50" s="162">
        <f ca="1">SUM('CO2'!AD50,'CH4'!AD50,N2O!AD50)</f>
        <v>16093.283029256998</v>
      </c>
      <c r="AE50" s="162">
        <f ca="1">SUM('CO2'!AE50,'CH4'!AE50,N2O!AE50)</f>
        <v>15944.760660211006</v>
      </c>
      <c r="AF50" s="162">
        <f ca="1">SUM('CO2'!AF50,'CH4'!AF50,N2O!AF50)</f>
        <v>15880.062875858004</v>
      </c>
      <c r="AG50" s="162">
        <f ca="1">SUM('CO2'!AG50,'CH4'!AG50,N2O!AG50)</f>
        <v>15887.735741802004</v>
      </c>
      <c r="AH50" s="162">
        <f ca="1">SUM('CO2'!AH50,'CH4'!AH50,N2O!AH50)</f>
        <v>15739.667140001993</v>
      </c>
      <c r="AI50" s="162">
        <f ca="1">SUM('CO2'!AI50,'CH4'!AI50,N2O!AI50)</f>
        <v>16048.682329867997</v>
      </c>
      <c r="AJ50" s="162">
        <f ca="1">SUM('CO2'!AJ50,'CH4'!AJ50,N2O!AJ50)</f>
        <v>15804.131753352212</v>
      </c>
      <c r="AL50" s="128">
        <f t="shared" si="31"/>
        <v>-244.550576515785</v>
      </c>
      <c r="AM50" s="124">
        <f t="shared" si="32"/>
        <v>-1.5238047055156412E-2</v>
      </c>
    </row>
    <row r="51" spans="2:39" s="145" customFormat="1" ht="18.75" customHeight="1">
      <c r="B51" s="19" t="s">
        <v>246</v>
      </c>
      <c r="C51" s="154" t="s">
        <v>6</v>
      </c>
      <c r="D51" s="163">
        <f ca="1">SUM('CO2'!D51,'CH4'!D51,N2O!D51)</f>
        <v>30025.002906058009</v>
      </c>
      <c r="E51" s="163">
        <f ca="1">SUM('CO2'!E51,'CH4'!E51,N2O!E51)</f>
        <v>28483.926123786001</v>
      </c>
      <c r="F51" s="163">
        <f ca="1">SUM('CO2'!F51,'CH4'!F51,N2O!F51)</f>
        <v>25758.093798191996</v>
      </c>
      <c r="G51" s="163">
        <f ca="1">SUM('CO2'!G51,'CH4'!G51,N2O!G51)</f>
        <v>24326.345017009993</v>
      </c>
      <c r="H51" s="163">
        <f ca="1">SUM('CO2'!H51,'CH4'!H51,N2O!H51)</f>
        <v>23670.758693747004</v>
      </c>
      <c r="I51" s="163">
        <f ca="1">SUM('CO2'!I51,'CH4'!I51,N2O!I51)</f>
        <v>23763.767262367011</v>
      </c>
      <c r="J51" s="163">
        <f ca="1">SUM('CO2'!J51,'CH4'!J51,N2O!J51)</f>
        <v>33686.655325563996</v>
      </c>
      <c r="K51" s="163">
        <f ca="1">SUM('CO2'!K51,'CH4'!K51,N2O!K51)</f>
        <v>33876.766796721997</v>
      </c>
      <c r="L51" s="163">
        <f ca="1">SUM('CO2'!L51,'CH4'!L51,N2O!L51)</f>
        <v>33046.380146004994</v>
      </c>
      <c r="M51" s="163">
        <f ca="1">SUM('CO2'!M51,'CH4'!M51,N2O!M51)</f>
        <v>32419.184892313999</v>
      </c>
      <c r="N51" s="163">
        <f ca="1">SUM('CO2'!N51,'CH4'!N51,N2O!N51)</f>
        <v>31888.996493172992</v>
      </c>
      <c r="O51" s="163">
        <f ca="1">SUM('CO2'!O51,'CH4'!O51,N2O!O51)</f>
        <v>35294.771521822993</v>
      </c>
      <c r="P51" s="163">
        <f ca="1">SUM('CO2'!P51,'CH4'!P51,N2O!P51)</f>
        <v>33115.965117540982</v>
      </c>
      <c r="Q51" s="163">
        <f ca="1">SUM('CO2'!Q51,'CH4'!Q51,N2O!Q51)</f>
        <v>31618.165203958997</v>
      </c>
      <c r="R51" s="163">
        <f ca="1">SUM('CO2'!R51,'CH4'!R51,N2O!R51)</f>
        <v>28685.003944742006</v>
      </c>
      <c r="S51" s="163">
        <f ca="1">SUM('CO2'!S51,'CH4'!S51,N2O!S51)</f>
        <v>26537.673279130995</v>
      </c>
      <c r="T51" s="163">
        <f ca="1">SUM('CO2'!T51,'CH4'!T51,N2O!T51)</f>
        <v>22630.03553114125</v>
      </c>
      <c r="U51" s="163">
        <f ca="1">SUM('CO2'!U51,'CH4'!U51,N2O!U51)</f>
        <v>21789.275195028786</v>
      </c>
      <c r="V51" s="163">
        <f ca="1">SUM('CO2'!V51,'CH4'!V51,N2O!V51)</f>
        <v>27358.619852994514</v>
      </c>
      <c r="W51" s="163">
        <f ca="1">SUM('CO2'!W51,'CH4'!W51,N2O!W51)</f>
        <v>26489.026986234498</v>
      </c>
      <c r="X51" s="163">
        <f ca="1">SUM('CO2'!X51,'CH4'!X51,N2O!X51)</f>
        <v>25055.14714814549</v>
      </c>
      <c r="Y51" s="163">
        <f ca="1">SUM('CO2'!Y51,'CH4'!Y51,N2O!Y51)</f>
        <v>23398.401127592886</v>
      </c>
      <c r="Z51" s="163">
        <f ca="1">SUM('CO2'!Z51,'CH4'!Z51,N2O!Z51)</f>
        <v>21941.459092685491</v>
      </c>
      <c r="AA51" s="163">
        <f ca="1">SUM('CO2'!AA51,'CH4'!AA51,N2O!AA51)</f>
        <v>26215.494254203499</v>
      </c>
      <c r="AB51" s="163">
        <f ca="1">SUM('CO2'!AB51,'CH4'!AB51,N2O!AB51)</f>
        <v>25522.795729751491</v>
      </c>
      <c r="AC51" s="163">
        <f ca="1">SUM('CO2'!AC51,'CH4'!AC51,N2O!AC51)</f>
        <v>24340.143485174496</v>
      </c>
      <c r="AD51" s="163">
        <f ca="1">SUM('CO2'!AD51,'CH4'!AD51,N2O!AD51)</f>
        <v>23230.917746373489</v>
      </c>
      <c r="AE51" s="163">
        <f ca="1">SUM('CO2'!AE51,'CH4'!AE51,N2O!AE51)</f>
        <v>22563.988418629535</v>
      </c>
      <c r="AF51" s="163">
        <f ca="1">SUM('CO2'!AF51,'CH4'!AF51,N2O!AF51)</f>
        <v>22549.629060558535</v>
      </c>
      <c r="AG51" s="163">
        <f ca="1">SUM('CO2'!AG51,'CH4'!AG51,N2O!AG51)</f>
        <v>22196.492571942046</v>
      </c>
      <c r="AH51" s="163">
        <f ca="1">SUM('CO2'!AH51,'CH4'!AH51,N2O!AH51)</f>
        <v>25440.38374682705</v>
      </c>
      <c r="AI51" s="163">
        <f ca="1">SUM('CO2'!AI51,'CH4'!AI51,N2O!AI51)</f>
        <v>26001.878205075001</v>
      </c>
      <c r="AJ51" s="163">
        <f ca="1">SUM('CO2'!AJ51,'CH4'!AJ51,N2O!AJ51)</f>
        <v>23050.813643767997</v>
      </c>
      <c r="AL51" s="129">
        <f t="shared" si="31"/>
        <v>-2951.0645613070046</v>
      </c>
      <c r="AM51" s="125">
        <f t="shared" si="32"/>
        <v>-0.11349428445253695</v>
      </c>
    </row>
    <row r="52" spans="2:39" s="145" customFormat="1" ht="18.75" customHeight="1">
      <c r="B52" s="91" t="s">
        <v>247</v>
      </c>
      <c r="C52" s="155" t="s">
        <v>6</v>
      </c>
      <c r="D52" s="162">
        <f ca="1">SUM('CO2'!D52,'CH4'!D52,N2O!D52)</f>
        <v>9048.2272472797231</v>
      </c>
      <c r="E52" s="162">
        <f ca="1">SUM('CO2'!E52,'CH4'!E52,N2O!E52)</f>
        <v>8992.8186677273261</v>
      </c>
      <c r="F52" s="162">
        <f ca="1">SUM('CO2'!F52,'CH4'!F52,N2O!F52)</f>
        <v>9208.5503030968266</v>
      </c>
      <c r="G52" s="162">
        <f ca="1">SUM('CO2'!G52,'CH4'!G52,N2O!G52)</f>
        <v>9194.4624051406736</v>
      </c>
      <c r="H52" s="162">
        <f ca="1">SUM('CO2'!H52,'CH4'!H52,N2O!H52)</f>
        <v>9349.9280718364225</v>
      </c>
      <c r="I52" s="162">
        <f ca="1">SUM('CO2'!I52,'CH4'!I52,N2O!I52)</f>
        <v>9231.0335563757253</v>
      </c>
      <c r="J52" s="162">
        <f ca="1">SUM('CO2'!J52,'CH4'!J52,N2O!J52)</f>
        <v>9172.1892537107233</v>
      </c>
      <c r="K52" s="162">
        <f ca="1">SUM('CO2'!K52,'CH4'!K52,N2O!K52)</f>
        <v>9163.2026255125238</v>
      </c>
      <c r="L52" s="162">
        <f ca="1">SUM('CO2'!L52,'CH4'!L52,N2O!L52)</f>
        <v>9342.2323043935739</v>
      </c>
      <c r="M52" s="162">
        <f ca="1">SUM('CO2'!M52,'CH4'!M52,N2O!M52)</f>
        <v>9417.8581896544238</v>
      </c>
      <c r="N52" s="162">
        <f ca="1">SUM('CO2'!N52,'CH4'!N52,N2O!N52)</f>
        <v>9448.6810831770254</v>
      </c>
      <c r="O52" s="162">
        <f ca="1">SUM('CO2'!O52,'CH4'!O52,N2O!O52)</f>
        <v>9940.4702367766258</v>
      </c>
      <c r="P52" s="162">
        <f ca="1">SUM('CO2'!P52,'CH4'!P52,N2O!P52)</f>
        <v>9699.7562547451253</v>
      </c>
      <c r="Q52" s="162">
        <f ca="1">SUM('CO2'!Q52,'CH4'!Q52,N2O!Q52)</f>
        <v>9735.1805409226235</v>
      </c>
      <c r="R52" s="162">
        <f ca="1">SUM('CO2'!R52,'CH4'!R52,N2O!R52)</f>
        <v>9789.7557119816247</v>
      </c>
      <c r="S52" s="162">
        <f ca="1">SUM('CO2'!S52,'CH4'!S52,N2O!S52)</f>
        <v>9805.2810343276269</v>
      </c>
      <c r="T52" s="162">
        <f ca="1">SUM('CO2'!T52,'CH4'!T52,N2O!T52)</f>
        <v>9523.2550392376252</v>
      </c>
      <c r="U52" s="162">
        <f ca="1">SUM('CO2'!U52,'CH4'!U52,N2O!U52)</f>
        <v>9603.9440454386258</v>
      </c>
      <c r="V52" s="162">
        <f ca="1">SUM('CO2'!V52,'CH4'!V52,N2O!V52)</f>
        <v>9452.1737987166234</v>
      </c>
      <c r="W52" s="162">
        <f ca="1">SUM('CO2'!W52,'CH4'!W52,N2O!W52)</f>
        <v>9457.1539418176253</v>
      </c>
      <c r="X52" s="162">
        <f ca="1">SUM('CO2'!X52,'CH4'!X52,N2O!X52)</f>
        <v>9279.4606792481245</v>
      </c>
      <c r="Y52" s="162">
        <f ca="1">SUM('CO2'!Y52,'CH4'!Y52,N2O!Y52)</f>
        <v>9178.6817450181261</v>
      </c>
      <c r="Z52" s="162">
        <f ca="1">SUM('CO2'!Z52,'CH4'!Z52,N2O!Z52)</f>
        <v>9227.1518648381243</v>
      </c>
      <c r="AA52" s="162">
        <f ca="1">SUM('CO2'!AA52,'CH4'!AA52,N2O!AA52)</f>
        <v>9214.1201677591253</v>
      </c>
      <c r="AB52" s="162">
        <f ca="1">SUM('CO2'!AB52,'CH4'!AB52,N2O!AB52)</f>
        <v>9175.5140882971264</v>
      </c>
      <c r="AC52" s="162">
        <f ca="1">SUM('CO2'!AC52,'CH4'!AC52,N2O!AC52)</f>
        <v>9338.5960359651235</v>
      </c>
      <c r="AD52" s="162">
        <f ca="1">SUM('CO2'!AD52,'CH4'!AD52,N2O!AD52)</f>
        <v>9536.2752713876234</v>
      </c>
      <c r="AE52" s="162">
        <f ca="1">SUM('CO2'!AE52,'CH4'!AE52,N2O!AE52)</f>
        <v>9553.693019800121</v>
      </c>
      <c r="AF52" s="162">
        <f ca="1">SUM('CO2'!AF52,'CH4'!AF52,N2O!AF52)</f>
        <v>9608.4977519646254</v>
      </c>
      <c r="AG52" s="162">
        <f ca="1">SUM('CO2'!AG52,'CH4'!AG52,N2O!AG52)</f>
        <v>9713.3148376936242</v>
      </c>
      <c r="AH52" s="162">
        <f ca="1">SUM('CO2'!AH52,'CH4'!AH52,N2O!AH52)</f>
        <v>9845.9196477761234</v>
      </c>
      <c r="AI52" s="162">
        <f ca="1">SUM('CO2'!AI52,'CH4'!AI52,N2O!AI52)</f>
        <v>10250.822981941625</v>
      </c>
      <c r="AJ52" s="162">
        <f ca="1">SUM('CO2'!AJ52,'CH4'!AJ52,N2O!AJ52)</f>
        <v>10009.687225193344</v>
      </c>
      <c r="AL52" s="128">
        <f t="shared" si="31"/>
        <v>-241.13575674828098</v>
      </c>
      <c r="AM52" s="124">
        <f t="shared" si="32"/>
        <v>-2.3523550955184547E-2</v>
      </c>
    </row>
    <row r="53" spans="2:39" s="145" customFormat="1" ht="18.75" customHeight="1">
      <c r="B53" s="19" t="s">
        <v>248</v>
      </c>
      <c r="C53" s="154" t="s">
        <v>6</v>
      </c>
      <c r="D53" s="163">
        <f ca="1">SUM('CO2'!D53,'CH4'!D53,N2O!D53)</f>
        <v>1392.9494800930004</v>
      </c>
      <c r="E53" s="163">
        <f ca="1">SUM('CO2'!E53,'CH4'!E53,N2O!E53)</f>
        <v>1385.6791263740001</v>
      </c>
      <c r="F53" s="163">
        <f ca="1">SUM('CO2'!F53,'CH4'!F53,N2O!F53)</f>
        <v>1380.9837807989995</v>
      </c>
      <c r="G53" s="163">
        <f ca="1">SUM('CO2'!G53,'CH4'!G53,N2O!G53)</f>
        <v>1399.3476928849998</v>
      </c>
      <c r="H53" s="163">
        <f ca="1">SUM('CO2'!H53,'CH4'!H53,N2O!H53)</f>
        <v>1392.6515032550003</v>
      </c>
      <c r="I53" s="163">
        <f ca="1">SUM('CO2'!I53,'CH4'!I53,N2O!I53)</f>
        <v>1392.5477562369997</v>
      </c>
      <c r="J53" s="163">
        <f ca="1">SUM('CO2'!J53,'CH4'!J53,N2O!J53)</f>
        <v>1401.8648316980002</v>
      </c>
      <c r="K53" s="163">
        <f ca="1">SUM('CO2'!K53,'CH4'!K53,N2O!K53)</f>
        <v>1399.365870012</v>
      </c>
      <c r="L53" s="163">
        <f ca="1">SUM('CO2'!L53,'CH4'!L53,N2O!L53)</f>
        <v>1388.3002019400005</v>
      </c>
      <c r="M53" s="163">
        <f ca="1">SUM('CO2'!M53,'CH4'!M53,N2O!M53)</f>
        <v>1384.7106904670002</v>
      </c>
      <c r="N53" s="163">
        <f ca="1">SUM('CO2'!N53,'CH4'!N53,N2O!N53)</f>
        <v>1371.8308285539999</v>
      </c>
      <c r="O53" s="163">
        <f ca="1">SUM('CO2'!O53,'CH4'!O53,N2O!O53)</f>
        <v>5269.0326076949978</v>
      </c>
      <c r="P53" s="163">
        <f ca="1">SUM('CO2'!P53,'CH4'!P53,N2O!P53)</f>
        <v>5068.4677788499994</v>
      </c>
      <c r="Q53" s="163">
        <f ca="1">SUM('CO2'!Q53,'CH4'!Q53,N2O!Q53)</f>
        <v>4468.6250056980007</v>
      </c>
      <c r="R53" s="163">
        <f ca="1">SUM('CO2'!R53,'CH4'!R53,N2O!R53)</f>
        <v>4354.7202404680002</v>
      </c>
      <c r="S53" s="163">
        <f ca="1">SUM('CO2'!S53,'CH4'!S53,N2O!S53)</f>
        <v>3834.1454766469983</v>
      </c>
      <c r="T53" s="163">
        <f ca="1">SUM('CO2'!T53,'CH4'!T53,N2O!T53)</f>
        <v>1827.6600949679998</v>
      </c>
      <c r="U53" s="163">
        <f ca="1">SUM('CO2'!U53,'CH4'!U53,N2O!U53)</f>
        <v>1407.4304220030008</v>
      </c>
      <c r="V53" s="163">
        <f ca="1">SUM('CO2'!V53,'CH4'!V53,N2O!V53)</f>
        <v>1034.2691319559999</v>
      </c>
      <c r="W53" s="163">
        <f ca="1">SUM('CO2'!W53,'CH4'!W53,N2O!W53)</f>
        <v>578.62143981099916</v>
      </c>
      <c r="X53" s="163">
        <f ca="1">SUM('CO2'!X53,'CH4'!X53,N2O!X53)</f>
        <v>29.354674412000122</v>
      </c>
      <c r="Y53" s="163">
        <f ca="1">SUM('CO2'!Y53,'CH4'!Y53,N2O!Y53)</f>
        <v>-539.89037266799971</v>
      </c>
      <c r="Z53" s="163">
        <f ca="1">SUM('CO2'!Z53,'CH4'!Z53,N2O!Z53)</f>
        <v>-951.37081441399914</v>
      </c>
      <c r="AA53" s="163">
        <f ca="1">SUM('CO2'!AA53,'CH4'!AA53,N2O!AA53)</f>
        <v>-682.23101862299939</v>
      </c>
      <c r="AB53" s="163">
        <f ca="1">SUM('CO2'!AB53,'CH4'!AB53,N2O!AB53)</f>
        <v>-320.79387950400076</v>
      </c>
      <c r="AC53" s="163">
        <f ca="1">SUM('CO2'!AC53,'CH4'!AC53,N2O!AC53)</f>
        <v>-186.14464448899938</v>
      </c>
      <c r="AD53" s="163">
        <f ca="1">SUM('CO2'!AD53,'CH4'!AD53,N2O!AD53)</f>
        <v>-126.24200090100112</v>
      </c>
      <c r="AE53" s="163">
        <f ca="1">SUM('CO2'!AE53,'CH4'!AE53,N2O!AE53)</f>
        <v>247.92652859799998</v>
      </c>
      <c r="AF53" s="163">
        <f ca="1">SUM('CO2'!AF53,'CH4'!AF53,N2O!AF53)</f>
        <v>882.01989842000023</v>
      </c>
      <c r="AG53" s="163">
        <f ca="1">SUM('CO2'!AG53,'CH4'!AG53,N2O!AG53)</f>
        <v>479.23748880600044</v>
      </c>
      <c r="AH53" s="163">
        <f ca="1">SUM('CO2'!AH53,'CH4'!AH53,N2O!AH53)</f>
        <v>598.13775714999906</v>
      </c>
      <c r="AI53" s="163">
        <f ca="1">SUM('CO2'!AI53,'CH4'!AI53,N2O!AI53)</f>
        <v>1757.0670163109987</v>
      </c>
      <c r="AJ53" s="163">
        <f ca="1">SUM('CO2'!AJ53,'CH4'!AJ53,N2O!AJ53)</f>
        <v>1122.7670256473957</v>
      </c>
      <c r="AL53" s="129">
        <f t="shared" si="31"/>
        <v>-634.29999066360301</v>
      </c>
      <c r="AM53" s="125">
        <f t="shared" si="32"/>
        <v>-0.36099931577756772</v>
      </c>
    </row>
    <row r="54" spans="2:39" s="145" customFormat="1" ht="18.75" customHeight="1">
      <c r="B54" s="91" t="s">
        <v>226</v>
      </c>
      <c r="C54" s="155" t="s">
        <v>6</v>
      </c>
      <c r="D54" s="162">
        <f ca="1">SUM('CO2'!D54,'CH4'!D54,N2O!D54)</f>
        <v>-1330.3504795563003</v>
      </c>
      <c r="E54" s="162">
        <f ca="1">SUM('CO2'!E54,'CH4'!E54,N2O!E54)</f>
        <v>1351.9372592752002</v>
      </c>
      <c r="F54" s="162">
        <f ca="1">SUM('CO2'!F54,'CH4'!F54,N2O!F54)</f>
        <v>560.13774303980006</v>
      </c>
      <c r="G54" s="162">
        <f ca="1">SUM('CO2'!G54,'CH4'!G54,N2O!G54)</f>
        <v>826.64135562459978</v>
      </c>
      <c r="H54" s="162">
        <f ca="1">SUM('CO2'!H54,'CH4'!H54,N2O!H54)</f>
        <v>-2366.1677638858</v>
      </c>
      <c r="I54" s="162">
        <f ca="1">SUM('CO2'!I54,'CH4'!I54,N2O!I54)</f>
        <v>-2728.1475265484</v>
      </c>
      <c r="J54" s="162">
        <f ca="1">SUM('CO2'!J54,'CH4'!J54,N2O!J54)</f>
        <v>-2714.6638663845001</v>
      </c>
      <c r="K54" s="162">
        <f ca="1">SUM('CO2'!K54,'CH4'!K54,N2O!K54)</f>
        <v>-3796.4035723945049</v>
      </c>
      <c r="L54" s="162">
        <f ca="1">SUM('CO2'!L54,'CH4'!L54,N2O!L54)</f>
        <v>-4200.1572158514073</v>
      </c>
      <c r="M54" s="162">
        <f ca="1">SUM('CO2'!M54,'CH4'!M54,N2O!M54)</f>
        <v>-5481.6864717606004</v>
      </c>
      <c r="N54" s="162">
        <f ca="1">SUM('CO2'!N54,'CH4'!N54,N2O!N54)</f>
        <v>-7177.3588542753005</v>
      </c>
      <c r="O54" s="162">
        <f ca="1">SUM('CO2'!O54,'CH4'!O54,N2O!O54)</f>
        <v>-5321.1970473215006</v>
      </c>
      <c r="P54" s="162">
        <f ca="1">SUM('CO2'!P54,'CH4'!P54,N2O!P54)</f>
        <v>-7120.5905458177003</v>
      </c>
      <c r="Q54" s="162">
        <f ca="1">SUM('CO2'!Q54,'CH4'!Q54,N2O!Q54)</f>
        <v>-8772.3254756107999</v>
      </c>
      <c r="R54" s="162">
        <f ca="1">SUM('CO2'!R54,'CH4'!R54,N2O!R54)</f>
        <v>-12213.541336906101</v>
      </c>
      <c r="S54" s="162">
        <f ca="1">SUM('CO2'!S54,'CH4'!S54,N2O!S54)</f>
        <v>-15012.536985309202</v>
      </c>
      <c r="T54" s="162">
        <f ca="1">SUM('CO2'!T54,'CH4'!T54,N2O!T54)</f>
        <v>-16279.138687849099</v>
      </c>
      <c r="U54" s="162">
        <f ca="1">SUM('CO2'!U54,'CH4'!U54,N2O!U54)</f>
        <v>-16447.639701417298</v>
      </c>
      <c r="V54" s="162">
        <f ca="1">SUM('CO2'!V54,'CH4'!V54,N2O!V54)</f>
        <v>-5674.5943782530994</v>
      </c>
      <c r="W54" s="162">
        <f ca="1">SUM('CO2'!W54,'CH4'!W54,N2O!W54)</f>
        <v>-6420.1753980989006</v>
      </c>
      <c r="X54" s="162">
        <f ca="1">SUM('CO2'!X54,'CH4'!X54,N2O!X54)</f>
        <v>-5099.5458339372999</v>
      </c>
      <c r="Y54" s="162">
        <f ca="1">SUM('CO2'!Y54,'CH4'!Y54,N2O!Y54)</f>
        <v>-4973.9242932004017</v>
      </c>
      <c r="Z54" s="162">
        <f ca="1">SUM('CO2'!Z54,'CH4'!Z54,N2O!Z54)</f>
        <v>-3987.2342414871</v>
      </c>
      <c r="AA54" s="162">
        <f ca="1">SUM('CO2'!AA54,'CH4'!AA54,N2O!AA54)</f>
        <v>-2711.9025184999005</v>
      </c>
      <c r="AB54" s="162">
        <f ca="1">SUM('CO2'!AB54,'CH4'!AB54,N2O!AB54)</f>
        <v>-3288.8071267364999</v>
      </c>
      <c r="AC54" s="162">
        <f ca="1">SUM('CO2'!AC54,'CH4'!AC54,N2O!AC54)</f>
        <v>-2229.4628011085993</v>
      </c>
      <c r="AD54" s="162">
        <f ca="1">SUM('CO2'!AD54,'CH4'!AD54,N2O!AD54)</f>
        <v>-2302.9229701250001</v>
      </c>
      <c r="AE54" s="162">
        <f ca="1">SUM('CO2'!AE54,'CH4'!AE54,N2O!AE54)</f>
        <v>-3137.9173217561006</v>
      </c>
      <c r="AF54" s="162">
        <f ca="1">SUM('CO2'!AF54,'CH4'!AF54,N2O!AF54)</f>
        <v>-8651.2790889039989</v>
      </c>
      <c r="AG54" s="162">
        <f ca="1">SUM('CO2'!AG54,'CH4'!AG54,N2O!AG54)</f>
        <v>-6066.9361222455991</v>
      </c>
      <c r="AH54" s="162">
        <f ca="1">SUM('CO2'!AH54,'CH4'!AH54,N2O!AH54)</f>
        <v>-8651.2790889039989</v>
      </c>
      <c r="AI54" s="162">
        <f ca="1">SUM('CO2'!AI54,'CH4'!AI54,N2O!AI54)</f>
        <v>-8651.2790889039989</v>
      </c>
      <c r="AJ54" s="162">
        <f ca="1">SUM('CO2'!AJ54,'CH4'!AJ54,N2O!AJ54)</f>
        <v>-8651.2790889040407</v>
      </c>
      <c r="AL54" s="128">
        <f>AJ54-AI54</f>
        <v>-4.1836756281554699E-11</v>
      </c>
      <c r="AM54" s="124">
        <f>IF(AJ54&lt;&gt;0,AJ54/AI54-1,0)</f>
        <v>4.8849813083506888E-15</v>
      </c>
    </row>
    <row r="55" spans="2:39" ht="19.5" customHeight="1">
      <c r="B55" s="7"/>
      <c r="C55" s="16"/>
    </row>
  </sheetData>
  <conditionalFormatting sqref="AM1:AM1048576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0866141732283472" right="0.70866141732283472" top="0.78740157480314965" bottom="0.78740157480314965" header="1.1811023622047245" footer="1.1811023622047245"/>
  <pageSetup paperSize="9" scale="19" orientation="portrait" r:id="rId1"/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AN55"/>
  <sheetViews>
    <sheetView showGridLines="0" zoomScale="70" zoomScaleNormal="70" zoomScalePageLayoutView="150" workbookViewId="0">
      <pane xSplit="3" ySplit="8" topLeftCell="D9" activePane="bottomRight" state="frozen"/>
      <selection activeCell="B3" sqref="B3"/>
      <selection pane="topRight" activeCell="B3" sqref="B3"/>
      <selection pane="bottomLeft" activeCell="B3" sqref="B3"/>
      <selection pane="bottomRight" activeCell="D9" sqref="D9"/>
    </sheetView>
  </sheetViews>
  <sheetFormatPr baseColWidth="10" defaultColWidth="11.42578125" defaultRowHeight="15"/>
  <cols>
    <col min="1" max="1" width="5.42578125" style="2" customWidth="1"/>
    <col min="2" max="2" width="62.7109375" style="2" customWidth="1"/>
    <col min="3" max="3" width="16.7109375" style="17" customWidth="1"/>
    <col min="4" max="33" width="10.85546875" style="2" customWidth="1"/>
    <col min="34" max="34" width="10.85546875" style="145" customWidth="1"/>
    <col min="35" max="39" width="10.85546875" style="89" customWidth="1"/>
    <col min="40" max="40" width="10.85546875" style="2" customWidth="1"/>
    <col min="41" max="16384" width="11.42578125" style="2"/>
  </cols>
  <sheetData>
    <row r="1" spans="2:40">
      <c r="D1" s="88" t="str">
        <f ca="1">THG!D1</f>
        <v>REF</v>
      </c>
      <c r="E1" s="88" t="str">
        <f ca="1">THG!E1</f>
        <v>REF</v>
      </c>
      <c r="F1" s="88" t="str">
        <f ca="1">THG!F1</f>
        <v>REF</v>
      </c>
      <c r="G1" s="88" t="str">
        <f ca="1">THG!G1</f>
        <v>REF</v>
      </c>
      <c r="H1" s="88" t="str">
        <f ca="1">THG!H1</f>
        <v>REF</v>
      </c>
      <c r="I1" s="88" t="str">
        <f ca="1">THG!I1</f>
        <v>REF</v>
      </c>
      <c r="J1" s="88" t="str">
        <f ca="1">THG!J1</f>
        <v>REF</v>
      </c>
      <c r="K1" s="88" t="str">
        <f ca="1">THG!K1</f>
        <v>REF</v>
      </c>
      <c r="L1" s="88" t="str">
        <f ca="1">THG!L1</f>
        <v>REF</v>
      </c>
      <c r="M1" s="88" t="str">
        <f ca="1">THG!M1</f>
        <v>REF</v>
      </c>
      <c r="N1" s="88" t="str">
        <f ca="1">THG!N1</f>
        <v>REF</v>
      </c>
      <c r="O1" s="88" t="str">
        <f ca="1">THG!O1</f>
        <v>REF</v>
      </c>
      <c r="P1" s="88" t="str">
        <f ca="1">THG!P1</f>
        <v>REF</v>
      </c>
      <c r="Q1" s="88" t="str">
        <f ca="1">THG!Q1</f>
        <v>REF</v>
      </c>
      <c r="R1" s="88" t="str">
        <f ca="1">THG!R1</f>
        <v>REF</v>
      </c>
      <c r="S1" s="88" t="str">
        <f ca="1">THG!S1</f>
        <v>REF</v>
      </c>
      <c r="T1" s="88" t="str">
        <f ca="1">THG!T1</f>
        <v>REF</v>
      </c>
      <c r="U1" s="88" t="str">
        <f ca="1">THG!U1</f>
        <v>REF</v>
      </c>
      <c r="V1" s="88" t="str">
        <f ca="1">THG!V1</f>
        <v>REF</v>
      </c>
      <c r="W1" s="88" t="str">
        <f ca="1">THG!W1</f>
        <v>REF</v>
      </c>
      <c r="X1" s="88" t="str">
        <f ca="1">THG!X1</f>
        <v>REF</v>
      </c>
      <c r="Y1" s="88" t="str">
        <f ca="1">THG!Y1</f>
        <v>REF</v>
      </c>
      <c r="Z1" s="88" t="str">
        <f ca="1">THG!Z1</f>
        <v>REF</v>
      </c>
      <c r="AA1" s="88" t="str">
        <f ca="1">THG!AA1</f>
        <v>REF</v>
      </c>
      <c r="AB1" s="88" t="str">
        <f ca="1">THG!AB1</f>
        <v>REF</v>
      </c>
      <c r="AC1" s="88" t="str">
        <f ca="1">THG!AC1</f>
        <v>REF</v>
      </c>
      <c r="AD1" s="88" t="str">
        <f ca="1">THG!AD1</f>
        <v>REF</v>
      </c>
      <c r="AE1" s="88" t="str">
        <f ca="1">THG!AE1</f>
        <v>REF</v>
      </c>
      <c r="AF1" s="88" t="str">
        <f ca="1">THG!AF1</f>
        <v>REF</v>
      </c>
      <c r="AG1" s="88" t="str">
        <f ca="1">THG!AG1</f>
        <v>REF</v>
      </c>
      <c r="AH1" s="88" t="str">
        <f ca="1">THG!AH1</f>
        <v>REF</v>
      </c>
      <c r="AI1" s="88" t="str">
        <f ca="1">THG!AI1</f>
        <v>REF</v>
      </c>
      <c r="AJ1" s="88" t="s">
        <v>150</v>
      </c>
      <c r="AK1" s="88"/>
      <c r="AL1" s="88"/>
      <c r="AM1" s="88"/>
      <c r="AN1" s="88"/>
    </row>
    <row r="2" spans="2:40" ht="14.25" customHeight="1">
      <c r="B2" s="1"/>
      <c r="C2" s="11"/>
      <c r="D2" s="88" t="str">
        <f ca="1">THG!D2</f>
        <v>Sum</v>
      </c>
      <c r="E2" s="88" t="str">
        <f ca="1">THG!E2</f>
        <v>Sum</v>
      </c>
      <c r="F2" s="88" t="str">
        <f ca="1">THG!F2</f>
        <v>Sum</v>
      </c>
      <c r="G2" s="88" t="str">
        <f ca="1">THG!G2</f>
        <v>Sum</v>
      </c>
      <c r="H2" s="88" t="str">
        <f ca="1">THG!H2</f>
        <v>Sum</v>
      </c>
      <c r="I2" s="88" t="str">
        <f ca="1">THG!I2</f>
        <v>Sum</v>
      </c>
      <c r="J2" s="88" t="str">
        <f ca="1">THG!J2</f>
        <v>Sum</v>
      </c>
      <c r="K2" s="88" t="str">
        <f ca="1">THG!K2</f>
        <v>Sum</v>
      </c>
      <c r="L2" s="88" t="str">
        <f ca="1">THG!L2</f>
        <v>Sum</v>
      </c>
      <c r="M2" s="88" t="str">
        <f ca="1">THG!M2</f>
        <v>Sum</v>
      </c>
      <c r="N2" s="88" t="str">
        <f ca="1">THG!N2</f>
        <v>Sum</v>
      </c>
      <c r="O2" s="88" t="str">
        <f ca="1">THG!O2</f>
        <v>Sum</v>
      </c>
      <c r="P2" s="88" t="str">
        <f ca="1">THG!P2</f>
        <v>Sum</v>
      </c>
      <c r="Q2" s="88" t="str">
        <f ca="1">THG!Q2</f>
        <v>Sum</v>
      </c>
      <c r="R2" s="88" t="str">
        <f ca="1">THG!R2</f>
        <v>Sum</v>
      </c>
      <c r="S2" s="88" t="str">
        <f ca="1">THG!S2</f>
        <v>Sum</v>
      </c>
      <c r="T2" s="88" t="str">
        <f ca="1">THG!T2</f>
        <v>Sum</v>
      </c>
      <c r="U2" s="88" t="str">
        <f ca="1">THG!U2</f>
        <v>Sum</v>
      </c>
      <c r="V2" s="88" t="str">
        <f ca="1">THG!V2</f>
        <v>Sum</v>
      </c>
      <c r="W2" s="88" t="str">
        <f ca="1">THG!W2</f>
        <v>Sum</v>
      </c>
      <c r="X2" s="88" t="str">
        <f ca="1">THG!X2</f>
        <v>Sum</v>
      </c>
      <c r="Y2" s="88" t="str">
        <f ca="1">THG!Y2</f>
        <v>Sum</v>
      </c>
      <c r="Z2" s="88" t="str">
        <f ca="1">THG!Z2</f>
        <v>Sum</v>
      </c>
      <c r="AA2" s="88" t="str">
        <f ca="1">THG!AA2</f>
        <v>Sum</v>
      </c>
      <c r="AB2" s="88" t="str">
        <f ca="1">THG!AB2</f>
        <v>Sum</v>
      </c>
      <c r="AC2" s="88" t="str">
        <f ca="1">THG!AC2</f>
        <v>Sum</v>
      </c>
      <c r="AD2" s="88" t="str">
        <f ca="1">THG!AD2</f>
        <v>Sum</v>
      </c>
      <c r="AE2" s="88" t="str">
        <f ca="1">THG!AE2</f>
        <v>Sum</v>
      </c>
      <c r="AF2" s="88" t="str">
        <f ca="1">THG!AF2</f>
        <v>Sum</v>
      </c>
      <c r="AG2" s="88" t="str">
        <f ca="1">THG!AG2</f>
        <v>Sum</v>
      </c>
      <c r="AH2" s="88" t="str">
        <f ca="1">THG!AH2</f>
        <v>Sum</v>
      </c>
      <c r="AI2" s="88" t="str">
        <f ca="1">THG!AI2</f>
        <v>Sum</v>
      </c>
      <c r="AJ2" s="88" t="str">
        <f ca="1">THG!AJ2</f>
        <v>Sum</v>
      </c>
      <c r="AK2" s="88"/>
      <c r="AL2" s="88"/>
      <c r="AM2" s="88"/>
      <c r="AN2" s="88"/>
    </row>
    <row r="3" spans="2:40" ht="22.5" customHeight="1">
      <c r="B3" s="3" t="s">
        <v>120</v>
      </c>
      <c r="C3" s="12" t="s">
        <v>123</v>
      </c>
      <c r="D3" s="24" t="s">
        <v>44</v>
      </c>
      <c r="E3" s="24">
        <v>1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L3" s="85"/>
      <c r="AM3" s="85"/>
    </row>
    <row r="4" spans="2:40">
      <c r="B4" s="4" t="s">
        <v>165</v>
      </c>
      <c r="C4" s="13"/>
      <c r="D4" s="8">
        <v>32874</v>
      </c>
      <c r="E4" s="8">
        <v>33239</v>
      </c>
      <c r="F4" s="8">
        <v>33604</v>
      </c>
      <c r="G4" s="8">
        <v>33970</v>
      </c>
      <c r="H4" s="8">
        <v>34335</v>
      </c>
      <c r="I4" s="8">
        <v>34700</v>
      </c>
      <c r="J4" s="8">
        <v>35065</v>
      </c>
      <c r="K4" s="8">
        <v>35431</v>
      </c>
      <c r="L4" s="8">
        <v>35796</v>
      </c>
      <c r="M4" s="8">
        <v>36161</v>
      </c>
      <c r="N4" s="8">
        <v>36526</v>
      </c>
      <c r="O4" s="8">
        <v>36892</v>
      </c>
      <c r="P4" s="8">
        <v>37257</v>
      </c>
      <c r="Q4" s="8">
        <v>37622</v>
      </c>
      <c r="R4" s="8">
        <v>37987</v>
      </c>
      <c r="S4" s="8">
        <v>38353</v>
      </c>
      <c r="T4" s="8">
        <v>38718</v>
      </c>
      <c r="U4" s="8">
        <v>39083</v>
      </c>
      <c r="V4" s="8">
        <v>39448</v>
      </c>
      <c r="W4" s="8">
        <v>39814</v>
      </c>
      <c r="X4" s="8">
        <v>40179</v>
      </c>
      <c r="Y4" s="8">
        <v>40544</v>
      </c>
      <c r="Z4" s="8">
        <v>40909</v>
      </c>
      <c r="AA4" s="8">
        <v>41275</v>
      </c>
      <c r="AB4" s="8">
        <v>41640</v>
      </c>
      <c r="AC4" s="8">
        <v>42005</v>
      </c>
      <c r="AD4" s="8">
        <v>42370</v>
      </c>
      <c r="AE4" s="8">
        <v>42736</v>
      </c>
      <c r="AF4" s="8">
        <v>43101</v>
      </c>
      <c r="AG4" s="8">
        <v>43466</v>
      </c>
      <c r="AH4" s="150">
        <v>43831</v>
      </c>
      <c r="AI4" s="150">
        <v>44197</v>
      </c>
      <c r="AJ4" s="150">
        <v>44562</v>
      </c>
      <c r="AL4" s="8" t="s">
        <v>167</v>
      </c>
      <c r="AM4" s="8" t="s">
        <v>168</v>
      </c>
    </row>
    <row r="5" spans="2:40" s="10" customFormat="1" ht="18.75" customHeight="1">
      <c r="B5" s="5" t="s">
        <v>41</v>
      </c>
      <c r="C5" s="20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161"/>
      <c r="AI5" s="137"/>
      <c r="AJ5" s="27"/>
      <c r="AL5" s="126"/>
      <c r="AM5" s="121"/>
    </row>
    <row r="6" spans="2:40" s="10" customFormat="1" ht="18.75" customHeight="1">
      <c r="B6" s="25" t="s">
        <v>42</v>
      </c>
      <c r="C6" s="22" t="s">
        <v>6</v>
      </c>
      <c r="D6" s="26">
        <f t="shared" ref="D6:AJ6" si="0">SUM(D9,D14,D21,D26,D32,D42)</f>
        <v>1054740.6436308681</v>
      </c>
      <c r="E6" s="26">
        <f t="shared" si="0"/>
        <v>1016870.2914381886</v>
      </c>
      <c r="F6" s="26">
        <f t="shared" si="0"/>
        <v>969474.18310529203</v>
      </c>
      <c r="G6" s="26">
        <f t="shared" si="0"/>
        <v>959367.19786250673</v>
      </c>
      <c r="H6" s="26">
        <f t="shared" si="0"/>
        <v>943184.83650401747</v>
      </c>
      <c r="I6" s="26">
        <f t="shared" si="0"/>
        <v>939897.14520075871</v>
      </c>
      <c r="J6" s="26">
        <f t="shared" si="0"/>
        <v>959653.34790146642</v>
      </c>
      <c r="K6" s="26">
        <f t="shared" si="0"/>
        <v>931486.94555176632</v>
      </c>
      <c r="L6" s="26">
        <f t="shared" si="0"/>
        <v>923466.99254718493</v>
      </c>
      <c r="M6" s="26">
        <f t="shared" si="0"/>
        <v>895402.12791444757</v>
      </c>
      <c r="N6" s="26">
        <f t="shared" si="0"/>
        <v>898938.0360145712</v>
      </c>
      <c r="O6" s="26">
        <f t="shared" si="0"/>
        <v>915242.15188338293</v>
      </c>
      <c r="P6" s="26">
        <f t="shared" si="0"/>
        <v>898834.50861562486</v>
      </c>
      <c r="Q6" s="26">
        <f t="shared" si="0"/>
        <v>899858.37512171594</v>
      </c>
      <c r="R6" s="26">
        <f t="shared" si="0"/>
        <v>885632.52776845382</v>
      </c>
      <c r="S6" s="26">
        <f t="shared" si="0"/>
        <v>865470.70709178131</v>
      </c>
      <c r="T6" s="26">
        <f t="shared" si="0"/>
        <v>877497.6645336271</v>
      </c>
      <c r="U6" s="26">
        <f t="shared" si="0"/>
        <v>850229.80437451974</v>
      </c>
      <c r="V6" s="26">
        <f t="shared" si="0"/>
        <v>852857.86259081995</v>
      </c>
      <c r="W6" s="26">
        <f t="shared" si="0"/>
        <v>788285.81981217186</v>
      </c>
      <c r="X6" s="26">
        <f t="shared" si="0"/>
        <v>831129.58434742235</v>
      </c>
      <c r="Y6" s="26">
        <f t="shared" si="0"/>
        <v>807613.93182079413</v>
      </c>
      <c r="Z6" s="26">
        <f t="shared" si="0"/>
        <v>812815.52992275811</v>
      </c>
      <c r="AA6" s="26">
        <f t="shared" si="0"/>
        <v>833804.36711318651</v>
      </c>
      <c r="AB6" s="26">
        <f t="shared" si="0"/>
        <v>794738.54564186488</v>
      </c>
      <c r="AC6" s="26">
        <f t="shared" si="0"/>
        <v>798084.70236038265</v>
      </c>
      <c r="AD6" s="26">
        <f t="shared" si="0"/>
        <v>801744.54745022056</v>
      </c>
      <c r="AE6" s="26">
        <f t="shared" si="0"/>
        <v>785985.85096547066</v>
      </c>
      <c r="AF6" s="26">
        <f t="shared" si="0"/>
        <v>754811.1380957166</v>
      </c>
      <c r="AG6" s="26">
        <f t="shared" si="0"/>
        <v>707491.36498979176</v>
      </c>
      <c r="AH6" s="160">
        <f t="shared" si="0"/>
        <v>647252.33289032418</v>
      </c>
      <c r="AI6" s="136">
        <f t="shared" si="0"/>
        <v>678798.87218768836</v>
      </c>
      <c r="AJ6" s="26">
        <f t="shared" si="0"/>
        <v>666454.40122627362</v>
      </c>
      <c r="AL6" s="127">
        <f>AJ6-AI6</f>
        <v>-12344.470961414743</v>
      </c>
      <c r="AM6" s="122">
        <f>IF(AJ6&lt;&gt;0,AJ6/AI6-1,0)</f>
        <v>-1.818575644009246E-2</v>
      </c>
    </row>
    <row r="7" spans="2:40" s="10" customFormat="1" ht="18.75" customHeight="1">
      <c r="B7" s="23" t="s">
        <v>43</v>
      </c>
      <c r="C7" s="20" t="s">
        <v>6</v>
      </c>
      <c r="D7" s="27">
        <f t="shared" ref="D7:AJ7" si="1">SUM(D9,D14,D21,D26,D32,D42,D48)</f>
        <v>1083500.8834488778</v>
      </c>
      <c r="E7" s="27">
        <f t="shared" si="1"/>
        <v>984708.3028462088</v>
      </c>
      <c r="F7" s="27">
        <f t="shared" si="1"/>
        <v>928856.88009676384</v>
      </c>
      <c r="G7" s="27">
        <f t="shared" si="1"/>
        <v>917821.80722745333</v>
      </c>
      <c r="H7" s="27">
        <f t="shared" si="1"/>
        <v>906668.29819739668</v>
      </c>
      <c r="I7" s="27">
        <f t="shared" si="1"/>
        <v>909585.06016697735</v>
      </c>
      <c r="J7" s="27">
        <f t="shared" si="1"/>
        <v>935736.68676524295</v>
      </c>
      <c r="K7" s="27">
        <f t="shared" si="1"/>
        <v>908328.50241382187</v>
      </c>
      <c r="L7" s="27">
        <f t="shared" si="1"/>
        <v>900181.43259500258</v>
      </c>
      <c r="M7" s="27">
        <f t="shared" si="1"/>
        <v>868153.88486327894</v>
      </c>
      <c r="N7" s="27">
        <f t="shared" si="1"/>
        <v>891603.48364089685</v>
      </c>
      <c r="O7" s="27">
        <f t="shared" si="1"/>
        <v>898206.21770787844</v>
      </c>
      <c r="P7" s="27">
        <f t="shared" si="1"/>
        <v>913892.67194597318</v>
      </c>
      <c r="Q7" s="27">
        <f t="shared" si="1"/>
        <v>909739.61783395312</v>
      </c>
      <c r="R7" s="27">
        <f t="shared" si="1"/>
        <v>890217.10636565473</v>
      </c>
      <c r="S7" s="27">
        <f t="shared" si="1"/>
        <v>865778.16706772707</v>
      </c>
      <c r="T7" s="27">
        <f t="shared" si="1"/>
        <v>870903.10413692496</v>
      </c>
      <c r="U7" s="27">
        <f t="shared" si="1"/>
        <v>846709.99595636746</v>
      </c>
      <c r="V7" s="27">
        <f t="shared" si="1"/>
        <v>843916.33537482296</v>
      </c>
      <c r="W7" s="27">
        <f t="shared" si="1"/>
        <v>770499.70917557599</v>
      </c>
      <c r="X7" s="27">
        <f t="shared" si="1"/>
        <v>820839.12447370403</v>
      </c>
      <c r="Y7" s="27">
        <f t="shared" si="1"/>
        <v>791170.41622639168</v>
      </c>
      <c r="Z7" s="27">
        <f t="shared" si="1"/>
        <v>787704.49650934595</v>
      </c>
      <c r="AA7" s="27">
        <f t="shared" si="1"/>
        <v>809945.85573701165</v>
      </c>
      <c r="AB7" s="27">
        <f t="shared" si="1"/>
        <v>778061.98521732434</v>
      </c>
      <c r="AC7" s="27">
        <f t="shared" si="1"/>
        <v>779212.83463323209</v>
      </c>
      <c r="AD7" s="27">
        <f t="shared" si="1"/>
        <v>780349.68728363561</v>
      </c>
      <c r="AE7" s="27">
        <f t="shared" si="1"/>
        <v>767605.56559127953</v>
      </c>
      <c r="AF7" s="27">
        <f t="shared" si="1"/>
        <v>739346.38075718854</v>
      </c>
      <c r="AG7" s="27">
        <f t="shared" si="1"/>
        <v>692962.59267400322</v>
      </c>
      <c r="AH7" s="161">
        <f t="shared" si="1"/>
        <v>643741.65850188723</v>
      </c>
      <c r="AI7" s="137">
        <f t="shared" si="1"/>
        <v>675066.14925439435</v>
      </c>
      <c r="AJ7" s="27">
        <f t="shared" si="1"/>
        <v>657037.49469603179</v>
      </c>
      <c r="AL7" s="126">
        <f>AJ7-AI7</f>
        <v>-18028.654558362556</v>
      </c>
      <c r="AM7" s="123">
        <f>IF(AJ7&lt;&gt;0,AJ7/AI7-1,0)</f>
        <v>-2.6706500656676457E-2</v>
      </c>
    </row>
    <row r="8" spans="2:40" ht="18.75" customHeight="1">
      <c r="B8" s="18"/>
      <c r="C8" s="15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162"/>
      <c r="AI8" s="138"/>
      <c r="AJ8" s="92"/>
      <c r="AL8" s="128"/>
      <c r="AM8" s="124"/>
    </row>
    <row r="9" spans="2:40" s="10" customFormat="1" ht="18.75" customHeight="1">
      <c r="B9" s="5" t="s">
        <v>15</v>
      </c>
      <c r="C9" s="20" t="s">
        <v>6</v>
      </c>
      <c r="D9" s="27">
        <f t="shared" ref="D9:AG9" si="2">SUMIF(D10:D12,"&lt;1E+307")</f>
        <v>432766.73064915166</v>
      </c>
      <c r="E9" s="27">
        <f t="shared" si="2"/>
        <v>418893.59454129083</v>
      </c>
      <c r="F9" s="27">
        <f t="shared" si="2"/>
        <v>397238.39358633274</v>
      </c>
      <c r="G9" s="27">
        <f t="shared" si="2"/>
        <v>386074.50802409684</v>
      </c>
      <c r="H9" s="27">
        <f t="shared" si="2"/>
        <v>383542.78252352314</v>
      </c>
      <c r="I9" s="27">
        <f t="shared" si="2"/>
        <v>371741.95576572296</v>
      </c>
      <c r="J9" s="27">
        <f t="shared" si="2"/>
        <v>378895.75701209495</v>
      </c>
      <c r="K9" s="27">
        <f t="shared" si="2"/>
        <v>357868.60687147931</v>
      </c>
      <c r="L9" s="27">
        <f t="shared" si="2"/>
        <v>360706.47344712622</v>
      </c>
      <c r="M9" s="27">
        <f t="shared" si="2"/>
        <v>348595.25251286058</v>
      </c>
      <c r="N9" s="27">
        <f t="shared" si="2"/>
        <v>361400.48026183312</v>
      </c>
      <c r="O9" s="27">
        <f t="shared" si="2"/>
        <v>373992.85941901745</v>
      </c>
      <c r="P9" s="27">
        <f t="shared" si="2"/>
        <v>375477.06860753126</v>
      </c>
      <c r="Q9" s="27">
        <f t="shared" si="2"/>
        <v>389116.4456187716</v>
      </c>
      <c r="R9" s="27">
        <f t="shared" si="2"/>
        <v>386759.69654923031</v>
      </c>
      <c r="S9" s="27">
        <f t="shared" si="2"/>
        <v>381861.67766994215</v>
      </c>
      <c r="T9" s="27">
        <f t="shared" si="2"/>
        <v>384255.45496557083</v>
      </c>
      <c r="U9" s="27">
        <f t="shared" si="2"/>
        <v>390194.37337038224</v>
      </c>
      <c r="V9" s="27">
        <f t="shared" si="2"/>
        <v>369450.90691841324</v>
      </c>
      <c r="W9" s="27">
        <f t="shared" si="2"/>
        <v>343961.06298050698</v>
      </c>
      <c r="X9" s="27">
        <f t="shared" si="2"/>
        <v>355464.72131099325</v>
      </c>
      <c r="Y9" s="27">
        <f t="shared" si="2"/>
        <v>353016.23226397834</v>
      </c>
      <c r="Z9" s="27">
        <f t="shared" si="2"/>
        <v>362781.44659419649</v>
      </c>
      <c r="AA9" s="27">
        <f t="shared" si="2"/>
        <v>369506.72968011472</v>
      </c>
      <c r="AB9" s="27">
        <f t="shared" si="2"/>
        <v>349489.92313758429</v>
      </c>
      <c r="AC9" s="27">
        <f t="shared" si="2"/>
        <v>337428.21383815422</v>
      </c>
      <c r="AD9" s="27">
        <f t="shared" si="2"/>
        <v>333323.0635070643</v>
      </c>
      <c r="AE9" s="27">
        <f t="shared" si="2"/>
        <v>312095.55866825156</v>
      </c>
      <c r="AF9" s="27">
        <f t="shared" si="2"/>
        <v>299986.5764529602</v>
      </c>
      <c r="AG9" s="27">
        <f t="shared" si="2"/>
        <v>250577.41040504456</v>
      </c>
      <c r="AH9" s="161">
        <f t="shared" ref="AH9" si="3">SUMIF(AH10:AH12,"&lt;1E+307")</f>
        <v>211398.40152131254</v>
      </c>
      <c r="AI9" s="137">
        <f t="shared" ref="AI9" si="4">SUMIF(AI10:AI12,"&lt;1E+307")</f>
        <v>238641.47176179691</v>
      </c>
      <c r="AJ9" s="27">
        <f t="shared" ref="AJ9" si="5">SUMIF(AJ10:AJ12,"&lt;1E+307")</f>
        <v>249434.01617898577</v>
      </c>
      <c r="AL9" s="126">
        <f>AJ9-AI9</f>
        <v>10792.544417188852</v>
      </c>
      <c r="AM9" s="123">
        <f>IF(AJ9&lt;&gt;0,AJ9/AI9-1,0)</f>
        <v>4.5224932353591818E-2</v>
      </c>
    </row>
    <row r="10" spans="2:40" s="89" customFormat="1" ht="18.75" customHeight="1">
      <c r="B10" s="91" t="s">
        <v>0</v>
      </c>
      <c r="C10" s="90" t="s">
        <v>3</v>
      </c>
      <c r="D10" s="92">
        <v>427842.81536305114</v>
      </c>
      <c r="E10" s="92">
        <v>414135.2050618825</v>
      </c>
      <c r="F10" s="92">
        <v>392571.46307972696</v>
      </c>
      <c r="G10" s="92">
        <v>381565.08594343986</v>
      </c>
      <c r="H10" s="92">
        <v>379109.49598247412</v>
      </c>
      <c r="I10" s="92">
        <v>367358.1751800233</v>
      </c>
      <c r="J10" s="92">
        <v>374200.06914111227</v>
      </c>
      <c r="K10" s="92">
        <v>353211.83296124713</v>
      </c>
      <c r="L10" s="92">
        <v>356108.43844624737</v>
      </c>
      <c r="M10" s="92">
        <v>344056.15320426342</v>
      </c>
      <c r="N10" s="92">
        <v>356993.73398618767</v>
      </c>
      <c r="O10" s="92">
        <v>369530.90792986337</v>
      </c>
      <c r="P10" s="92">
        <v>370907.67378015886</v>
      </c>
      <c r="Q10" s="92">
        <v>384605.69457963196</v>
      </c>
      <c r="R10" s="92">
        <v>382316.31029917649</v>
      </c>
      <c r="S10" s="92">
        <v>377426.83636671881</v>
      </c>
      <c r="T10" s="92">
        <v>379515.52347867552</v>
      </c>
      <c r="U10" s="92">
        <v>385841.74538040208</v>
      </c>
      <c r="V10" s="92">
        <v>365073.33260676608</v>
      </c>
      <c r="W10" s="92">
        <v>340034.01330241136</v>
      </c>
      <c r="X10" s="92">
        <v>351707.35028337262</v>
      </c>
      <c r="Y10" s="92">
        <v>349116.04709512857</v>
      </c>
      <c r="Z10" s="92">
        <v>358887.88883525087</v>
      </c>
      <c r="AA10" s="92">
        <v>365348.061149052</v>
      </c>
      <c r="AB10" s="92">
        <v>345816.59958701441</v>
      </c>
      <c r="AC10" s="92">
        <v>333823.58209669951</v>
      </c>
      <c r="AD10" s="92">
        <v>329936.5882333754</v>
      </c>
      <c r="AE10" s="92">
        <v>308583.60823465936</v>
      </c>
      <c r="AF10" s="92">
        <v>296659.25555258023</v>
      </c>
      <c r="AG10" s="92">
        <v>247363.99442120598</v>
      </c>
      <c r="AH10" s="162">
        <v>208824.60743604304</v>
      </c>
      <c r="AI10" s="138">
        <v>235974.23571432551</v>
      </c>
      <c r="AJ10" s="92">
        <v>246619.48282520167</v>
      </c>
      <c r="AL10" s="128">
        <f>AJ10-AI10</f>
        <v>10645.247110876167</v>
      </c>
      <c r="AM10" s="124">
        <f>IF(AJ10&lt;&gt;0,AJ10/AI10-1,0)</f>
        <v>4.5111904181622142E-2</v>
      </c>
    </row>
    <row r="11" spans="2:40" s="89" customFormat="1" ht="18.75" customHeight="1">
      <c r="B11" s="19" t="s">
        <v>2</v>
      </c>
      <c r="C11" s="14" t="s">
        <v>5</v>
      </c>
      <c r="D11" s="29">
        <v>1083.2669225</v>
      </c>
      <c r="E11" s="29">
        <v>1139.0283824999999</v>
      </c>
      <c r="F11" s="29">
        <v>1126.6868710999997</v>
      </c>
      <c r="G11" s="29">
        <v>1191.6130584999999</v>
      </c>
      <c r="H11" s="29">
        <v>1212.9793500000001</v>
      </c>
      <c r="I11" s="29">
        <v>1323.7139119999999</v>
      </c>
      <c r="J11" s="29">
        <v>1482.3934264</v>
      </c>
      <c r="K11" s="29">
        <v>1417.3257856</v>
      </c>
      <c r="L11" s="29">
        <v>1429.7796552</v>
      </c>
      <c r="M11" s="29">
        <v>1425.9350059999999</v>
      </c>
      <c r="N11" s="29">
        <v>1414.2592983999998</v>
      </c>
      <c r="O11" s="29">
        <v>1492.4007155999998</v>
      </c>
      <c r="P11" s="29">
        <v>1603.4827191000002</v>
      </c>
      <c r="Q11" s="29">
        <v>1507.7385959999999</v>
      </c>
      <c r="R11" s="29">
        <v>1515.1455375</v>
      </c>
      <c r="S11" s="29">
        <v>1480.982686848</v>
      </c>
      <c r="T11" s="29">
        <v>1670.8132299209999</v>
      </c>
      <c r="U11" s="29">
        <v>1363.8925345535999</v>
      </c>
      <c r="V11" s="29">
        <v>1432.7991799653</v>
      </c>
      <c r="W11" s="29">
        <v>1351.7154793359</v>
      </c>
      <c r="X11" s="29">
        <v>1175.645262176</v>
      </c>
      <c r="Y11" s="29">
        <v>1227.277432116</v>
      </c>
      <c r="Z11" s="29">
        <v>1236.3029460416001</v>
      </c>
      <c r="AA11" s="29">
        <v>1469.7585731070772</v>
      </c>
      <c r="AB11" s="29">
        <v>1195.0525030400001</v>
      </c>
      <c r="AC11" s="29">
        <v>1231.0067087999998</v>
      </c>
      <c r="AD11" s="29">
        <v>1046.2851088865998</v>
      </c>
      <c r="AE11" s="29">
        <v>1251.7395727549999</v>
      </c>
      <c r="AF11" s="29">
        <v>1329.2112450120001</v>
      </c>
      <c r="AG11" s="29">
        <v>1193.9697410657</v>
      </c>
      <c r="AH11" s="163">
        <v>767.5157920695998</v>
      </c>
      <c r="AI11" s="139">
        <v>836.21568781430005</v>
      </c>
      <c r="AJ11" s="29">
        <v>1016.3010941144501</v>
      </c>
      <c r="AL11" s="129">
        <f>AJ11-AI11</f>
        <v>180.08540630015</v>
      </c>
      <c r="AM11" s="125">
        <f>IF(AJ11&lt;&gt;0,AJ11/AI11-1,0)</f>
        <v>0.21535760321700859</v>
      </c>
    </row>
    <row r="12" spans="2:40" s="89" customFormat="1" ht="18.75" customHeight="1">
      <c r="B12" s="91" t="s">
        <v>1</v>
      </c>
      <c r="C12" s="90" t="s">
        <v>4</v>
      </c>
      <c r="D12" s="92">
        <v>3840.6483636005291</v>
      </c>
      <c r="E12" s="92">
        <v>3619.3610969083279</v>
      </c>
      <c r="F12" s="92">
        <v>3540.2436355057894</v>
      </c>
      <c r="G12" s="92">
        <v>3317.8090221569778</v>
      </c>
      <c r="H12" s="92">
        <v>3220.3071910490617</v>
      </c>
      <c r="I12" s="92">
        <v>3060.0666736996504</v>
      </c>
      <c r="J12" s="92">
        <v>3213.2944445826315</v>
      </c>
      <c r="K12" s="92">
        <v>3239.4481246322043</v>
      </c>
      <c r="L12" s="92">
        <v>3168.255345678836</v>
      </c>
      <c r="M12" s="92">
        <v>3113.1643025971466</v>
      </c>
      <c r="N12" s="92">
        <v>2992.4869772454176</v>
      </c>
      <c r="O12" s="92">
        <v>2969.5507735540837</v>
      </c>
      <c r="P12" s="92">
        <v>2965.912108272395</v>
      </c>
      <c r="Q12" s="92">
        <v>3003.0124431396398</v>
      </c>
      <c r="R12" s="92">
        <v>2928.2407125538653</v>
      </c>
      <c r="S12" s="92">
        <v>2953.8586163753616</v>
      </c>
      <c r="T12" s="92">
        <v>3069.1182569743437</v>
      </c>
      <c r="U12" s="92">
        <v>2988.7354554265653</v>
      </c>
      <c r="V12" s="92">
        <v>2944.7751316818917</v>
      </c>
      <c r="W12" s="92">
        <v>2575.3341987597073</v>
      </c>
      <c r="X12" s="92">
        <v>2581.7257654446039</v>
      </c>
      <c r="Y12" s="92">
        <v>2672.9077367337609</v>
      </c>
      <c r="Z12" s="92">
        <v>2657.2548129040779</v>
      </c>
      <c r="AA12" s="92">
        <v>2688.9099579556678</v>
      </c>
      <c r="AB12" s="92">
        <v>2478.2710475298718</v>
      </c>
      <c r="AC12" s="92">
        <v>2373.6250326547333</v>
      </c>
      <c r="AD12" s="92">
        <v>2340.1901648022817</v>
      </c>
      <c r="AE12" s="92">
        <v>2260.2108608372205</v>
      </c>
      <c r="AF12" s="92">
        <v>1998.1096553679727</v>
      </c>
      <c r="AG12" s="92">
        <v>2019.4462427728874</v>
      </c>
      <c r="AH12" s="162">
        <v>1806.2782931998875</v>
      </c>
      <c r="AI12" s="138">
        <v>1831.0203596570836</v>
      </c>
      <c r="AJ12" s="92">
        <v>1798.2322596696381</v>
      </c>
      <c r="AL12" s="128">
        <f>AJ12-AI12</f>
        <v>-32.788099987445548</v>
      </c>
      <c r="AM12" s="124">
        <f>IF(AJ12&lt;&gt;0,AJ12/AI12-1,0)</f>
        <v>-1.7907010052900851E-2</v>
      </c>
    </row>
    <row r="13" spans="2:40" s="89" customFormat="1" ht="18.75" customHeight="1">
      <c r="B13" s="19"/>
      <c r="C13" s="14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163"/>
      <c r="AI13" s="139"/>
      <c r="AJ13" s="29"/>
      <c r="AL13" s="129"/>
      <c r="AM13" s="125"/>
    </row>
    <row r="14" spans="2:40" s="10" customFormat="1" ht="18.75" customHeight="1">
      <c r="B14" s="6" t="s">
        <v>16</v>
      </c>
      <c r="C14" s="22" t="s">
        <v>6</v>
      </c>
      <c r="D14" s="26">
        <f t="shared" ref="D14:AJ14" si="6">SUMIF(D15:D19,"&lt;1E+307")</f>
        <v>243829.79225594582</v>
      </c>
      <c r="E14" s="26">
        <f t="shared" si="6"/>
        <v>218690.12240988453</v>
      </c>
      <c r="F14" s="26">
        <f t="shared" si="6"/>
        <v>205427.99937355792</v>
      </c>
      <c r="G14" s="26">
        <f t="shared" si="6"/>
        <v>195015.60549067747</v>
      </c>
      <c r="H14" s="26">
        <f t="shared" si="6"/>
        <v>195940.70908893552</v>
      </c>
      <c r="I14" s="26">
        <f t="shared" si="6"/>
        <v>198766.74562783036</v>
      </c>
      <c r="J14" s="26">
        <f t="shared" si="6"/>
        <v>187401.66913616905</v>
      </c>
      <c r="K14" s="26">
        <f t="shared" si="6"/>
        <v>194067.94318148121</v>
      </c>
      <c r="L14" s="26">
        <f t="shared" si="6"/>
        <v>188061.00412673026</v>
      </c>
      <c r="M14" s="26">
        <f t="shared" si="6"/>
        <v>183330.66664571638</v>
      </c>
      <c r="N14" s="26">
        <f t="shared" si="6"/>
        <v>184707.4006396069</v>
      </c>
      <c r="O14" s="26">
        <f t="shared" si="6"/>
        <v>171716.31719106354</v>
      </c>
      <c r="P14" s="26">
        <f t="shared" si="6"/>
        <v>169136.09905909718</v>
      </c>
      <c r="Q14" s="26">
        <f t="shared" si="6"/>
        <v>170309.76757278471</v>
      </c>
      <c r="R14" s="26">
        <f t="shared" si="6"/>
        <v>169549.32843418026</v>
      </c>
      <c r="S14" s="26">
        <f t="shared" si="6"/>
        <v>164709.14636827045</v>
      </c>
      <c r="T14" s="26">
        <f t="shared" si="6"/>
        <v>169908.82630144997</v>
      </c>
      <c r="U14" s="26">
        <f t="shared" si="6"/>
        <v>176256.2975777332</v>
      </c>
      <c r="V14" s="26">
        <f t="shared" si="6"/>
        <v>173997.99648648102</v>
      </c>
      <c r="W14" s="26">
        <f t="shared" si="6"/>
        <v>148352.23290021656</v>
      </c>
      <c r="X14" s="26">
        <f t="shared" si="6"/>
        <v>169235.52430016559</v>
      </c>
      <c r="Y14" s="26">
        <f t="shared" si="6"/>
        <v>166457.89359410215</v>
      </c>
      <c r="Z14" s="26">
        <f t="shared" si="6"/>
        <v>161139.19303688058</v>
      </c>
      <c r="AA14" s="26">
        <f t="shared" si="6"/>
        <v>161631.42224442595</v>
      </c>
      <c r="AB14" s="26">
        <f t="shared" si="6"/>
        <v>161851.82370722614</v>
      </c>
      <c r="AC14" s="26">
        <f t="shared" si="6"/>
        <v>168743.77769437703</v>
      </c>
      <c r="AD14" s="26">
        <f t="shared" si="6"/>
        <v>172669.90101442841</v>
      </c>
      <c r="AE14" s="26">
        <f t="shared" si="6"/>
        <v>178144.73593175973</v>
      </c>
      <c r="AF14" s="26">
        <f t="shared" si="6"/>
        <v>171177.18926105686</v>
      </c>
      <c r="AG14" s="26">
        <f t="shared" si="6"/>
        <v>166359.35912077807</v>
      </c>
      <c r="AH14" s="160">
        <f t="shared" si="6"/>
        <v>161547.52333442564</v>
      </c>
      <c r="AI14" s="136">
        <f t="shared" si="6"/>
        <v>169726.67736092047</v>
      </c>
      <c r="AJ14" s="26">
        <f t="shared" si="6"/>
        <v>151927.85241829744</v>
      </c>
      <c r="AL14" s="127">
        <f t="shared" ref="AL14:AL19" si="7">AJ14-AI14</f>
        <v>-17798.824942623032</v>
      </c>
      <c r="AM14" s="122">
        <f t="shared" ref="AM14:AM19" si="8">IF(AJ14&lt;&gt;0,AJ14/AI14-1,0)</f>
        <v>-0.10486757426337978</v>
      </c>
    </row>
    <row r="15" spans="2:40" ht="18.75" customHeight="1">
      <c r="B15" s="19" t="s">
        <v>64</v>
      </c>
      <c r="C15" s="14" t="s">
        <v>28</v>
      </c>
      <c r="D15" s="29">
        <v>184187.46345161635</v>
      </c>
      <c r="E15" s="29">
        <v>162860.52959865073</v>
      </c>
      <c r="F15" s="29">
        <v>152332.19611168507</v>
      </c>
      <c r="G15" s="29">
        <v>141458.81981200719</v>
      </c>
      <c r="H15" s="29">
        <v>139740.61377666792</v>
      </c>
      <c r="I15" s="29">
        <v>143020.12285328453</v>
      </c>
      <c r="J15" s="29">
        <v>133811.84371936266</v>
      </c>
      <c r="K15" s="29">
        <v>137769.92895881733</v>
      </c>
      <c r="L15" s="29">
        <v>133286.8677665111</v>
      </c>
      <c r="M15" s="29">
        <v>130853.63887076096</v>
      </c>
      <c r="N15" s="29">
        <v>127249.35311406266</v>
      </c>
      <c r="O15" s="29">
        <v>120227.24059331439</v>
      </c>
      <c r="P15" s="29">
        <v>119545.99340905809</v>
      </c>
      <c r="Q15" s="29">
        <v>116316.95425741156</v>
      </c>
      <c r="R15" s="29">
        <v>115392.86616662749</v>
      </c>
      <c r="S15" s="29">
        <v>112500.13122887191</v>
      </c>
      <c r="T15" s="29">
        <v>117283.83945707035</v>
      </c>
      <c r="U15" s="29">
        <v>125067.98866059646</v>
      </c>
      <c r="V15" s="29">
        <v>125192.66348844438</v>
      </c>
      <c r="W15" s="29">
        <v>107759.56587476644</v>
      </c>
      <c r="X15" s="29">
        <v>123316.96000156808</v>
      </c>
      <c r="Y15" s="29">
        <v>120399.43142010481</v>
      </c>
      <c r="Z15" s="29">
        <v>115881.48699823949</v>
      </c>
      <c r="AA15" s="29">
        <v>116595.91531440805</v>
      </c>
      <c r="AB15" s="29">
        <v>116828.70554882257</v>
      </c>
      <c r="AC15" s="29">
        <v>125161.5914031674</v>
      </c>
      <c r="AD15" s="29">
        <v>127330.66641000519</v>
      </c>
      <c r="AE15" s="29">
        <v>128942.46513453523</v>
      </c>
      <c r="AF15" s="29">
        <v>124001.40527888577</v>
      </c>
      <c r="AG15" s="29">
        <v>121411.40913583332</v>
      </c>
      <c r="AH15" s="163">
        <v>119509.42979802295</v>
      </c>
      <c r="AI15" s="139">
        <v>124987.07422383995</v>
      </c>
      <c r="AJ15" s="29">
        <v>110516.07303051418</v>
      </c>
      <c r="AL15" s="129">
        <f t="shared" si="7"/>
        <v>-14471.001193325777</v>
      </c>
      <c r="AM15" s="125">
        <f t="shared" si="8"/>
        <v>-0.11577998191564665</v>
      </c>
    </row>
    <row r="16" spans="2:40" ht="18.75" customHeight="1">
      <c r="B16" s="18" t="s">
        <v>18</v>
      </c>
      <c r="C16" s="15" t="s">
        <v>24</v>
      </c>
      <c r="D16" s="28">
        <v>23522.377003359587</v>
      </c>
      <c r="E16" s="28">
        <v>21349.780691256259</v>
      </c>
      <c r="F16" s="28">
        <v>22135.054345486104</v>
      </c>
      <c r="G16" s="28">
        <v>22530.875775271146</v>
      </c>
      <c r="H16" s="28">
        <v>24133.103080547364</v>
      </c>
      <c r="I16" s="28">
        <v>24487.421341301233</v>
      </c>
      <c r="J16" s="28">
        <v>23079.988502054999</v>
      </c>
      <c r="K16" s="28">
        <v>23600.760284535903</v>
      </c>
      <c r="L16" s="28">
        <v>23600.618765187221</v>
      </c>
      <c r="M16" s="28">
        <v>23710.80254740395</v>
      </c>
      <c r="N16" s="28">
        <v>23265.792589337645</v>
      </c>
      <c r="O16" s="28">
        <v>21051.263216725922</v>
      </c>
      <c r="P16" s="28">
        <v>20147.498665345222</v>
      </c>
      <c r="Q16" s="28">
        <v>20878.760771206616</v>
      </c>
      <c r="R16" s="28">
        <v>21406.357267773954</v>
      </c>
      <c r="S16" s="28">
        <v>20125.529017977475</v>
      </c>
      <c r="T16" s="28">
        <v>20599.789467911349</v>
      </c>
      <c r="U16" s="28">
        <v>21876.823792411458</v>
      </c>
      <c r="V16" s="28">
        <v>20850.421224855618</v>
      </c>
      <c r="W16" s="28">
        <v>18468.455450410311</v>
      </c>
      <c r="X16" s="28">
        <v>18952.411817376305</v>
      </c>
      <c r="Y16" s="28">
        <v>20151.155477001237</v>
      </c>
      <c r="Z16" s="28">
        <v>19665.716849405289</v>
      </c>
      <c r="AA16" s="28">
        <v>19072.968412832066</v>
      </c>
      <c r="AB16" s="28">
        <v>19636.053518541892</v>
      </c>
      <c r="AC16" s="28">
        <v>19245.8340529491</v>
      </c>
      <c r="AD16" s="28">
        <v>19253.658790116508</v>
      </c>
      <c r="AE16" s="28">
        <v>19933.078587479937</v>
      </c>
      <c r="AF16" s="28">
        <v>19807.095024354647</v>
      </c>
      <c r="AG16" s="28">
        <v>19569.242430160608</v>
      </c>
      <c r="AH16" s="162">
        <v>19201.69696095918</v>
      </c>
      <c r="AI16" s="138">
        <v>19898.435557674547</v>
      </c>
      <c r="AJ16" s="92">
        <v>18871.610253572995</v>
      </c>
      <c r="AL16" s="128">
        <f t="shared" si="7"/>
        <v>-1026.8253041015523</v>
      </c>
      <c r="AM16" s="124">
        <f t="shared" si="8"/>
        <v>-5.1603318317430258E-2</v>
      </c>
    </row>
    <row r="17" spans="2:39" ht="18.75" customHeight="1">
      <c r="B17" s="19" t="s">
        <v>19</v>
      </c>
      <c r="C17" s="14" t="s">
        <v>23</v>
      </c>
      <c r="D17" s="29">
        <v>8057.6315382080002</v>
      </c>
      <c r="E17" s="29">
        <v>7069.4771887959996</v>
      </c>
      <c r="F17" s="29">
        <v>7049.1707268109994</v>
      </c>
      <c r="G17" s="29">
        <v>6635.6311282999995</v>
      </c>
      <c r="H17" s="29">
        <v>6665.4188655000007</v>
      </c>
      <c r="I17" s="29">
        <v>7924.1792306999996</v>
      </c>
      <c r="J17" s="29">
        <v>7889.196941799999</v>
      </c>
      <c r="K17" s="29">
        <v>7992.7679094015684</v>
      </c>
      <c r="L17" s="29">
        <v>8171.5525691072935</v>
      </c>
      <c r="M17" s="29">
        <v>7888.2071843964159</v>
      </c>
      <c r="N17" s="29">
        <v>8403.734746596665</v>
      </c>
      <c r="O17" s="29">
        <v>7758.9848153053063</v>
      </c>
      <c r="P17" s="29">
        <v>8371.1302776049761</v>
      </c>
      <c r="Q17" s="29">
        <v>8432.4205721029193</v>
      </c>
      <c r="R17" s="29">
        <v>7942.8319610998415</v>
      </c>
      <c r="S17" s="29">
        <v>8707.5394144940983</v>
      </c>
      <c r="T17" s="29">
        <v>8275.50426060264</v>
      </c>
      <c r="U17" s="29">
        <v>8576.8932334952606</v>
      </c>
      <c r="V17" s="29">
        <v>8194.10300110143</v>
      </c>
      <c r="W17" s="29">
        <v>7271.8592395975847</v>
      </c>
      <c r="X17" s="29">
        <v>8259.1768385047908</v>
      </c>
      <c r="Y17" s="29">
        <v>8035.1088442965111</v>
      </c>
      <c r="Z17" s="29">
        <v>8185.8987039000822</v>
      </c>
      <c r="AA17" s="29">
        <v>8107.3504347001608</v>
      </c>
      <c r="AB17" s="29">
        <v>6236.5878646981746</v>
      </c>
      <c r="AC17" s="29">
        <v>5564.1312491045246</v>
      </c>
      <c r="AD17" s="29">
        <v>5640.6372414054586</v>
      </c>
      <c r="AE17" s="29">
        <v>5613.3658539309163</v>
      </c>
      <c r="AF17" s="29">
        <v>5535.6644376522945</v>
      </c>
      <c r="AG17" s="29">
        <v>5403.328234729649</v>
      </c>
      <c r="AH17" s="163">
        <v>5380.5898900000011</v>
      </c>
      <c r="AI17" s="139">
        <v>5337.2578429464884</v>
      </c>
      <c r="AJ17" s="29">
        <v>4280.0952909000007</v>
      </c>
      <c r="AL17" s="129">
        <f t="shared" si="7"/>
        <v>-1057.1625520464877</v>
      </c>
      <c r="AM17" s="125">
        <f t="shared" si="8"/>
        <v>-0.1980722279407191</v>
      </c>
    </row>
    <row r="18" spans="2:39" ht="18.75" customHeight="1">
      <c r="B18" s="18" t="s">
        <v>20</v>
      </c>
      <c r="C18" s="15" t="s">
        <v>21</v>
      </c>
      <c r="D18" s="28">
        <v>25079.882419730009</v>
      </c>
      <c r="E18" s="28">
        <v>24467.714117</v>
      </c>
      <c r="F18" s="28">
        <v>21048.178816500003</v>
      </c>
      <c r="G18" s="28">
        <v>21507.14002726</v>
      </c>
      <c r="H18" s="28">
        <v>22942.482932614832</v>
      </c>
      <c r="I18" s="28">
        <v>20794.015659581197</v>
      </c>
      <c r="J18" s="28">
        <v>20065.060440622372</v>
      </c>
      <c r="K18" s="28">
        <v>22094.757231848696</v>
      </c>
      <c r="L18" s="28">
        <v>20309.516061498969</v>
      </c>
      <c r="M18" s="28">
        <v>18258.561326405117</v>
      </c>
      <c r="N18" s="28">
        <v>23460.455821329186</v>
      </c>
      <c r="O18" s="28">
        <v>20494.10616295617</v>
      </c>
      <c r="P18" s="28">
        <v>18917.366664383091</v>
      </c>
      <c r="Q18" s="28">
        <v>22514.737203261935</v>
      </c>
      <c r="R18" s="28">
        <v>22511.53246225616</v>
      </c>
      <c r="S18" s="28">
        <v>21138.276476191117</v>
      </c>
      <c r="T18" s="28">
        <v>21492.497928489218</v>
      </c>
      <c r="U18" s="28">
        <v>18487.489782192155</v>
      </c>
      <c r="V18" s="28">
        <v>17595.898316376104</v>
      </c>
      <c r="W18" s="28">
        <v>12820.965450205222</v>
      </c>
      <c r="X18" s="28">
        <v>16399.046438774254</v>
      </c>
      <c r="Y18" s="28">
        <v>15693.399470989401</v>
      </c>
      <c r="Z18" s="28">
        <v>15239.831643057212</v>
      </c>
      <c r="AA18" s="28">
        <v>15733.680555720686</v>
      </c>
      <c r="AB18" s="28">
        <v>17092.262267143185</v>
      </c>
      <c r="AC18" s="28">
        <v>16775.204469075059</v>
      </c>
      <c r="AD18" s="28">
        <v>18417.280886288761</v>
      </c>
      <c r="AE18" s="28">
        <v>21584.529520760098</v>
      </c>
      <c r="AF18" s="28">
        <v>19827.846105122451</v>
      </c>
      <c r="AG18" s="28">
        <v>18023.861354127686</v>
      </c>
      <c r="AH18" s="162">
        <v>15528.686087209308</v>
      </c>
      <c r="AI18" s="138">
        <v>17474.515915782897</v>
      </c>
      <c r="AJ18" s="92">
        <v>16203.426186792422</v>
      </c>
      <c r="AL18" s="128">
        <f t="shared" si="7"/>
        <v>-1271.0897289904751</v>
      </c>
      <c r="AM18" s="124">
        <f t="shared" si="8"/>
        <v>-7.2739624669226677E-2</v>
      </c>
    </row>
    <row r="19" spans="2:39" ht="18.75" customHeight="1">
      <c r="B19" s="19" t="s">
        <v>166</v>
      </c>
      <c r="C19" s="14" t="s">
        <v>22</v>
      </c>
      <c r="D19" s="29">
        <v>2982.4378430318907</v>
      </c>
      <c r="E19" s="29">
        <v>2942.6208141815537</v>
      </c>
      <c r="F19" s="29">
        <v>2863.3993730757466</v>
      </c>
      <c r="G19" s="29">
        <v>2883.1387478391175</v>
      </c>
      <c r="H19" s="29">
        <v>2459.0904336054341</v>
      </c>
      <c r="I19" s="29">
        <v>2541.0065429633942</v>
      </c>
      <c r="J19" s="29">
        <v>2555.5795323290358</v>
      </c>
      <c r="K19" s="29">
        <v>2609.7287968777136</v>
      </c>
      <c r="L19" s="29">
        <v>2692.4489644256923</v>
      </c>
      <c r="M19" s="29">
        <v>2619.4567167499313</v>
      </c>
      <c r="N19" s="29">
        <v>2328.0643682807563</v>
      </c>
      <c r="O19" s="29">
        <v>2184.722402761784</v>
      </c>
      <c r="P19" s="29">
        <v>2154.1100427057822</v>
      </c>
      <c r="Q19" s="29">
        <v>2166.8947688016892</v>
      </c>
      <c r="R19" s="29">
        <v>2295.7405764228156</v>
      </c>
      <c r="S19" s="29">
        <v>2237.6702307358619</v>
      </c>
      <c r="T19" s="29">
        <v>2257.1951873763969</v>
      </c>
      <c r="U19" s="29">
        <v>2247.1021090378699</v>
      </c>
      <c r="V19" s="29">
        <v>2164.9104557034616</v>
      </c>
      <c r="W19" s="29">
        <v>2031.3868852370144</v>
      </c>
      <c r="X19" s="29">
        <v>2307.9292039421825</v>
      </c>
      <c r="Y19" s="29">
        <v>2178.7983817101899</v>
      </c>
      <c r="Z19" s="29">
        <v>2166.2588422785147</v>
      </c>
      <c r="AA19" s="29">
        <v>2121.5075267649786</v>
      </c>
      <c r="AB19" s="29">
        <v>2058.2145080203209</v>
      </c>
      <c r="AC19" s="29">
        <v>1997.0165200809613</v>
      </c>
      <c r="AD19" s="29">
        <v>2027.6576866124906</v>
      </c>
      <c r="AE19" s="29">
        <v>2071.2968350535612</v>
      </c>
      <c r="AF19" s="29">
        <v>2005.1784150416945</v>
      </c>
      <c r="AG19" s="29">
        <v>1951.5179659268047</v>
      </c>
      <c r="AH19" s="163">
        <v>1927.1205982341994</v>
      </c>
      <c r="AI19" s="139">
        <v>2029.3938206765959</v>
      </c>
      <c r="AJ19" s="29">
        <v>2056.6476565178536</v>
      </c>
      <c r="AL19" s="129">
        <f t="shared" si="7"/>
        <v>27.253835841257796</v>
      </c>
      <c r="AM19" s="125">
        <f t="shared" si="8"/>
        <v>1.3429545100404061E-2</v>
      </c>
    </row>
    <row r="20" spans="2:39" s="145" customFormat="1" ht="18.75" customHeight="1">
      <c r="B20" s="91"/>
      <c r="C20" s="155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2"/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  <c r="AA20" s="162"/>
      <c r="AB20" s="162"/>
      <c r="AC20" s="162"/>
      <c r="AD20" s="162"/>
      <c r="AE20" s="162"/>
      <c r="AF20" s="162"/>
      <c r="AG20" s="162"/>
      <c r="AH20" s="162"/>
      <c r="AI20" s="162"/>
      <c r="AJ20" s="162"/>
      <c r="AL20" s="128"/>
      <c r="AM20" s="124"/>
    </row>
    <row r="21" spans="2:39" s="10" customFormat="1" ht="18.75" customHeight="1">
      <c r="B21" s="147" t="s">
        <v>17</v>
      </c>
      <c r="C21" s="158" t="s">
        <v>6</v>
      </c>
      <c r="D21" s="161">
        <f>SUMIF(D22:D24,"&lt;1E+307")</f>
        <v>204511.1484548439</v>
      </c>
      <c r="E21" s="161">
        <f t="shared" ref="E21:AE21" si="9">SUMIF(E22:E24,"&lt;1E+307")</f>
        <v>204559.59768178299</v>
      </c>
      <c r="F21" s="161">
        <f t="shared" si="9"/>
        <v>187648.24313943976</v>
      </c>
      <c r="G21" s="161">
        <f t="shared" si="9"/>
        <v>194669.49408044401</v>
      </c>
      <c r="H21" s="161">
        <f t="shared" si="9"/>
        <v>184383.90718290739</v>
      </c>
      <c r="I21" s="161">
        <f t="shared" si="9"/>
        <v>186063.4337428844</v>
      </c>
      <c r="J21" s="161">
        <f t="shared" si="9"/>
        <v>209313.1882228709</v>
      </c>
      <c r="K21" s="161">
        <f t="shared" si="9"/>
        <v>196094.25113929244</v>
      </c>
      <c r="L21" s="161">
        <f t="shared" si="9"/>
        <v>188248.17041699198</v>
      </c>
      <c r="M21" s="161">
        <f t="shared" si="9"/>
        <v>171593.06845150312</v>
      </c>
      <c r="N21" s="161">
        <f t="shared" si="9"/>
        <v>165605.09664825044</v>
      </c>
      <c r="O21" s="161">
        <f t="shared" si="9"/>
        <v>185774.43251531673</v>
      </c>
      <c r="P21" s="161">
        <f t="shared" si="9"/>
        <v>172869.76918651606</v>
      </c>
      <c r="Q21" s="161">
        <f t="shared" si="9"/>
        <v>165625.92947872935</v>
      </c>
      <c r="R21" s="161">
        <f t="shared" si="9"/>
        <v>155122.07437288636</v>
      </c>
      <c r="S21" s="161">
        <f t="shared" si="9"/>
        <v>152712.92904865069</v>
      </c>
      <c r="T21" s="161">
        <f t="shared" si="9"/>
        <v>160847.49255158455</v>
      </c>
      <c r="U21" s="161">
        <f t="shared" si="9"/>
        <v>124670.89397361885</v>
      </c>
      <c r="V21" s="161">
        <f t="shared" si="9"/>
        <v>150100.01641275772</v>
      </c>
      <c r="W21" s="161">
        <f t="shared" si="9"/>
        <v>137557.63409047254</v>
      </c>
      <c r="X21" s="161">
        <f t="shared" si="9"/>
        <v>146459.260315761</v>
      </c>
      <c r="Y21" s="161">
        <f t="shared" si="9"/>
        <v>125550.70967589844</v>
      </c>
      <c r="Z21" s="161">
        <f t="shared" si="9"/>
        <v>128527.17746218489</v>
      </c>
      <c r="AA21" s="161">
        <f t="shared" si="9"/>
        <v>138065.83727553001</v>
      </c>
      <c r="AB21" s="161">
        <f t="shared" si="9"/>
        <v>116922.23684114964</v>
      </c>
      <c r="AC21" s="161">
        <f t="shared" si="9"/>
        <v>122585.50439452376</v>
      </c>
      <c r="AD21" s="161">
        <f t="shared" si="9"/>
        <v>123207.78624984862</v>
      </c>
      <c r="AE21" s="161">
        <f t="shared" si="9"/>
        <v>120995.06132554921</v>
      </c>
      <c r="AF21" s="161">
        <f t="shared" ref="AF21:AG21" si="10">SUMIF(AF22:AF24,"&lt;1E+307")</f>
        <v>114746.57856928959</v>
      </c>
      <c r="AG21" s="161">
        <f t="shared" si="10"/>
        <v>120047.63009517791</v>
      </c>
      <c r="AH21" s="161">
        <f t="shared" ref="AH21" si="11">SUMIF(AH22:AH24,"&lt;1E+307")</f>
        <v>121881.24107860912</v>
      </c>
      <c r="AI21" s="161">
        <f t="shared" ref="AI21" si="12">SUMIF(AI22:AI24,"&lt;1E+307")</f>
        <v>116583.45493726378</v>
      </c>
      <c r="AJ21" s="161">
        <f t="shared" ref="AJ21" si="13">SUMIF(AJ22:AJ24,"&lt;1E+307")</f>
        <v>110313.85561496766</v>
      </c>
      <c r="AL21" s="126">
        <f>AJ21-AI21</f>
        <v>-6269.599322296126</v>
      </c>
      <c r="AM21" s="123">
        <f>IF(AJ21&lt;&gt;0,AJ21/AI21-1,0)</f>
        <v>-5.377777940849271E-2</v>
      </c>
    </row>
    <row r="22" spans="2:39" s="145" customFormat="1" ht="18.75" customHeight="1">
      <c r="B22" s="91" t="s">
        <v>158</v>
      </c>
      <c r="C22" s="155" t="s">
        <v>29</v>
      </c>
      <c r="D22" s="162">
        <v>64110.775167640968</v>
      </c>
      <c r="E22" s="162">
        <v>64799.687094273184</v>
      </c>
      <c r="F22" s="162">
        <v>57920.540209146908</v>
      </c>
      <c r="G22" s="162">
        <v>55671.611669239057</v>
      </c>
      <c r="H22" s="162">
        <v>51288.138464901545</v>
      </c>
      <c r="I22" s="162">
        <v>53107.628841871148</v>
      </c>
      <c r="J22" s="162">
        <v>63916.410770608301</v>
      </c>
      <c r="K22" s="162">
        <v>54809.04337077844</v>
      </c>
      <c r="L22" s="162">
        <v>53302.544382269683</v>
      </c>
      <c r="M22" s="162">
        <v>49220.92967152888</v>
      </c>
      <c r="N22" s="162">
        <v>45511.79584217212</v>
      </c>
      <c r="O22" s="162">
        <v>52733.276164838295</v>
      </c>
      <c r="P22" s="162">
        <v>49811.080466670217</v>
      </c>
      <c r="Q22" s="162">
        <v>41897.483252197184</v>
      </c>
      <c r="R22" s="162">
        <v>40502.305389507739</v>
      </c>
      <c r="S22" s="162">
        <v>40040.87933480947</v>
      </c>
      <c r="T22" s="162">
        <v>45989.999013723784</v>
      </c>
      <c r="U22" s="162">
        <v>35210.703134977695</v>
      </c>
      <c r="V22" s="162">
        <v>41939.083640452176</v>
      </c>
      <c r="W22" s="162">
        <v>37601.280798356798</v>
      </c>
      <c r="X22" s="162">
        <v>39663.318957725882</v>
      </c>
      <c r="Y22" s="162">
        <v>34797.892357798512</v>
      </c>
      <c r="Z22" s="162">
        <v>33826.366843040698</v>
      </c>
      <c r="AA22" s="162">
        <v>37306.457804298661</v>
      </c>
      <c r="AB22" s="162">
        <v>33486.239388974267</v>
      </c>
      <c r="AC22" s="162">
        <v>34886.438320049674</v>
      </c>
      <c r="AD22" s="162">
        <v>33962.458535605954</v>
      </c>
      <c r="AE22" s="162">
        <v>33563.34768975286</v>
      </c>
      <c r="AF22" s="162">
        <v>29444.417795644546</v>
      </c>
      <c r="AG22" s="162">
        <v>29710.593848325618</v>
      </c>
      <c r="AH22" s="162">
        <v>32513.633106401521</v>
      </c>
      <c r="AI22" s="162">
        <v>33306.719485306188</v>
      </c>
      <c r="AJ22" s="162">
        <v>30404.289847717395</v>
      </c>
      <c r="AL22" s="128">
        <f>AJ22-AI22</f>
        <v>-2902.4296375887934</v>
      </c>
      <c r="AM22" s="124">
        <f>IF(AJ22&lt;&gt;0,AJ22/AI22-1,0)</f>
        <v>-8.7142465017284176E-2</v>
      </c>
    </row>
    <row r="23" spans="2:39" s="145" customFormat="1" ht="18.75" customHeight="1">
      <c r="B23" s="19" t="s">
        <v>30</v>
      </c>
      <c r="C23" s="154" t="s">
        <v>31</v>
      </c>
      <c r="D23" s="163">
        <v>128635.75238568426</v>
      </c>
      <c r="E23" s="163">
        <v>131347.14662316561</v>
      </c>
      <c r="F23" s="163">
        <v>123327.0079786252</v>
      </c>
      <c r="G23" s="163">
        <v>133859.61345237758</v>
      </c>
      <c r="H23" s="163">
        <v>128334.83189002775</v>
      </c>
      <c r="I23" s="163">
        <v>128972.93298176376</v>
      </c>
      <c r="J23" s="163">
        <v>142277.08215599696</v>
      </c>
      <c r="K23" s="163">
        <v>138272.16919071227</v>
      </c>
      <c r="L23" s="163">
        <v>131921.53854877528</v>
      </c>
      <c r="M23" s="163">
        <v>119789.68108489805</v>
      </c>
      <c r="N23" s="163">
        <v>117779.73381242254</v>
      </c>
      <c r="O23" s="163">
        <v>131145.06817133026</v>
      </c>
      <c r="P23" s="163">
        <v>121124.71687363318</v>
      </c>
      <c r="Q23" s="163">
        <v>121773.37396959362</v>
      </c>
      <c r="R23" s="163">
        <v>112946.34396406499</v>
      </c>
      <c r="S23" s="163">
        <v>110967.4437870535</v>
      </c>
      <c r="T23" s="163">
        <v>113309.12226579625</v>
      </c>
      <c r="U23" s="163">
        <v>88173.474403914472</v>
      </c>
      <c r="V23" s="163">
        <v>106849.0193359207</v>
      </c>
      <c r="W23" s="163">
        <v>98616.847472086854</v>
      </c>
      <c r="X23" s="163">
        <v>105501.98871100294</v>
      </c>
      <c r="Y23" s="163">
        <v>89553.223011148337</v>
      </c>
      <c r="Z23" s="163">
        <v>93712.364816481728</v>
      </c>
      <c r="AA23" s="163">
        <v>99733.365022825325</v>
      </c>
      <c r="AB23" s="163">
        <v>82469.699258307592</v>
      </c>
      <c r="AC23" s="163">
        <v>86733.469368866834</v>
      </c>
      <c r="AD23" s="163">
        <v>88248.344107932659</v>
      </c>
      <c r="AE23" s="163">
        <v>86618.506959777485</v>
      </c>
      <c r="AF23" s="163">
        <v>84578.431310092405</v>
      </c>
      <c r="AG23" s="163">
        <v>89449.108141539997</v>
      </c>
      <c r="AH23" s="163">
        <v>88624.847777159637</v>
      </c>
      <c r="AI23" s="163">
        <v>82296.46623320764</v>
      </c>
      <c r="AJ23" s="163">
        <v>79054.402729849884</v>
      </c>
      <c r="AL23" s="129">
        <f>AJ23-AI23</f>
        <v>-3242.0635033577564</v>
      </c>
      <c r="AM23" s="125">
        <f>IF(AJ23&lt;&gt;0,AJ23/AI23-1,0)</f>
        <v>-3.9394929718738592E-2</v>
      </c>
    </row>
    <row r="24" spans="2:39" s="145" customFormat="1" ht="18.75" customHeight="1">
      <c r="B24" s="91" t="s">
        <v>159</v>
      </c>
      <c r="C24" s="155" t="s">
        <v>32</v>
      </c>
      <c r="D24" s="162">
        <v>11764.620901518678</v>
      </c>
      <c r="E24" s="162">
        <v>8412.7639643441817</v>
      </c>
      <c r="F24" s="162">
        <v>6400.694951667655</v>
      </c>
      <c r="G24" s="162">
        <v>5138.2689588273715</v>
      </c>
      <c r="H24" s="162">
        <v>4760.9368279781047</v>
      </c>
      <c r="I24" s="162">
        <v>3982.8719192494927</v>
      </c>
      <c r="J24" s="162">
        <v>3119.6952962656155</v>
      </c>
      <c r="K24" s="162">
        <v>3013.0385778017303</v>
      </c>
      <c r="L24" s="162">
        <v>3024.0874859470123</v>
      </c>
      <c r="M24" s="162">
        <v>2582.4576950761912</v>
      </c>
      <c r="N24" s="162">
        <v>2313.5669936557833</v>
      </c>
      <c r="O24" s="162">
        <v>1896.0881791481777</v>
      </c>
      <c r="P24" s="162">
        <v>1933.9718462126743</v>
      </c>
      <c r="Q24" s="162">
        <v>1955.0722569385136</v>
      </c>
      <c r="R24" s="162">
        <v>1673.4250193136468</v>
      </c>
      <c r="S24" s="162">
        <v>1704.6059267877076</v>
      </c>
      <c r="T24" s="162">
        <v>1548.3712720644996</v>
      </c>
      <c r="U24" s="162">
        <v>1286.7164347266821</v>
      </c>
      <c r="V24" s="162">
        <v>1311.9134363848402</v>
      </c>
      <c r="W24" s="162">
        <v>1339.5058200289052</v>
      </c>
      <c r="X24" s="162">
        <v>1293.9526470321839</v>
      </c>
      <c r="Y24" s="162">
        <v>1199.5943069515984</v>
      </c>
      <c r="Z24" s="162">
        <v>988.44580266246101</v>
      </c>
      <c r="AA24" s="162">
        <v>1026.0144484060324</v>
      </c>
      <c r="AB24" s="162">
        <v>966.29819386777933</v>
      </c>
      <c r="AC24" s="162">
        <v>965.59670560724567</v>
      </c>
      <c r="AD24" s="162">
        <v>996.98360631000503</v>
      </c>
      <c r="AE24" s="162">
        <v>813.20667601885941</v>
      </c>
      <c r="AF24" s="162">
        <v>723.72946355264048</v>
      </c>
      <c r="AG24" s="162">
        <v>887.92810531229202</v>
      </c>
      <c r="AH24" s="162">
        <v>742.76019504795363</v>
      </c>
      <c r="AI24" s="162">
        <v>980.26921874995719</v>
      </c>
      <c r="AJ24" s="162">
        <v>855.16303740038552</v>
      </c>
      <c r="AL24" s="128">
        <f>AJ24-AI24</f>
        <v>-125.10618134957167</v>
      </c>
      <c r="AM24" s="124">
        <f>IF(AJ24&lt;&gt;0,AJ24/AI24-1,0)</f>
        <v>-0.12762430866604946</v>
      </c>
    </row>
    <row r="25" spans="2:39" s="145" customFormat="1" ht="18.75" customHeight="1">
      <c r="B25" s="19"/>
      <c r="C25" s="154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3"/>
      <c r="X25" s="163"/>
      <c r="Y25" s="163"/>
      <c r="Z25" s="163"/>
      <c r="AA25" s="163"/>
      <c r="AB25" s="163"/>
      <c r="AC25" s="163"/>
      <c r="AD25" s="163"/>
      <c r="AE25" s="163"/>
      <c r="AF25" s="163"/>
      <c r="AG25" s="163"/>
      <c r="AH25" s="163"/>
      <c r="AI25" s="163"/>
      <c r="AJ25" s="163"/>
      <c r="AL25" s="129"/>
      <c r="AM25" s="125"/>
    </row>
    <row r="26" spans="2:39" s="10" customFormat="1" ht="18.75" customHeight="1">
      <c r="B26" s="148" t="s">
        <v>25</v>
      </c>
      <c r="C26" s="22" t="s">
        <v>6</v>
      </c>
      <c r="D26" s="160">
        <f>SUMIF(D27:D30,"&lt;1E+307")</f>
        <v>160268.83307136822</v>
      </c>
      <c r="E26" s="160">
        <f t="shared" ref="E26:AE26" si="14">SUMIF(E27:E30,"&lt;1E+307")</f>
        <v>163444.05256206848</v>
      </c>
      <c r="F26" s="160">
        <f t="shared" si="14"/>
        <v>169394.40056817394</v>
      </c>
      <c r="G26" s="160">
        <f t="shared" si="14"/>
        <v>173779.0016834735</v>
      </c>
      <c r="H26" s="160">
        <f t="shared" si="14"/>
        <v>169911.48480331406</v>
      </c>
      <c r="I26" s="160">
        <f t="shared" si="14"/>
        <v>173566.17187663505</v>
      </c>
      <c r="J26" s="160">
        <f t="shared" si="14"/>
        <v>173216.62947543766</v>
      </c>
      <c r="K26" s="160">
        <f t="shared" si="14"/>
        <v>173728.85549828643</v>
      </c>
      <c r="L26" s="160">
        <f t="shared" si="14"/>
        <v>177079.5209312831</v>
      </c>
      <c r="M26" s="160">
        <f t="shared" si="14"/>
        <v>182264.15694032834</v>
      </c>
      <c r="N26" s="160">
        <f t="shared" si="14"/>
        <v>178501.26555333941</v>
      </c>
      <c r="O26" s="160">
        <f t="shared" si="14"/>
        <v>174742.02138047677</v>
      </c>
      <c r="P26" s="160">
        <f t="shared" si="14"/>
        <v>172697.06697071029</v>
      </c>
      <c r="Q26" s="160">
        <f t="shared" si="14"/>
        <v>166480.09036744581</v>
      </c>
      <c r="R26" s="160">
        <f t="shared" si="14"/>
        <v>166123.72273797455</v>
      </c>
      <c r="S26" s="160">
        <f t="shared" si="14"/>
        <v>158224.71615845797</v>
      </c>
      <c r="T26" s="160">
        <f t="shared" si="14"/>
        <v>154309.403823792</v>
      </c>
      <c r="U26" s="160">
        <f t="shared" si="14"/>
        <v>151444.30027657136</v>
      </c>
      <c r="V26" s="160">
        <f t="shared" si="14"/>
        <v>151074.74970359169</v>
      </c>
      <c r="W26" s="160">
        <f t="shared" si="14"/>
        <v>150437.69480196337</v>
      </c>
      <c r="X26" s="160">
        <f t="shared" si="14"/>
        <v>151484.35078122237</v>
      </c>
      <c r="Y26" s="160">
        <f t="shared" si="14"/>
        <v>153509.34646246443</v>
      </c>
      <c r="Z26" s="160">
        <f t="shared" si="14"/>
        <v>151975.81067640419</v>
      </c>
      <c r="AA26" s="160">
        <f t="shared" si="14"/>
        <v>156047.99524609122</v>
      </c>
      <c r="AB26" s="160">
        <f t="shared" si="14"/>
        <v>157188.84657644131</v>
      </c>
      <c r="AC26" s="160">
        <f t="shared" si="14"/>
        <v>160037.7982501431</v>
      </c>
      <c r="AD26" s="160">
        <f t="shared" si="14"/>
        <v>163054.27899437145</v>
      </c>
      <c r="AE26" s="160">
        <f t="shared" si="14"/>
        <v>165776.58966779546</v>
      </c>
      <c r="AF26" s="160">
        <f t="shared" ref="AF26:AG26" si="15">SUMIF(AF27:AF30,"&lt;1E+307")</f>
        <v>160180.20712580791</v>
      </c>
      <c r="AG26" s="160">
        <f t="shared" si="15"/>
        <v>161956.64955744668</v>
      </c>
      <c r="AH26" s="160">
        <f t="shared" ref="AH26" si="16">SUMIF(AH27:AH30,"&lt;1E+307")</f>
        <v>143800.25036718254</v>
      </c>
      <c r="AI26" s="160">
        <f t="shared" ref="AI26" si="17">SUMIF(AI27:AI30,"&lt;1E+307")</f>
        <v>145176.32943313158</v>
      </c>
      <c r="AJ26" s="160">
        <f t="shared" ref="AJ26" si="18">SUMIF(AJ27:AJ30,"&lt;1E+307")</f>
        <v>146246.70379318338</v>
      </c>
      <c r="AL26" s="127">
        <f>AJ26-AI26</f>
        <v>1070.3743600517919</v>
      </c>
      <c r="AM26" s="122">
        <f>IF(AJ26&lt;&gt;0,AJ26/AI26-1,0)</f>
        <v>7.3729261803991974E-3</v>
      </c>
    </row>
    <row r="27" spans="2:39" s="145" customFormat="1" ht="18.75" customHeight="1">
      <c r="B27" s="19" t="s">
        <v>7</v>
      </c>
      <c r="C27" s="154" t="s">
        <v>11</v>
      </c>
      <c r="D27" s="163">
        <v>2263.4379167234292</v>
      </c>
      <c r="E27" s="163">
        <v>2177.248440136822</v>
      </c>
      <c r="F27" s="163">
        <v>2222.1808111774167</v>
      </c>
      <c r="G27" s="163">
        <v>2139.8129395290734</v>
      </c>
      <c r="H27" s="163">
        <v>2122.611435308102</v>
      </c>
      <c r="I27" s="163">
        <v>2237.2533609960406</v>
      </c>
      <c r="J27" s="163">
        <v>2155.090974923829</v>
      </c>
      <c r="K27" s="163">
        <v>2265.1212554983954</v>
      </c>
      <c r="L27" s="163">
        <v>2273.6952973637876</v>
      </c>
      <c r="M27" s="163">
        <v>2294.7215746689099</v>
      </c>
      <c r="N27" s="163">
        <v>2407.6593207534324</v>
      </c>
      <c r="O27" s="163">
        <v>2349.6974318991988</v>
      </c>
      <c r="P27" s="163">
        <v>2243.8267078420308</v>
      </c>
      <c r="Q27" s="163">
        <v>2231.6533967901605</v>
      </c>
      <c r="R27" s="163">
        <v>2083.5608834432805</v>
      </c>
      <c r="S27" s="163">
        <v>2229.654230283048</v>
      </c>
      <c r="T27" s="163">
        <v>2281.6262667021097</v>
      </c>
      <c r="U27" s="163">
        <v>2350.6776664633203</v>
      </c>
      <c r="V27" s="163">
        <v>2377.2133103795122</v>
      </c>
      <c r="W27" s="163">
        <v>2235.851259547253</v>
      </c>
      <c r="X27" s="163">
        <v>2225.7942711678829</v>
      </c>
      <c r="Y27" s="163">
        <v>2252.9536384645376</v>
      </c>
      <c r="Z27" s="163">
        <v>2143.3580874651934</v>
      </c>
      <c r="AA27" s="163">
        <v>1937.2574021713169</v>
      </c>
      <c r="AB27" s="163">
        <v>1958.2875537944535</v>
      </c>
      <c r="AC27" s="163">
        <v>2041.0823315738226</v>
      </c>
      <c r="AD27" s="163">
        <v>2046.6994855453559</v>
      </c>
      <c r="AE27" s="163">
        <v>1983.8583515278067</v>
      </c>
      <c r="AF27" s="163">
        <v>2000.1312869268545</v>
      </c>
      <c r="AG27" s="163">
        <v>2104.85897278331</v>
      </c>
      <c r="AH27" s="163">
        <v>969.71122737291853</v>
      </c>
      <c r="AI27" s="163">
        <v>732.3481915167456</v>
      </c>
      <c r="AJ27" s="163">
        <v>1019.3955555419193</v>
      </c>
      <c r="AL27" s="129">
        <f>AJ27-AI27</f>
        <v>287.04736402517369</v>
      </c>
      <c r="AM27" s="125">
        <f>IF(AJ27&lt;&gt;0,AJ27/AI27-1,0)</f>
        <v>0.39195476598457635</v>
      </c>
    </row>
    <row r="28" spans="2:39" s="145" customFormat="1" ht="18.75" customHeight="1">
      <c r="B28" s="91" t="s">
        <v>8</v>
      </c>
      <c r="C28" s="155" t="s">
        <v>14</v>
      </c>
      <c r="D28" s="162">
        <v>151889.81103857246</v>
      </c>
      <c r="E28" s="162">
        <v>155595.1435530876</v>
      </c>
      <c r="F28" s="162">
        <v>161489.78106724672</v>
      </c>
      <c r="G28" s="162">
        <v>165982.57049521658</v>
      </c>
      <c r="H28" s="162">
        <v>162377.13734679259</v>
      </c>
      <c r="I28" s="162">
        <v>166451.9656919541</v>
      </c>
      <c r="J28" s="162">
        <v>166484.90365613604</v>
      </c>
      <c r="K28" s="162">
        <v>167393.04678934687</v>
      </c>
      <c r="L28" s="162">
        <v>170835.30049027488</v>
      </c>
      <c r="M28" s="162">
        <v>176348.41200054516</v>
      </c>
      <c r="N28" s="162">
        <v>172541.32867823174</v>
      </c>
      <c r="O28" s="162">
        <v>169013.72156259959</v>
      </c>
      <c r="P28" s="162">
        <v>167277.59106198585</v>
      </c>
      <c r="Q28" s="162">
        <v>161054.64594777563</v>
      </c>
      <c r="R28" s="162">
        <v>160938.55942226379</v>
      </c>
      <c r="S28" s="162">
        <v>153040.22024286803</v>
      </c>
      <c r="T28" s="162">
        <v>149276.83078742004</v>
      </c>
      <c r="U28" s="162">
        <v>146331.91774323335</v>
      </c>
      <c r="V28" s="162">
        <v>145996.35079553723</v>
      </c>
      <c r="W28" s="162">
        <v>145665.38230155938</v>
      </c>
      <c r="X28" s="162">
        <v>146752.09486086667</v>
      </c>
      <c r="Y28" s="162">
        <v>148677.49565087687</v>
      </c>
      <c r="Z28" s="162">
        <v>147354.9530814164</v>
      </c>
      <c r="AA28" s="162">
        <v>151573.37371145713</v>
      </c>
      <c r="AB28" s="162">
        <v>152724.04373648026</v>
      </c>
      <c r="AC28" s="162">
        <v>155314.52970165596</v>
      </c>
      <c r="AD28" s="162">
        <v>158429.5902018059</v>
      </c>
      <c r="AE28" s="162">
        <v>161492.0064771687</v>
      </c>
      <c r="AF28" s="162">
        <v>155929.53002830473</v>
      </c>
      <c r="AG28" s="162">
        <v>157444.36417685563</v>
      </c>
      <c r="AH28" s="162">
        <v>140593.00405307155</v>
      </c>
      <c r="AI28" s="162">
        <v>142140.83876251578</v>
      </c>
      <c r="AJ28" s="162">
        <v>142959.73719743753</v>
      </c>
      <c r="AL28" s="128">
        <f>AJ28-AI28</f>
        <v>818.89843492174987</v>
      </c>
      <c r="AM28" s="124">
        <f>IF(AJ28&lt;&gt;0,AJ28/AI28-1,0)</f>
        <v>5.7611763237863656E-3</v>
      </c>
    </row>
    <row r="29" spans="2:39" s="145" customFormat="1" ht="18.75" customHeight="1">
      <c r="B29" s="19" t="s">
        <v>9</v>
      </c>
      <c r="C29" s="154" t="s">
        <v>12</v>
      </c>
      <c r="D29" s="163">
        <v>3122.1479719853892</v>
      </c>
      <c r="E29" s="163">
        <v>2794.0779940234652</v>
      </c>
      <c r="F29" s="163">
        <v>2743.0917452402346</v>
      </c>
      <c r="G29" s="163">
        <v>2732.0264371812991</v>
      </c>
      <c r="H29" s="163">
        <v>2541.1702426918087</v>
      </c>
      <c r="I29" s="163">
        <v>2458.4805733910362</v>
      </c>
      <c r="J29" s="163">
        <v>2336.9096533875036</v>
      </c>
      <c r="K29" s="163">
        <v>2159.8190690728511</v>
      </c>
      <c r="L29" s="163">
        <v>2040.2710517201904</v>
      </c>
      <c r="M29" s="163">
        <v>1927.7172404247572</v>
      </c>
      <c r="N29" s="163">
        <v>1944.6853069512742</v>
      </c>
      <c r="O29" s="163">
        <v>1784.0985127233014</v>
      </c>
      <c r="P29" s="163">
        <v>1654.2020481412499</v>
      </c>
      <c r="Q29" s="163">
        <v>1623.2046377414226</v>
      </c>
      <c r="R29" s="163">
        <v>1533.2445909523933</v>
      </c>
      <c r="S29" s="163">
        <v>1371.1959612621761</v>
      </c>
      <c r="T29" s="163">
        <v>1295.0867721154341</v>
      </c>
      <c r="U29" s="163">
        <v>1267.5644861060246</v>
      </c>
      <c r="V29" s="163">
        <v>1246.9086343576407</v>
      </c>
      <c r="W29" s="163">
        <v>1097.4486166138886</v>
      </c>
      <c r="X29" s="163">
        <v>1117.6863887890665</v>
      </c>
      <c r="Y29" s="163">
        <v>1128.9468307416018</v>
      </c>
      <c r="Z29" s="163">
        <v>1039.3913596083407</v>
      </c>
      <c r="AA29" s="163">
        <v>1057.3098325621102</v>
      </c>
      <c r="AB29" s="163">
        <v>945.93416325722694</v>
      </c>
      <c r="AC29" s="163">
        <v>1021.8481404591217</v>
      </c>
      <c r="AD29" s="163">
        <v>1056.521052012796</v>
      </c>
      <c r="AE29" s="163">
        <v>876.52963140601139</v>
      </c>
      <c r="AF29" s="163">
        <v>733.99615835722057</v>
      </c>
      <c r="AG29" s="163">
        <v>831.99136446539046</v>
      </c>
      <c r="AH29" s="163">
        <v>830.43821426698651</v>
      </c>
      <c r="AI29" s="163">
        <v>853.29150934981726</v>
      </c>
      <c r="AJ29" s="163">
        <v>837.11598297959654</v>
      </c>
      <c r="AL29" s="129">
        <f>AJ29-AI29</f>
        <v>-16.175526370220723</v>
      </c>
      <c r="AM29" s="125">
        <f>IF(AJ29&lt;&gt;0,AJ29/AI29-1,0)</f>
        <v>-1.8956624076273743E-2</v>
      </c>
    </row>
    <row r="30" spans="2:39" s="145" customFormat="1" ht="18.75" customHeight="1">
      <c r="B30" s="91" t="s">
        <v>10</v>
      </c>
      <c r="C30" s="155" t="s">
        <v>13</v>
      </c>
      <c r="D30" s="162">
        <v>2993.4361440869325</v>
      </c>
      <c r="E30" s="162">
        <v>2877.5825748205903</v>
      </c>
      <c r="F30" s="162">
        <v>2939.3469445095825</v>
      </c>
      <c r="G30" s="162">
        <v>2924.5918115465452</v>
      </c>
      <c r="H30" s="162">
        <v>2870.5657785215622</v>
      </c>
      <c r="I30" s="162">
        <v>2418.4722502938594</v>
      </c>
      <c r="J30" s="162">
        <v>2239.7251909902875</v>
      </c>
      <c r="K30" s="162">
        <v>1910.86838436831</v>
      </c>
      <c r="L30" s="162">
        <v>1930.2540919242185</v>
      </c>
      <c r="M30" s="162">
        <v>1693.3061246895018</v>
      </c>
      <c r="N30" s="162">
        <v>1607.592247402941</v>
      </c>
      <c r="O30" s="162">
        <v>1594.5038732546602</v>
      </c>
      <c r="P30" s="162">
        <v>1521.447152741169</v>
      </c>
      <c r="Q30" s="162">
        <v>1570.586385138588</v>
      </c>
      <c r="R30" s="162">
        <v>1568.3578413150963</v>
      </c>
      <c r="S30" s="162">
        <v>1583.6457240446921</v>
      </c>
      <c r="T30" s="162">
        <v>1455.8599975544107</v>
      </c>
      <c r="U30" s="162">
        <v>1494.1403807686925</v>
      </c>
      <c r="V30" s="162">
        <v>1454.2769633172991</v>
      </c>
      <c r="W30" s="162">
        <v>1439.0126242428262</v>
      </c>
      <c r="X30" s="162">
        <v>1388.7752603987326</v>
      </c>
      <c r="Y30" s="162">
        <v>1449.950342381439</v>
      </c>
      <c r="Z30" s="162">
        <v>1438.1081479142724</v>
      </c>
      <c r="AA30" s="162">
        <v>1480.0542999006543</v>
      </c>
      <c r="AB30" s="162">
        <v>1560.5811229093863</v>
      </c>
      <c r="AC30" s="162">
        <v>1660.3380764541691</v>
      </c>
      <c r="AD30" s="162">
        <v>1521.468255007383</v>
      </c>
      <c r="AE30" s="162">
        <v>1424.1952076929431</v>
      </c>
      <c r="AF30" s="162">
        <v>1516.5496522190963</v>
      </c>
      <c r="AG30" s="162">
        <v>1575.4350433423506</v>
      </c>
      <c r="AH30" s="162">
        <v>1407.0968724710556</v>
      </c>
      <c r="AI30" s="162">
        <v>1449.8509697492484</v>
      </c>
      <c r="AJ30" s="162">
        <v>1430.4550572243384</v>
      </c>
      <c r="AL30" s="128">
        <f>AJ30-AI30</f>
        <v>-19.395912524910045</v>
      </c>
      <c r="AM30" s="124">
        <f>IF(AJ30&lt;&gt;0,AJ30/AI30-1,0)</f>
        <v>-1.3377866366682256E-2</v>
      </c>
    </row>
    <row r="31" spans="2:39" s="145" customFormat="1" ht="18.75" customHeight="1">
      <c r="B31" s="19"/>
      <c r="C31" s="154"/>
      <c r="D31" s="163"/>
      <c r="E31" s="163"/>
      <c r="F31" s="163"/>
      <c r="G31" s="163"/>
      <c r="H31" s="163"/>
      <c r="I31" s="163"/>
      <c r="J31" s="163"/>
      <c r="K31" s="163"/>
      <c r="L31" s="163"/>
      <c r="M31" s="163"/>
      <c r="N31" s="163"/>
      <c r="O31" s="163"/>
      <c r="P31" s="163"/>
      <c r="Q31" s="163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L31" s="129"/>
      <c r="AM31" s="125"/>
    </row>
    <row r="32" spans="2:39" s="10" customFormat="1" ht="18.75" customHeight="1">
      <c r="B32" s="148" t="s">
        <v>26</v>
      </c>
      <c r="C32" s="22" t="s">
        <v>6</v>
      </c>
      <c r="D32" s="160">
        <f>SUMIF(D33:D40,"&lt;1E+307")</f>
        <v>13364.139199558385</v>
      </c>
      <c r="E32" s="160">
        <f t="shared" ref="E32:AG32" si="19">SUMIF(E33:E40,"&lt;1E+307")</f>
        <v>11282.924243161809</v>
      </c>
      <c r="F32" s="160">
        <f t="shared" si="19"/>
        <v>9765.1464377876819</v>
      </c>
      <c r="G32" s="160">
        <f t="shared" si="19"/>
        <v>9828.5885838149861</v>
      </c>
      <c r="H32" s="160">
        <f t="shared" si="19"/>
        <v>9405.952905337268</v>
      </c>
      <c r="I32" s="160">
        <f t="shared" si="19"/>
        <v>9758.8381876858912</v>
      </c>
      <c r="J32" s="160">
        <f t="shared" si="19"/>
        <v>10826.10405489386</v>
      </c>
      <c r="K32" s="160">
        <f t="shared" si="19"/>
        <v>9727.2888612269981</v>
      </c>
      <c r="L32" s="160">
        <f t="shared" si="19"/>
        <v>9371.8236250533537</v>
      </c>
      <c r="M32" s="160">
        <f t="shared" si="19"/>
        <v>9618.9833640391662</v>
      </c>
      <c r="N32" s="160">
        <f t="shared" si="19"/>
        <v>8723.7929115413135</v>
      </c>
      <c r="O32" s="160">
        <f t="shared" si="19"/>
        <v>9016.5213775084485</v>
      </c>
      <c r="P32" s="160">
        <f t="shared" si="19"/>
        <v>8654.5047917699885</v>
      </c>
      <c r="Q32" s="160">
        <f t="shared" si="19"/>
        <v>8326.1420839844268</v>
      </c>
      <c r="R32" s="160">
        <f t="shared" si="19"/>
        <v>8077.7056741823626</v>
      </c>
      <c r="S32" s="160">
        <f t="shared" si="19"/>
        <v>7962.2378464599706</v>
      </c>
      <c r="T32" s="160">
        <f t="shared" si="19"/>
        <v>8176.4868912297206</v>
      </c>
      <c r="U32" s="160">
        <f t="shared" si="19"/>
        <v>7663.9391762142086</v>
      </c>
      <c r="V32" s="160">
        <f t="shared" si="19"/>
        <v>8234.193069576264</v>
      </c>
      <c r="W32" s="160">
        <f t="shared" si="19"/>
        <v>7977.1950390124593</v>
      </c>
      <c r="X32" s="160">
        <f t="shared" si="19"/>
        <v>8485.7276392800904</v>
      </c>
      <c r="Y32" s="160">
        <f t="shared" si="19"/>
        <v>9079.7498243507962</v>
      </c>
      <c r="Z32" s="160">
        <f t="shared" si="19"/>
        <v>8391.9021530920108</v>
      </c>
      <c r="AA32" s="160">
        <f t="shared" si="19"/>
        <v>8552.3826670245871</v>
      </c>
      <c r="AB32" s="160">
        <f t="shared" si="19"/>
        <v>9285.7153794634924</v>
      </c>
      <c r="AC32" s="160">
        <f t="shared" si="19"/>
        <v>9289.4081831845633</v>
      </c>
      <c r="AD32" s="160">
        <f t="shared" si="19"/>
        <v>9489.5176845078004</v>
      </c>
      <c r="AE32" s="160">
        <f t="shared" si="19"/>
        <v>8973.9053721147247</v>
      </c>
      <c r="AF32" s="160">
        <f t="shared" si="19"/>
        <v>8720.5866866020078</v>
      </c>
      <c r="AG32" s="160">
        <f t="shared" si="19"/>
        <v>8550.3158113445079</v>
      </c>
      <c r="AH32" s="160">
        <f t="shared" ref="AH32" si="20">SUMIF(AH33:AH40,"&lt;1E+307")</f>
        <v>8624.9165887943145</v>
      </c>
      <c r="AI32" s="160">
        <f t="shared" ref="AI32" si="21">SUMIF(AI33:AI40,"&lt;1E+307")</f>
        <v>8670.938694575605</v>
      </c>
      <c r="AJ32" s="160">
        <f t="shared" ref="AJ32" si="22">SUMIF(AJ33:AJ40,"&lt;1E+307")</f>
        <v>8531.9732208394507</v>
      </c>
      <c r="AL32" s="127">
        <f t="shared" ref="AL32:AL40" si="23">AJ32-AI32</f>
        <v>-138.96547373615431</v>
      </c>
      <c r="AM32" s="122">
        <f t="shared" ref="AM32:AM40" si="24">IF(AJ32&lt;&gt;0,AJ32/AI32-1,0)</f>
        <v>-1.602657781712713E-2</v>
      </c>
    </row>
    <row r="33" spans="2:39" s="145" customFormat="1" ht="18.75" customHeight="1">
      <c r="B33" s="19" t="s">
        <v>33</v>
      </c>
      <c r="C33" s="154" t="s">
        <v>34</v>
      </c>
      <c r="D33" s="163">
        <v>10172.110174983141</v>
      </c>
      <c r="E33" s="163">
        <v>8385.4531544878591</v>
      </c>
      <c r="F33" s="163">
        <v>7069.8101123609376</v>
      </c>
      <c r="G33" s="163">
        <v>7489.72616174627</v>
      </c>
      <c r="H33" s="163">
        <v>7229.3510078514573</v>
      </c>
      <c r="I33" s="163">
        <v>7630.746636290829</v>
      </c>
      <c r="J33" s="163">
        <v>8569.458766269523</v>
      </c>
      <c r="K33" s="163">
        <v>7370.3991043839642</v>
      </c>
      <c r="L33" s="163">
        <v>6887.8926085542325</v>
      </c>
      <c r="M33" s="163">
        <v>6974.0309748081281</v>
      </c>
      <c r="N33" s="163">
        <v>6068.2837048217361</v>
      </c>
      <c r="O33" s="163">
        <v>6349.2501133708847</v>
      </c>
      <c r="P33" s="163">
        <v>6101.2607277576444</v>
      </c>
      <c r="Q33" s="163">
        <v>5794.3976990761385</v>
      </c>
      <c r="R33" s="163">
        <v>5648.7246731400364</v>
      </c>
      <c r="S33" s="163">
        <v>5584.7033686345758</v>
      </c>
      <c r="T33" s="163">
        <v>5820.7575751380127</v>
      </c>
      <c r="U33" s="163">
        <v>5256.0125076357272</v>
      </c>
      <c r="V33" s="163">
        <v>5733.6997700489301</v>
      </c>
      <c r="W33" s="163">
        <v>5511.203414049497</v>
      </c>
      <c r="X33" s="163">
        <v>5968.7366494035523</v>
      </c>
      <c r="Y33" s="163">
        <v>6568.3541712996494</v>
      </c>
      <c r="Z33" s="163">
        <v>5755.9974781572646</v>
      </c>
      <c r="AA33" s="163">
        <v>5815.0141947847269</v>
      </c>
      <c r="AB33" s="163">
        <v>6382.5316340172876</v>
      </c>
      <c r="AC33" s="163">
        <v>6361.4515657312986</v>
      </c>
      <c r="AD33" s="163">
        <v>6566.8887096647695</v>
      </c>
      <c r="AE33" s="163">
        <v>6103.6711729471763</v>
      </c>
      <c r="AF33" s="163">
        <v>5865.1888534873706</v>
      </c>
      <c r="AG33" s="163">
        <v>5819.512233933574</v>
      </c>
      <c r="AH33" s="163">
        <v>5996.4154050376965</v>
      </c>
      <c r="AI33" s="163">
        <v>6082.9277664662586</v>
      </c>
      <c r="AJ33" s="163">
        <v>5991.7753407857763</v>
      </c>
      <c r="AL33" s="129">
        <f t="shared" si="23"/>
        <v>-91.152425680482338</v>
      </c>
      <c r="AM33" s="125">
        <f t="shared" si="24"/>
        <v>-1.4984959410990206E-2</v>
      </c>
    </row>
    <row r="34" spans="2:39" s="145" customFormat="1" ht="18.75" customHeight="1">
      <c r="B34" s="91" t="s">
        <v>90</v>
      </c>
      <c r="C34" s="155" t="s">
        <v>104</v>
      </c>
      <c r="D34" s="162">
        <v>0</v>
      </c>
      <c r="E34" s="162">
        <v>0</v>
      </c>
      <c r="F34" s="162">
        <v>0</v>
      </c>
      <c r="G34" s="162">
        <v>0</v>
      </c>
      <c r="H34" s="162">
        <v>0</v>
      </c>
      <c r="I34" s="162">
        <v>0</v>
      </c>
      <c r="J34" s="162">
        <v>0</v>
      </c>
      <c r="K34" s="162">
        <v>0</v>
      </c>
      <c r="L34" s="162">
        <v>0</v>
      </c>
      <c r="M34" s="162">
        <v>0</v>
      </c>
      <c r="N34" s="162">
        <v>0</v>
      </c>
      <c r="O34" s="162">
        <v>0</v>
      </c>
      <c r="P34" s="162">
        <v>0</v>
      </c>
      <c r="Q34" s="162">
        <v>0</v>
      </c>
      <c r="R34" s="162">
        <v>0</v>
      </c>
      <c r="S34" s="162">
        <v>0</v>
      </c>
      <c r="T34" s="162">
        <v>0</v>
      </c>
      <c r="U34" s="162">
        <v>0</v>
      </c>
      <c r="V34" s="162">
        <v>0</v>
      </c>
      <c r="W34" s="162">
        <v>0</v>
      </c>
      <c r="X34" s="162">
        <v>0</v>
      </c>
      <c r="Y34" s="162">
        <v>0</v>
      </c>
      <c r="Z34" s="162">
        <v>0</v>
      </c>
      <c r="AA34" s="162">
        <v>0</v>
      </c>
      <c r="AB34" s="162">
        <v>0</v>
      </c>
      <c r="AC34" s="162">
        <v>0</v>
      </c>
      <c r="AD34" s="162">
        <v>0</v>
      </c>
      <c r="AE34" s="162">
        <v>0</v>
      </c>
      <c r="AF34" s="162">
        <v>0</v>
      </c>
      <c r="AG34" s="162">
        <v>0</v>
      </c>
      <c r="AH34" s="162">
        <v>0</v>
      </c>
      <c r="AI34" s="162">
        <v>0</v>
      </c>
      <c r="AJ34" s="162">
        <v>0</v>
      </c>
      <c r="AL34" s="128">
        <f t="shared" si="23"/>
        <v>0</v>
      </c>
      <c r="AM34" s="124">
        <f t="shared" si="24"/>
        <v>0</v>
      </c>
    </row>
    <row r="35" spans="2:39" s="145" customFormat="1" ht="18.75" customHeight="1">
      <c r="B35" s="19" t="s">
        <v>91</v>
      </c>
      <c r="C35" s="154" t="s">
        <v>105</v>
      </c>
      <c r="D35" s="163">
        <v>0</v>
      </c>
      <c r="E35" s="163">
        <v>0</v>
      </c>
      <c r="F35" s="163">
        <v>0</v>
      </c>
      <c r="G35" s="163">
        <v>0</v>
      </c>
      <c r="H35" s="163">
        <v>0</v>
      </c>
      <c r="I35" s="163">
        <v>0</v>
      </c>
      <c r="J35" s="163">
        <v>0</v>
      </c>
      <c r="K35" s="163">
        <v>0</v>
      </c>
      <c r="L35" s="163">
        <v>0</v>
      </c>
      <c r="M35" s="163">
        <v>0</v>
      </c>
      <c r="N35" s="163">
        <v>0</v>
      </c>
      <c r="O35" s="163">
        <v>0</v>
      </c>
      <c r="P35" s="163">
        <v>0</v>
      </c>
      <c r="Q35" s="163">
        <v>0</v>
      </c>
      <c r="R35" s="163">
        <v>0</v>
      </c>
      <c r="S35" s="163">
        <v>0</v>
      </c>
      <c r="T35" s="163">
        <v>0</v>
      </c>
      <c r="U35" s="163">
        <v>0</v>
      </c>
      <c r="V35" s="163">
        <v>0</v>
      </c>
      <c r="W35" s="163">
        <v>0</v>
      </c>
      <c r="X35" s="163">
        <v>0</v>
      </c>
      <c r="Y35" s="163">
        <v>0</v>
      </c>
      <c r="Z35" s="163">
        <v>0</v>
      </c>
      <c r="AA35" s="163">
        <v>0</v>
      </c>
      <c r="AB35" s="163">
        <v>0</v>
      </c>
      <c r="AC35" s="163">
        <v>0</v>
      </c>
      <c r="AD35" s="163">
        <v>0</v>
      </c>
      <c r="AE35" s="163">
        <v>0</v>
      </c>
      <c r="AF35" s="163">
        <v>0</v>
      </c>
      <c r="AG35" s="163">
        <v>0</v>
      </c>
      <c r="AH35" s="163">
        <v>0</v>
      </c>
      <c r="AI35" s="163">
        <v>0</v>
      </c>
      <c r="AJ35" s="163">
        <v>0</v>
      </c>
      <c r="AL35" s="129">
        <f t="shared" si="23"/>
        <v>0</v>
      </c>
      <c r="AM35" s="125">
        <f t="shared" si="24"/>
        <v>0</v>
      </c>
    </row>
    <row r="36" spans="2:39" s="145" customFormat="1" ht="18.75" customHeight="1">
      <c r="B36" s="91" t="s">
        <v>92</v>
      </c>
      <c r="C36" s="155" t="s">
        <v>106</v>
      </c>
      <c r="D36" s="162">
        <v>0</v>
      </c>
      <c r="E36" s="162">
        <v>0</v>
      </c>
      <c r="F36" s="162">
        <v>0</v>
      </c>
      <c r="G36" s="162">
        <v>0</v>
      </c>
      <c r="H36" s="162">
        <v>0</v>
      </c>
      <c r="I36" s="162">
        <v>0</v>
      </c>
      <c r="J36" s="162">
        <v>0</v>
      </c>
      <c r="K36" s="162">
        <v>0</v>
      </c>
      <c r="L36" s="162">
        <v>0</v>
      </c>
      <c r="M36" s="162">
        <v>0</v>
      </c>
      <c r="N36" s="162">
        <v>0</v>
      </c>
      <c r="O36" s="162">
        <v>0</v>
      </c>
      <c r="P36" s="162">
        <v>0</v>
      </c>
      <c r="Q36" s="162">
        <v>0</v>
      </c>
      <c r="R36" s="162">
        <v>0</v>
      </c>
      <c r="S36" s="162">
        <v>0</v>
      </c>
      <c r="T36" s="162">
        <v>0</v>
      </c>
      <c r="U36" s="162">
        <v>0</v>
      </c>
      <c r="V36" s="162">
        <v>0</v>
      </c>
      <c r="W36" s="162">
        <v>0</v>
      </c>
      <c r="X36" s="162">
        <v>0</v>
      </c>
      <c r="Y36" s="162">
        <v>0</v>
      </c>
      <c r="Z36" s="162">
        <v>0</v>
      </c>
      <c r="AA36" s="162">
        <v>0</v>
      </c>
      <c r="AB36" s="162">
        <v>0</v>
      </c>
      <c r="AC36" s="162">
        <v>0</v>
      </c>
      <c r="AD36" s="162">
        <v>0</v>
      </c>
      <c r="AE36" s="162">
        <v>0</v>
      </c>
      <c r="AF36" s="162">
        <v>0</v>
      </c>
      <c r="AG36" s="162">
        <v>0</v>
      </c>
      <c r="AH36" s="162">
        <v>0</v>
      </c>
      <c r="AI36" s="162">
        <v>0</v>
      </c>
      <c r="AJ36" s="162">
        <v>0</v>
      </c>
      <c r="AL36" s="128">
        <f t="shared" si="23"/>
        <v>0</v>
      </c>
      <c r="AM36" s="124">
        <f t="shared" si="24"/>
        <v>0</v>
      </c>
    </row>
    <row r="37" spans="2:39" s="145" customFormat="1" ht="18.75" customHeight="1">
      <c r="B37" s="19" t="s">
        <v>93</v>
      </c>
      <c r="C37" s="154" t="s">
        <v>107</v>
      </c>
      <c r="D37" s="163">
        <v>2200.5341227769231</v>
      </c>
      <c r="E37" s="163">
        <v>1986.7377644519495</v>
      </c>
      <c r="F37" s="163">
        <v>1749.146632047333</v>
      </c>
      <c r="G37" s="163">
        <v>1465.4822987379484</v>
      </c>
      <c r="H37" s="163">
        <v>1325.9392691031285</v>
      </c>
      <c r="I37" s="163">
        <v>1280.0598344285727</v>
      </c>
      <c r="J37" s="163">
        <v>1381.2322239047626</v>
      </c>
      <c r="K37" s="163">
        <v>1480.4991132380958</v>
      </c>
      <c r="L37" s="163">
        <v>1588.5194448095267</v>
      </c>
      <c r="M37" s="163">
        <v>1715.6073701904743</v>
      </c>
      <c r="N37" s="163">
        <v>1695.7464804761917</v>
      </c>
      <c r="O37" s="163">
        <v>1696.0939966666654</v>
      </c>
      <c r="P37" s="163">
        <v>1593.2983204285724</v>
      </c>
      <c r="Q37" s="163">
        <v>1569.4695295714284</v>
      </c>
      <c r="R37" s="163">
        <v>1484.8940600476178</v>
      </c>
      <c r="S37" s="163">
        <v>1428.9084998571416</v>
      </c>
      <c r="T37" s="163">
        <v>1439.0350857142832</v>
      </c>
      <c r="U37" s="163">
        <v>1477.4540481904751</v>
      </c>
      <c r="V37" s="163">
        <v>1545.1370670476172</v>
      </c>
      <c r="W37" s="163">
        <v>1521.9677555238104</v>
      </c>
      <c r="X37" s="163">
        <v>1549.0008411428557</v>
      </c>
      <c r="Y37" s="163">
        <v>1593.26391295238</v>
      </c>
      <c r="Z37" s="163">
        <v>1692.084612952382</v>
      </c>
      <c r="AA37" s="163">
        <v>1824.5301506666683</v>
      </c>
      <c r="AB37" s="163">
        <v>1917.2560062857117</v>
      </c>
      <c r="AC37" s="163">
        <v>1905.7889651428591</v>
      </c>
      <c r="AD37" s="163">
        <v>1881.7710979047599</v>
      </c>
      <c r="AE37" s="163">
        <v>1937.6313817142864</v>
      </c>
      <c r="AF37" s="163">
        <v>2047.438471047619</v>
      </c>
      <c r="AG37" s="163">
        <v>2038.8381472380941</v>
      </c>
      <c r="AH37" s="163">
        <v>2009.7765736190502</v>
      </c>
      <c r="AI37" s="163">
        <v>2006.3700139999999</v>
      </c>
      <c r="AJ37" s="163">
        <v>2005.3561515500232</v>
      </c>
      <c r="AL37" s="129">
        <f t="shared" si="23"/>
        <v>-1.0138624499766138</v>
      </c>
      <c r="AM37" s="125">
        <f t="shared" si="24"/>
        <v>-5.0532177160844682E-4</v>
      </c>
    </row>
    <row r="38" spans="2:39" s="145" customFormat="1" ht="18.75" customHeight="1">
      <c r="B38" s="91" t="s">
        <v>94</v>
      </c>
      <c r="C38" s="155" t="s">
        <v>108</v>
      </c>
      <c r="D38" s="162">
        <v>481.04832338513842</v>
      </c>
      <c r="E38" s="162">
        <v>437.08767832455567</v>
      </c>
      <c r="F38" s="162">
        <v>497.36494355212034</v>
      </c>
      <c r="G38" s="162">
        <v>458.1800849350638</v>
      </c>
      <c r="H38" s="162">
        <v>448.57668984672915</v>
      </c>
      <c r="I38" s="162">
        <v>458.53709523809414</v>
      </c>
      <c r="J38" s="162">
        <v>484.79042857142747</v>
      </c>
      <c r="K38" s="162">
        <v>498.94716666666636</v>
      </c>
      <c r="L38" s="162">
        <v>524.80895238095172</v>
      </c>
      <c r="M38" s="162">
        <v>551.76209523809473</v>
      </c>
      <c r="N38" s="162">
        <v>593.13440476190442</v>
      </c>
      <c r="O38" s="162">
        <v>622.16104761904694</v>
      </c>
      <c r="P38" s="162">
        <v>640.14892857142729</v>
      </c>
      <c r="Q38" s="162">
        <v>650.10942857142732</v>
      </c>
      <c r="R38" s="162">
        <v>634.31002380952327</v>
      </c>
      <c r="S38" s="162">
        <v>641.09414285714263</v>
      </c>
      <c r="T38" s="162">
        <v>630.93302380952332</v>
      </c>
      <c r="U38" s="162">
        <v>647.56030952380866</v>
      </c>
      <c r="V38" s="162">
        <v>694.62878571428496</v>
      </c>
      <c r="W38" s="162">
        <v>676.7553571428557</v>
      </c>
      <c r="X38" s="162">
        <v>710.75347619047443</v>
      </c>
      <c r="Y38" s="162">
        <v>654.02883333333295</v>
      </c>
      <c r="Z38" s="162">
        <v>689.90585714285726</v>
      </c>
      <c r="AA38" s="162">
        <v>672.55047619047537</v>
      </c>
      <c r="AB38" s="162">
        <v>749.70499999999959</v>
      </c>
      <c r="AC38" s="162">
        <v>791.49504761904825</v>
      </c>
      <c r="AD38" s="162">
        <v>815.14216666666618</v>
      </c>
      <c r="AE38" s="162">
        <v>719.56657142857114</v>
      </c>
      <c r="AF38" s="162">
        <v>605.250642857142</v>
      </c>
      <c r="AG38" s="162">
        <v>497.74816666666635</v>
      </c>
      <c r="AH38" s="162">
        <v>433.26538095238107</v>
      </c>
      <c r="AI38" s="162">
        <v>399.4767857142852</v>
      </c>
      <c r="AJ38" s="162">
        <v>370.12773937165093</v>
      </c>
      <c r="AL38" s="128">
        <f t="shared" si="23"/>
        <v>-29.349046342634267</v>
      </c>
      <c r="AM38" s="124">
        <f t="shared" si="24"/>
        <v>-7.3468715560421449E-2</v>
      </c>
    </row>
    <row r="39" spans="2:39" s="145" customFormat="1" ht="18.75" customHeight="1">
      <c r="B39" s="19" t="s">
        <v>95</v>
      </c>
      <c r="C39" s="154" t="s">
        <v>109</v>
      </c>
      <c r="D39" s="163">
        <v>510.44657841318241</v>
      </c>
      <c r="E39" s="163">
        <v>473.64564589744595</v>
      </c>
      <c r="F39" s="163">
        <v>448.82474982729116</v>
      </c>
      <c r="G39" s="163">
        <v>415.20003839570381</v>
      </c>
      <c r="H39" s="163">
        <v>402.08593853595335</v>
      </c>
      <c r="I39" s="163">
        <v>389.49462172839503</v>
      </c>
      <c r="J39" s="163">
        <v>390.62263614814793</v>
      </c>
      <c r="K39" s="163">
        <v>377.44347693827143</v>
      </c>
      <c r="L39" s="163">
        <v>370.60261930864169</v>
      </c>
      <c r="M39" s="163">
        <v>377.582923802469</v>
      </c>
      <c r="N39" s="163">
        <v>366.62832148148141</v>
      </c>
      <c r="O39" s="163">
        <v>349.01621985185164</v>
      </c>
      <c r="P39" s="163">
        <v>319.79681501234541</v>
      </c>
      <c r="Q39" s="163">
        <v>312.16542676543224</v>
      </c>
      <c r="R39" s="163">
        <v>309.77691718518508</v>
      </c>
      <c r="S39" s="163">
        <v>307.53183511111115</v>
      </c>
      <c r="T39" s="163">
        <v>285.76120656790124</v>
      </c>
      <c r="U39" s="163">
        <v>282.91231086419754</v>
      </c>
      <c r="V39" s="163">
        <v>260.72744676543226</v>
      </c>
      <c r="W39" s="163">
        <v>267.26851229629631</v>
      </c>
      <c r="X39" s="163">
        <v>257.23667254320992</v>
      </c>
      <c r="Y39" s="163">
        <v>264.10290676543184</v>
      </c>
      <c r="Z39" s="163">
        <v>253.9142048395062</v>
      </c>
      <c r="AA39" s="163">
        <v>240.28784538271614</v>
      </c>
      <c r="AB39" s="163">
        <v>236.22273916049377</v>
      </c>
      <c r="AC39" s="163">
        <v>230.6726046913578</v>
      </c>
      <c r="AD39" s="163">
        <v>225.71571027160493</v>
      </c>
      <c r="AE39" s="163">
        <v>213.03624602469134</v>
      </c>
      <c r="AF39" s="163">
        <v>202.70871920987645</v>
      </c>
      <c r="AG39" s="163">
        <v>194.21726350617271</v>
      </c>
      <c r="AH39" s="163">
        <v>185.45922918518511</v>
      </c>
      <c r="AI39" s="163">
        <v>182.16412839506154</v>
      </c>
      <c r="AJ39" s="163">
        <v>164.71398913199999</v>
      </c>
      <c r="AL39" s="129">
        <f t="shared" si="23"/>
        <v>-17.450139263061544</v>
      </c>
      <c r="AM39" s="125">
        <f t="shared" si="24"/>
        <v>-9.5793499064850018E-2</v>
      </c>
    </row>
    <row r="40" spans="2:39" s="145" customFormat="1" ht="18.75" customHeight="1">
      <c r="B40" s="91" t="s">
        <v>96</v>
      </c>
      <c r="C40" s="155" t="s">
        <v>110</v>
      </c>
      <c r="D40" s="162">
        <v>0</v>
      </c>
      <c r="E40" s="162">
        <v>0</v>
      </c>
      <c r="F40" s="162">
        <v>0</v>
      </c>
      <c r="G40" s="162">
        <v>0</v>
      </c>
      <c r="H40" s="162">
        <v>0</v>
      </c>
      <c r="I40" s="162">
        <v>0</v>
      </c>
      <c r="J40" s="162">
        <v>0</v>
      </c>
      <c r="K40" s="162">
        <v>0</v>
      </c>
      <c r="L40" s="162">
        <v>0</v>
      </c>
      <c r="M40" s="162">
        <v>0</v>
      </c>
      <c r="N40" s="162">
        <v>0</v>
      </c>
      <c r="O40" s="162">
        <v>0</v>
      </c>
      <c r="P40" s="162">
        <v>0</v>
      </c>
      <c r="Q40" s="162">
        <v>0</v>
      </c>
      <c r="R40" s="162">
        <v>0</v>
      </c>
      <c r="S40" s="162">
        <v>0</v>
      </c>
      <c r="T40" s="162">
        <v>0</v>
      </c>
      <c r="U40" s="162">
        <v>0</v>
      </c>
      <c r="V40" s="162">
        <v>0</v>
      </c>
      <c r="W40" s="162">
        <v>0</v>
      </c>
      <c r="X40" s="162">
        <v>0</v>
      </c>
      <c r="Y40" s="162">
        <v>0</v>
      </c>
      <c r="Z40" s="162">
        <v>0</v>
      </c>
      <c r="AA40" s="162">
        <v>0</v>
      </c>
      <c r="AB40" s="162">
        <v>0</v>
      </c>
      <c r="AC40" s="162">
        <v>0</v>
      </c>
      <c r="AD40" s="162">
        <v>0</v>
      </c>
      <c r="AE40" s="162">
        <v>0</v>
      </c>
      <c r="AF40" s="162">
        <v>0</v>
      </c>
      <c r="AG40" s="162">
        <v>0</v>
      </c>
      <c r="AH40" s="162">
        <v>0</v>
      </c>
      <c r="AI40" s="162">
        <v>0</v>
      </c>
      <c r="AJ40" s="162">
        <v>0</v>
      </c>
      <c r="AL40" s="128">
        <f t="shared" si="23"/>
        <v>0</v>
      </c>
      <c r="AM40" s="124">
        <f t="shared" si="24"/>
        <v>0</v>
      </c>
    </row>
    <row r="41" spans="2:39" s="145" customFormat="1" ht="18.75" customHeight="1">
      <c r="B41" s="19"/>
      <c r="C41" s="154"/>
      <c r="D41" s="163"/>
      <c r="E41" s="163"/>
      <c r="F41" s="163"/>
      <c r="G41" s="163"/>
      <c r="H41" s="163"/>
      <c r="I41" s="163"/>
      <c r="J41" s="163"/>
      <c r="K41" s="163"/>
      <c r="L41" s="163"/>
      <c r="M41" s="163"/>
      <c r="N41" s="163"/>
      <c r="O41" s="163"/>
      <c r="P41" s="163"/>
      <c r="Q41" s="163"/>
      <c r="R41" s="163"/>
      <c r="S41" s="163"/>
      <c r="T41" s="163"/>
      <c r="U41" s="163"/>
      <c r="V41" s="163"/>
      <c r="W41" s="163"/>
      <c r="X41" s="163"/>
      <c r="Y41" s="163"/>
      <c r="Z41" s="163"/>
      <c r="AA41" s="163"/>
      <c r="AB41" s="163"/>
      <c r="AC41" s="163"/>
      <c r="AD41" s="163"/>
      <c r="AE41" s="163"/>
      <c r="AF41" s="163"/>
      <c r="AG41" s="163"/>
      <c r="AH41" s="163"/>
      <c r="AI41" s="163"/>
      <c r="AJ41" s="163"/>
      <c r="AL41" s="129"/>
      <c r="AM41" s="125"/>
    </row>
    <row r="42" spans="2:39" s="10" customFormat="1" ht="18.75" customHeight="1">
      <c r="B42" s="148" t="s">
        <v>27</v>
      </c>
      <c r="C42" s="22" t="s">
        <v>6</v>
      </c>
      <c r="D42" s="160">
        <f>SUMIF(D43:D46,"&lt;1E+307")</f>
        <v>0</v>
      </c>
      <c r="E42" s="160">
        <f t="shared" ref="E42:AE42" si="25">SUMIF(E43:E46,"&lt;1E+307")</f>
        <v>0</v>
      </c>
      <c r="F42" s="160">
        <f t="shared" si="25"/>
        <v>0</v>
      </c>
      <c r="G42" s="160">
        <f t="shared" si="25"/>
        <v>0</v>
      </c>
      <c r="H42" s="160">
        <f t="shared" si="25"/>
        <v>0</v>
      </c>
      <c r="I42" s="160">
        <f t="shared" si="25"/>
        <v>0</v>
      </c>
      <c r="J42" s="160">
        <f t="shared" si="25"/>
        <v>0</v>
      </c>
      <c r="K42" s="160">
        <f t="shared" si="25"/>
        <v>0</v>
      </c>
      <c r="L42" s="160">
        <f t="shared" si="25"/>
        <v>0</v>
      </c>
      <c r="M42" s="160">
        <f t="shared" si="25"/>
        <v>0</v>
      </c>
      <c r="N42" s="160">
        <f t="shared" si="25"/>
        <v>0</v>
      </c>
      <c r="O42" s="160">
        <f t="shared" si="25"/>
        <v>0</v>
      </c>
      <c r="P42" s="160">
        <f t="shared" si="25"/>
        <v>0</v>
      </c>
      <c r="Q42" s="160">
        <f t="shared" si="25"/>
        <v>0</v>
      </c>
      <c r="R42" s="160">
        <f t="shared" si="25"/>
        <v>0</v>
      </c>
      <c r="S42" s="160">
        <f t="shared" si="25"/>
        <v>0</v>
      </c>
      <c r="T42" s="160">
        <f t="shared" si="25"/>
        <v>0</v>
      </c>
      <c r="U42" s="160">
        <f t="shared" si="25"/>
        <v>0</v>
      </c>
      <c r="V42" s="160">
        <f t="shared" si="25"/>
        <v>0</v>
      </c>
      <c r="W42" s="160">
        <f t="shared" si="25"/>
        <v>0</v>
      </c>
      <c r="X42" s="160">
        <f t="shared" si="25"/>
        <v>0</v>
      </c>
      <c r="Y42" s="160">
        <f t="shared" si="25"/>
        <v>0</v>
      </c>
      <c r="Z42" s="160">
        <f t="shared" si="25"/>
        <v>0</v>
      </c>
      <c r="AA42" s="160">
        <f t="shared" si="25"/>
        <v>0</v>
      </c>
      <c r="AB42" s="160">
        <f t="shared" si="25"/>
        <v>0</v>
      </c>
      <c r="AC42" s="160">
        <f t="shared" si="25"/>
        <v>0</v>
      </c>
      <c r="AD42" s="160">
        <f t="shared" si="25"/>
        <v>0</v>
      </c>
      <c r="AE42" s="160">
        <f t="shared" si="25"/>
        <v>0</v>
      </c>
      <c r="AF42" s="160">
        <f t="shared" ref="AF42:AG42" si="26">SUMIF(AF43:AF46,"&lt;1E+307")</f>
        <v>0</v>
      </c>
      <c r="AG42" s="160">
        <f t="shared" si="26"/>
        <v>0</v>
      </c>
      <c r="AH42" s="160">
        <f t="shared" ref="AH42" si="27">SUMIF(AH43:AH46,"&lt;1E+307")</f>
        <v>0</v>
      </c>
      <c r="AI42" s="160">
        <f t="shared" ref="AI42" si="28">SUMIF(AI43:AI46,"&lt;1E+307")</f>
        <v>0</v>
      </c>
      <c r="AJ42" s="160">
        <f t="shared" ref="AJ42" si="29">SUMIF(AJ43:AJ46,"&lt;1E+307")</f>
        <v>0</v>
      </c>
      <c r="AL42" s="127">
        <f>AJ42-AI42</f>
        <v>0</v>
      </c>
      <c r="AM42" s="122">
        <f>IF(AJ42&lt;&gt;0,AJ42/AI42-1,0)</f>
        <v>0</v>
      </c>
    </row>
    <row r="43" spans="2:39" s="145" customFormat="1" ht="18.75" customHeight="1">
      <c r="B43" s="19" t="s">
        <v>35</v>
      </c>
      <c r="C43" s="154" t="s">
        <v>37</v>
      </c>
      <c r="D43" s="163">
        <v>0</v>
      </c>
      <c r="E43" s="163">
        <v>0</v>
      </c>
      <c r="F43" s="163">
        <v>0</v>
      </c>
      <c r="G43" s="163">
        <v>0</v>
      </c>
      <c r="H43" s="163">
        <v>0</v>
      </c>
      <c r="I43" s="163">
        <v>0</v>
      </c>
      <c r="J43" s="163">
        <v>0</v>
      </c>
      <c r="K43" s="163">
        <v>0</v>
      </c>
      <c r="L43" s="163">
        <v>0</v>
      </c>
      <c r="M43" s="163">
        <v>0</v>
      </c>
      <c r="N43" s="163">
        <v>0</v>
      </c>
      <c r="O43" s="163">
        <v>0</v>
      </c>
      <c r="P43" s="163">
        <v>0</v>
      </c>
      <c r="Q43" s="163">
        <v>0</v>
      </c>
      <c r="R43" s="163">
        <v>0</v>
      </c>
      <c r="S43" s="163">
        <v>0</v>
      </c>
      <c r="T43" s="163">
        <v>0</v>
      </c>
      <c r="U43" s="163">
        <v>0</v>
      </c>
      <c r="V43" s="163">
        <v>0</v>
      </c>
      <c r="W43" s="163">
        <v>0</v>
      </c>
      <c r="X43" s="163">
        <v>0</v>
      </c>
      <c r="Y43" s="163">
        <v>0</v>
      </c>
      <c r="Z43" s="163">
        <v>0</v>
      </c>
      <c r="AA43" s="163">
        <v>0</v>
      </c>
      <c r="AB43" s="163">
        <v>0</v>
      </c>
      <c r="AC43" s="163">
        <v>0</v>
      </c>
      <c r="AD43" s="163">
        <v>0</v>
      </c>
      <c r="AE43" s="163">
        <v>0</v>
      </c>
      <c r="AF43" s="163">
        <v>0</v>
      </c>
      <c r="AG43" s="163">
        <v>0</v>
      </c>
      <c r="AH43" s="163">
        <v>0</v>
      </c>
      <c r="AI43" s="163">
        <v>0</v>
      </c>
      <c r="AJ43" s="163">
        <v>0</v>
      </c>
      <c r="AL43" s="129">
        <f>AJ43-AI43</f>
        <v>0</v>
      </c>
      <c r="AM43" s="125">
        <f>IF(AJ43&lt;&gt;0,AJ43/AI43-1,0)</f>
        <v>0</v>
      </c>
    </row>
    <row r="44" spans="2:39" s="145" customFormat="1" ht="18.75" customHeight="1">
      <c r="B44" s="91" t="s">
        <v>160</v>
      </c>
      <c r="C44" s="155" t="s">
        <v>38</v>
      </c>
      <c r="D44" s="162">
        <v>0</v>
      </c>
      <c r="E44" s="162">
        <v>0</v>
      </c>
      <c r="F44" s="162">
        <v>0</v>
      </c>
      <c r="G44" s="162">
        <v>0</v>
      </c>
      <c r="H44" s="162">
        <v>0</v>
      </c>
      <c r="I44" s="162">
        <v>0</v>
      </c>
      <c r="J44" s="162">
        <v>0</v>
      </c>
      <c r="K44" s="162">
        <v>0</v>
      </c>
      <c r="L44" s="162">
        <v>0</v>
      </c>
      <c r="M44" s="162">
        <v>0</v>
      </c>
      <c r="N44" s="162">
        <v>0</v>
      </c>
      <c r="O44" s="162">
        <v>0</v>
      </c>
      <c r="P44" s="162">
        <v>0</v>
      </c>
      <c r="Q44" s="162">
        <v>0</v>
      </c>
      <c r="R44" s="162">
        <v>0</v>
      </c>
      <c r="S44" s="162">
        <v>0</v>
      </c>
      <c r="T44" s="162">
        <v>0</v>
      </c>
      <c r="U44" s="162">
        <v>0</v>
      </c>
      <c r="V44" s="162">
        <v>0</v>
      </c>
      <c r="W44" s="162">
        <v>0</v>
      </c>
      <c r="X44" s="162">
        <v>0</v>
      </c>
      <c r="Y44" s="162">
        <v>0</v>
      </c>
      <c r="Z44" s="162">
        <v>0</v>
      </c>
      <c r="AA44" s="162">
        <v>0</v>
      </c>
      <c r="AB44" s="162">
        <v>0</v>
      </c>
      <c r="AC44" s="162">
        <v>0</v>
      </c>
      <c r="AD44" s="162">
        <v>0</v>
      </c>
      <c r="AE44" s="162">
        <v>0</v>
      </c>
      <c r="AF44" s="162">
        <v>0</v>
      </c>
      <c r="AG44" s="162">
        <v>0</v>
      </c>
      <c r="AH44" s="162">
        <v>0</v>
      </c>
      <c r="AI44" s="162">
        <v>0</v>
      </c>
      <c r="AJ44" s="162">
        <v>0</v>
      </c>
      <c r="AL44" s="128">
        <f>AJ44-AI44</f>
        <v>0</v>
      </c>
      <c r="AM44" s="124">
        <f>IF(AJ44&lt;&gt;0,AJ44/AI44-1,0)</f>
        <v>0</v>
      </c>
    </row>
    <row r="45" spans="2:39" s="145" customFormat="1" ht="18.75" customHeight="1">
      <c r="B45" s="19" t="s">
        <v>36</v>
      </c>
      <c r="C45" s="154" t="s">
        <v>40</v>
      </c>
      <c r="D45" s="163">
        <v>0</v>
      </c>
      <c r="E45" s="163">
        <v>0</v>
      </c>
      <c r="F45" s="163">
        <v>0</v>
      </c>
      <c r="G45" s="163">
        <v>0</v>
      </c>
      <c r="H45" s="163">
        <v>0</v>
      </c>
      <c r="I45" s="163">
        <v>0</v>
      </c>
      <c r="J45" s="163">
        <v>0</v>
      </c>
      <c r="K45" s="163">
        <v>0</v>
      </c>
      <c r="L45" s="163">
        <v>0</v>
      </c>
      <c r="M45" s="163">
        <v>0</v>
      </c>
      <c r="N45" s="163">
        <v>0</v>
      </c>
      <c r="O45" s="163">
        <v>0</v>
      </c>
      <c r="P45" s="163">
        <v>0</v>
      </c>
      <c r="Q45" s="163">
        <v>0</v>
      </c>
      <c r="R45" s="163">
        <v>0</v>
      </c>
      <c r="S45" s="163">
        <v>0</v>
      </c>
      <c r="T45" s="163">
        <v>0</v>
      </c>
      <c r="U45" s="163">
        <v>0</v>
      </c>
      <c r="V45" s="163">
        <v>0</v>
      </c>
      <c r="W45" s="163">
        <v>0</v>
      </c>
      <c r="X45" s="163">
        <v>0</v>
      </c>
      <c r="Y45" s="163">
        <v>0</v>
      </c>
      <c r="Z45" s="163">
        <v>0</v>
      </c>
      <c r="AA45" s="163">
        <v>0</v>
      </c>
      <c r="AB45" s="163">
        <v>0</v>
      </c>
      <c r="AC45" s="163">
        <v>0</v>
      </c>
      <c r="AD45" s="163">
        <v>0</v>
      </c>
      <c r="AE45" s="163">
        <v>0</v>
      </c>
      <c r="AF45" s="163">
        <v>0</v>
      </c>
      <c r="AG45" s="163">
        <v>0</v>
      </c>
      <c r="AH45" s="163">
        <v>0</v>
      </c>
      <c r="AI45" s="163">
        <v>0</v>
      </c>
      <c r="AJ45" s="163">
        <v>0</v>
      </c>
      <c r="AL45" s="129">
        <f>AJ45-AI45</f>
        <v>0</v>
      </c>
      <c r="AM45" s="125">
        <f>IF(AJ45&lt;&gt;0,AJ45/AI45-1,0)</f>
        <v>0</v>
      </c>
    </row>
    <row r="46" spans="2:39" s="145" customFormat="1" ht="18.75" customHeight="1">
      <c r="B46" s="91" t="s">
        <v>89</v>
      </c>
      <c r="C46" s="155" t="s">
        <v>39</v>
      </c>
      <c r="D46" s="162">
        <v>0</v>
      </c>
      <c r="E46" s="162">
        <v>0</v>
      </c>
      <c r="F46" s="162">
        <v>0</v>
      </c>
      <c r="G46" s="162">
        <v>0</v>
      </c>
      <c r="H46" s="162">
        <v>0</v>
      </c>
      <c r="I46" s="162">
        <v>0</v>
      </c>
      <c r="J46" s="162">
        <v>0</v>
      </c>
      <c r="K46" s="162">
        <v>0</v>
      </c>
      <c r="L46" s="162">
        <v>0</v>
      </c>
      <c r="M46" s="162">
        <v>0</v>
      </c>
      <c r="N46" s="162">
        <v>0</v>
      </c>
      <c r="O46" s="162">
        <v>0</v>
      </c>
      <c r="P46" s="162">
        <v>0</v>
      </c>
      <c r="Q46" s="162">
        <v>0</v>
      </c>
      <c r="R46" s="162">
        <v>0</v>
      </c>
      <c r="S46" s="162">
        <v>0</v>
      </c>
      <c r="T46" s="162">
        <v>0</v>
      </c>
      <c r="U46" s="162">
        <v>0</v>
      </c>
      <c r="V46" s="162">
        <v>0</v>
      </c>
      <c r="W46" s="162">
        <v>0</v>
      </c>
      <c r="X46" s="162">
        <v>0</v>
      </c>
      <c r="Y46" s="162">
        <v>0</v>
      </c>
      <c r="Z46" s="162">
        <v>0</v>
      </c>
      <c r="AA46" s="162">
        <v>0</v>
      </c>
      <c r="AB46" s="162">
        <v>0</v>
      </c>
      <c r="AC46" s="162">
        <v>0</v>
      </c>
      <c r="AD46" s="162">
        <v>0</v>
      </c>
      <c r="AE46" s="162">
        <v>0</v>
      </c>
      <c r="AF46" s="162">
        <v>0</v>
      </c>
      <c r="AG46" s="162">
        <v>0</v>
      </c>
      <c r="AH46" s="162">
        <v>0</v>
      </c>
      <c r="AI46" s="162">
        <v>0</v>
      </c>
      <c r="AJ46" s="162">
        <v>0</v>
      </c>
      <c r="AL46" s="128">
        <f>AJ46-AI46</f>
        <v>0</v>
      </c>
      <c r="AM46" s="124">
        <f>IF(AJ46&lt;&gt;0,AJ46/AI46-1,0)</f>
        <v>0</v>
      </c>
    </row>
    <row r="47" spans="2:39" s="145" customFormat="1" ht="18.75" customHeight="1">
      <c r="B47" s="19"/>
      <c r="C47" s="154"/>
      <c r="D47" s="163"/>
      <c r="E47" s="163"/>
      <c r="F47" s="163"/>
      <c r="G47" s="163"/>
      <c r="H47" s="163"/>
      <c r="I47" s="163"/>
      <c r="J47" s="163"/>
      <c r="K47" s="163"/>
      <c r="L47" s="163"/>
      <c r="M47" s="163"/>
      <c r="N47" s="163"/>
      <c r="O47" s="163"/>
      <c r="P47" s="163"/>
      <c r="Q47" s="163"/>
      <c r="R47" s="163"/>
      <c r="S47" s="163"/>
      <c r="T47" s="163"/>
      <c r="U47" s="163"/>
      <c r="V47" s="163"/>
      <c r="W47" s="163"/>
      <c r="X47" s="163"/>
      <c r="Y47" s="163"/>
      <c r="Z47" s="163"/>
      <c r="AA47" s="163"/>
      <c r="AB47" s="163"/>
      <c r="AC47" s="163"/>
      <c r="AD47" s="163"/>
      <c r="AE47" s="163"/>
      <c r="AF47" s="163"/>
      <c r="AG47" s="163"/>
      <c r="AH47" s="163"/>
      <c r="AI47" s="163"/>
      <c r="AJ47" s="163"/>
      <c r="AL47" s="129"/>
      <c r="AM47" s="125"/>
    </row>
    <row r="48" spans="2:39" s="10" customFormat="1" ht="18.75" customHeight="1">
      <c r="B48" s="148" t="s">
        <v>223</v>
      </c>
      <c r="C48" s="22" t="s">
        <v>6</v>
      </c>
      <c r="D48" s="160">
        <f>SUMIF(D49:D54,"&lt;1E+307")</f>
        <v>28760.239818009701</v>
      </c>
      <c r="E48" s="160">
        <f t="shared" ref="E48:AJ48" si="30">SUMIF(E49:E54,"&lt;1E+307")</f>
        <v>-32161.988591979785</v>
      </c>
      <c r="F48" s="160">
        <f t="shared" si="30"/>
        <v>-40617.303008528201</v>
      </c>
      <c r="G48" s="160">
        <f t="shared" si="30"/>
        <v>-41545.390635053438</v>
      </c>
      <c r="H48" s="160">
        <f t="shared" si="30"/>
        <v>-36516.538306620787</v>
      </c>
      <c r="I48" s="160">
        <f t="shared" si="30"/>
        <v>-30312.085033781401</v>
      </c>
      <c r="J48" s="160">
        <f t="shared" si="30"/>
        <v>-23916.661136223483</v>
      </c>
      <c r="K48" s="160">
        <f t="shared" si="30"/>
        <v>-23158.443137944501</v>
      </c>
      <c r="L48" s="160">
        <f t="shared" si="30"/>
        <v>-23285.559952182379</v>
      </c>
      <c r="M48" s="160">
        <f t="shared" si="30"/>
        <v>-27248.243051168585</v>
      </c>
      <c r="N48" s="160">
        <f t="shared" si="30"/>
        <v>-7334.5523736743262</v>
      </c>
      <c r="O48" s="160">
        <f t="shared" si="30"/>
        <v>-17035.934175504502</v>
      </c>
      <c r="P48" s="160">
        <f t="shared" si="30"/>
        <v>15058.163330348285</v>
      </c>
      <c r="Q48" s="160">
        <f t="shared" si="30"/>
        <v>9881.2427122371992</v>
      </c>
      <c r="R48" s="160">
        <f t="shared" si="30"/>
        <v>4584.578597200898</v>
      </c>
      <c r="S48" s="160">
        <f t="shared" si="30"/>
        <v>307.45997594578694</v>
      </c>
      <c r="T48" s="160">
        <f t="shared" si="30"/>
        <v>-6594.5603967020907</v>
      </c>
      <c r="U48" s="160">
        <f t="shared" si="30"/>
        <v>-3519.8084181523081</v>
      </c>
      <c r="V48" s="160">
        <f t="shared" si="30"/>
        <v>-8941.5272159970409</v>
      </c>
      <c r="W48" s="160">
        <f t="shared" si="30"/>
        <v>-17786.110636595913</v>
      </c>
      <c r="X48" s="160">
        <f t="shared" si="30"/>
        <v>-10290.459873718315</v>
      </c>
      <c r="Y48" s="160">
        <f t="shared" si="30"/>
        <v>-16443.515594402408</v>
      </c>
      <c r="Z48" s="160">
        <f t="shared" si="30"/>
        <v>-25111.033413412137</v>
      </c>
      <c r="AA48" s="160">
        <f t="shared" si="30"/>
        <v>-23858.511376174909</v>
      </c>
      <c r="AB48" s="160">
        <f t="shared" si="30"/>
        <v>-16676.560424540523</v>
      </c>
      <c r="AC48" s="160">
        <f t="shared" si="30"/>
        <v>-18871.86772715058</v>
      </c>
      <c r="AD48" s="160">
        <f t="shared" si="30"/>
        <v>-21394.860166585015</v>
      </c>
      <c r="AE48" s="160">
        <f t="shared" si="30"/>
        <v>-18380.285374191113</v>
      </c>
      <c r="AF48" s="160">
        <f t="shared" si="30"/>
        <v>-15464.75733852803</v>
      </c>
      <c r="AG48" s="160">
        <f t="shared" si="30"/>
        <v>-14528.772315788607</v>
      </c>
      <c r="AH48" s="160">
        <f t="shared" si="30"/>
        <v>-3510.674388437008</v>
      </c>
      <c r="AI48" s="160">
        <f t="shared" si="30"/>
        <v>-3732.7229332939869</v>
      </c>
      <c r="AJ48" s="160">
        <f t="shared" si="30"/>
        <v>-9416.9065302418239</v>
      </c>
      <c r="AL48" s="127">
        <f>AJ48-AI48</f>
        <v>-5684.183596947837</v>
      </c>
      <c r="AM48" s="122">
        <f>IF(AJ48&lt;&gt;0,AJ48/AI48-1,0)</f>
        <v>1.5227981552683203</v>
      </c>
    </row>
    <row r="49" spans="2:39" s="145" customFormat="1" ht="18.75" customHeight="1">
      <c r="B49" s="19" t="s">
        <v>224</v>
      </c>
      <c r="C49" s="154" t="s">
        <v>239</v>
      </c>
      <c r="D49" s="163">
        <v>-18696.504813321</v>
      </c>
      <c r="E49" s="163">
        <v>-80333.276232223987</v>
      </c>
      <c r="F49" s="163">
        <v>-85776.78217081599</v>
      </c>
      <c r="G49" s="163">
        <v>-85478.70139656603</v>
      </c>
      <c r="H49" s="163">
        <v>-76750.067580571995</v>
      </c>
      <c r="I49" s="163">
        <v>-70131.145946847013</v>
      </c>
      <c r="J49" s="163">
        <v>-73564.373012427983</v>
      </c>
      <c r="K49" s="163">
        <v>-71812.120543603989</v>
      </c>
      <c r="L49" s="163">
        <v>-70758.694602424977</v>
      </c>
      <c r="M49" s="163">
        <v>-72821.648948095986</v>
      </c>
      <c r="N49" s="163">
        <v>-50666.087234935017</v>
      </c>
      <c r="O49" s="163">
        <v>-70400.667495435991</v>
      </c>
      <c r="P49" s="163">
        <v>-34217.364260145994</v>
      </c>
      <c r="Q49" s="163">
        <v>-35496.828576499</v>
      </c>
      <c r="R49" s="163">
        <v>-34493.093347056012</v>
      </c>
      <c r="S49" s="163">
        <v>-33742.360887138006</v>
      </c>
      <c r="T49" s="163">
        <v>-32295.283781484995</v>
      </c>
      <c r="U49" s="163">
        <v>-27947.561445698</v>
      </c>
      <c r="V49" s="163">
        <v>-49065.231260730965</v>
      </c>
      <c r="W49" s="163">
        <v>-55819.846469885015</v>
      </c>
      <c r="X49" s="163">
        <v>-47601.169072461002</v>
      </c>
      <c r="Y49" s="163">
        <v>-51493.879251799983</v>
      </c>
      <c r="Z49" s="163">
        <v>-59750.311294713028</v>
      </c>
      <c r="AA49" s="163">
        <v>-64402.779734264004</v>
      </c>
      <c r="AB49" s="163">
        <v>-56121.512407932009</v>
      </c>
      <c r="AC49" s="163">
        <v>-58639.371709404972</v>
      </c>
      <c r="AD49" s="163">
        <v>-60638.789928052</v>
      </c>
      <c r="AE49" s="163">
        <v>-56355.491751411006</v>
      </c>
      <c r="AF49" s="163">
        <v>-48420.840814207018</v>
      </c>
      <c r="AG49" s="163">
        <v>-49514.437726929005</v>
      </c>
      <c r="AH49" s="163">
        <v>-39243.830648233001</v>
      </c>
      <c r="AI49" s="163">
        <v>-41870.914577904987</v>
      </c>
      <c r="AJ49" s="163">
        <v>-43612.814176011067</v>
      </c>
      <c r="AL49" s="129">
        <f t="shared" ref="AL49:AL53" si="31">AJ49-AI49</f>
        <v>-1741.8995981060798</v>
      </c>
      <c r="AM49" s="125">
        <f t="shared" ref="AM49:AM53" si="32">IF(AJ49&lt;&gt;0,AJ49/AI49-1,0)</f>
        <v>4.1601661097349529E-2</v>
      </c>
    </row>
    <row r="50" spans="2:39" s="145" customFormat="1" ht="18.75" customHeight="1">
      <c r="B50" s="91" t="s">
        <v>225</v>
      </c>
      <c r="C50" s="155" t="s">
        <v>240</v>
      </c>
      <c r="D50" s="162">
        <v>14722.319667462994</v>
      </c>
      <c r="E50" s="162">
        <v>14359.102509552005</v>
      </c>
      <c r="F50" s="162">
        <v>14654.533371887999</v>
      </c>
      <c r="G50" s="162">
        <v>14590.199294677001</v>
      </c>
      <c r="H50" s="162">
        <v>14590.733027724003</v>
      </c>
      <c r="I50" s="162">
        <v>14564.998559602</v>
      </c>
      <c r="J50" s="162">
        <v>14507.629806536002</v>
      </c>
      <c r="K50" s="162">
        <v>14417.493088131001</v>
      </c>
      <c r="L50" s="162">
        <v>14303.94015267</v>
      </c>
      <c r="M50" s="162">
        <v>14241.764663995005</v>
      </c>
      <c r="N50" s="162">
        <v>14208.583064044999</v>
      </c>
      <c r="O50" s="162">
        <v>14781.155481899998</v>
      </c>
      <c r="P50" s="162">
        <v>15122.373840876993</v>
      </c>
      <c r="Q50" s="162">
        <v>14957.119320124</v>
      </c>
      <c r="R50" s="162">
        <v>15115.827144789</v>
      </c>
      <c r="S50" s="162">
        <v>15571.778012926003</v>
      </c>
      <c r="T50" s="162">
        <v>14629.223256706005</v>
      </c>
      <c r="U50" s="162">
        <v>14717.079651025002</v>
      </c>
      <c r="V50" s="162">
        <v>14611.831655531007</v>
      </c>
      <c r="W50" s="162">
        <v>14606.174578176004</v>
      </c>
      <c r="X50" s="162">
        <v>14743.629066420002</v>
      </c>
      <c r="Y50" s="162">
        <v>14688.497799650986</v>
      </c>
      <c r="Z50" s="162">
        <v>15115.276682820004</v>
      </c>
      <c r="AA50" s="162">
        <v>15223.065770011997</v>
      </c>
      <c r="AB50" s="162">
        <v>15081.874736944992</v>
      </c>
      <c r="AC50" s="162">
        <v>15242.923716180998</v>
      </c>
      <c r="AD50" s="162">
        <v>15609.209178176998</v>
      </c>
      <c r="AE50" s="162">
        <v>15453.791318623005</v>
      </c>
      <c r="AF50" s="162">
        <v>15384.231815548004</v>
      </c>
      <c r="AG50" s="162">
        <v>15388.165543308003</v>
      </c>
      <c r="AH50" s="162">
        <v>15238.271794217993</v>
      </c>
      <c r="AI50" s="162">
        <v>15556.885514695998</v>
      </c>
      <c r="AJ50" s="162">
        <v>15284.362266332395</v>
      </c>
      <c r="AL50" s="128">
        <f t="shared" si="31"/>
        <v>-272.52324836360276</v>
      </c>
      <c r="AM50" s="124">
        <f t="shared" si="32"/>
        <v>-1.751785395001848E-2</v>
      </c>
    </row>
    <row r="51" spans="2:39" s="145" customFormat="1" ht="18.75" customHeight="1">
      <c r="B51" s="19" t="s">
        <v>246</v>
      </c>
      <c r="C51" s="154" t="s">
        <v>241</v>
      </c>
      <c r="D51" s="163">
        <v>29121.20860535801</v>
      </c>
      <c r="E51" s="163">
        <v>27579.224054351002</v>
      </c>
      <c r="F51" s="163">
        <v>24852.496534005993</v>
      </c>
      <c r="G51" s="163">
        <v>23419.811475230992</v>
      </c>
      <c r="H51" s="163">
        <v>22763.308922740005</v>
      </c>
      <c r="I51" s="163">
        <v>22855.371880606013</v>
      </c>
      <c r="J51" s="163">
        <v>32777.377753921995</v>
      </c>
      <c r="K51" s="163">
        <v>32966.513612329996</v>
      </c>
      <c r="L51" s="163">
        <v>32135.151346930001</v>
      </c>
      <c r="M51" s="163">
        <v>31506.931273344999</v>
      </c>
      <c r="N51" s="163">
        <v>30975.802363279992</v>
      </c>
      <c r="O51" s="163">
        <v>34380.622511573994</v>
      </c>
      <c r="P51" s="163">
        <v>32199.367437640984</v>
      </c>
      <c r="Q51" s="163">
        <v>30697.605720532996</v>
      </c>
      <c r="R51" s="163">
        <v>27758.611010075008</v>
      </c>
      <c r="S51" s="163">
        <v>25604.154492398993</v>
      </c>
      <c r="T51" s="163">
        <v>21690.859872046</v>
      </c>
      <c r="U51" s="163">
        <v>20844.161335530986</v>
      </c>
      <c r="V51" s="163">
        <v>26406.258561897015</v>
      </c>
      <c r="W51" s="163">
        <v>25529.180655922999</v>
      </c>
      <c r="X51" s="163">
        <v>24087.891275304988</v>
      </c>
      <c r="Y51" s="163">
        <v>22433.141372926988</v>
      </c>
      <c r="Z51" s="163">
        <v>20976.124714830992</v>
      </c>
      <c r="AA51" s="163">
        <v>25248.225031488997</v>
      </c>
      <c r="AB51" s="163">
        <v>24551.214940238991</v>
      </c>
      <c r="AC51" s="163">
        <v>23363.085696794995</v>
      </c>
      <c r="AD51" s="163">
        <v>22258.622351519989</v>
      </c>
      <c r="AE51" s="163">
        <v>21595.194016622987</v>
      </c>
      <c r="AF51" s="163">
        <v>21582.200166185983</v>
      </c>
      <c r="AG51" s="163">
        <v>21228.792745984996</v>
      </c>
      <c r="AH51" s="163">
        <v>24470.650273194999</v>
      </c>
      <c r="AI51" s="163">
        <v>25045.885220012002</v>
      </c>
      <c r="AJ51" s="163">
        <v>22101.583708825998</v>
      </c>
      <c r="AL51" s="129">
        <f t="shared" si="31"/>
        <v>-2944.3015111860041</v>
      </c>
      <c r="AM51" s="125">
        <f t="shared" si="32"/>
        <v>-0.11755629658613409</v>
      </c>
    </row>
    <row r="52" spans="2:39" s="145" customFormat="1" ht="18.75" customHeight="1">
      <c r="B52" s="91" t="s">
        <v>247</v>
      </c>
      <c r="C52" s="155" t="s">
        <v>242</v>
      </c>
      <c r="D52" s="162">
        <v>3692.171999313</v>
      </c>
      <c r="E52" s="162">
        <v>3636.5426253699998</v>
      </c>
      <c r="F52" s="162">
        <v>3852.0658542470001</v>
      </c>
      <c r="G52" s="162">
        <v>3837.7857526900002</v>
      </c>
      <c r="H52" s="162">
        <v>3993.0662686739997</v>
      </c>
      <c r="I52" s="162">
        <v>3873.9939593810004</v>
      </c>
      <c r="J52" s="162">
        <v>3814.9347437909996</v>
      </c>
      <c r="K52" s="162">
        <v>3805.7819788930005</v>
      </c>
      <c r="L52" s="162">
        <v>3984.6438149379997</v>
      </c>
      <c r="M52" s="162">
        <v>4060.115116945</v>
      </c>
      <c r="N52" s="162">
        <v>4090.7700070539991</v>
      </c>
      <c r="O52" s="162">
        <v>4585.0082189059995</v>
      </c>
      <c r="P52" s="162">
        <v>4337.9931573550011</v>
      </c>
      <c r="Q52" s="162">
        <v>4358.7518900970008</v>
      </c>
      <c r="R52" s="162">
        <v>4390.2766285640009</v>
      </c>
      <c r="S52" s="162">
        <v>4374.8036887830003</v>
      </c>
      <c r="T52" s="162">
        <v>4091.8319509460002</v>
      </c>
      <c r="U52" s="162">
        <v>4167.9916954240007</v>
      </c>
      <c r="V52" s="162">
        <v>4007.5883989839999</v>
      </c>
      <c r="W52" s="162">
        <v>4000.6864845080013</v>
      </c>
      <c r="X52" s="162">
        <v>3807.7494597599994</v>
      </c>
      <c r="Y52" s="162">
        <v>3706.4295687410013</v>
      </c>
      <c r="Z52" s="162">
        <v>3753.3519723479999</v>
      </c>
      <c r="AA52" s="162">
        <v>3737.1778337440001</v>
      </c>
      <c r="AB52" s="162">
        <v>3694.5135646410013</v>
      </c>
      <c r="AC52" s="162">
        <v>3853.0262906980006</v>
      </c>
      <c r="AD52" s="162">
        <v>4049.7156628769994</v>
      </c>
      <c r="AE52" s="162">
        <v>4063.4989955349984</v>
      </c>
      <c r="AF52" s="162">
        <v>4111.7940174930009</v>
      </c>
      <c r="AG52" s="162">
        <v>4207.5029187189994</v>
      </c>
      <c r="AH52" s="162">
        <v>4329.2904486409989</v>
      </c>
      <c r="AI52" s="162">
        <v>4713.8132156010006</v>
      </c>
      <c r="AJ52" s="162">
        <v>4597.206467872662</v>
      </c>
      <c r="AL52" s="128">
        <f t="shared" si="31"/>
        <v>-116.60674772833863</v>
      </c>
      <c r="AM52" s="124">
        <f t="shared" si="32"/>
        <v>-2.4737244009247705E-2</v>
      </c>
    </row>
    <row r="53" spans="2:39" s="145" customFormat="1" ht="18.75" customHeight="1">
      <c r="B53" s="19" t="s">
        <v>248</v>
      </c>
      <c r="C53" s="154" t="s">
        <v>243</v>
      </c>
      <c r="D53" s="163">
        <v>1251.3948387530004</v>
      </c>
      <c r="E53" s="163">
        <v>1244.481191696</v>
      </c>
      <c r="F53" s="163">
        <v>1240.2456591069997</v>
      </c>
      <c r="G53" s="163">
        <v>1258.8728832899999</v>
      </c>
      <c r="H53" s="163">
        <v>1252.5888186990003</v>
      </c>
      <c r="I53" s="163">
        <v>1252.8440400249997</v>
      </c>
      <c r="J53" s="163">
        <v>1262.4334383400003</v>
      </c>
      <c r="K53" s="163">
        <v>1260.2922986999999</v>
      </c>
      <c r="L53" s="163">
        <v>1249.5565515560006</v>
      </c>
      <c r="M53" s="163">
        <v>1246.2813144030001</v>
      </c>
      <c r="N53" s="163">
        <v>1233.7382811570001</v>
      </c>
      <c r="O53" s="163">
        <v>4939.1441548729981</v>
      </c>
      <c r="P53" s="163">
        <v>4736.3837004389998</v>
      </c>
      <c r="Q53" s="163">
        <v>4136.9198335930005</v>
      </c>
      <c r="R53" s="163">
        <v>4026.4984977350005</v>
      </c>
      <c r="S53" s="163">
        <v>3511.6216542849984</v>
      </c>
      <c r="T53" s="163">
        <v>1567.9469929339998</v>
      </c>
      <c r="U53" s="163">
        <v>1146.1600469830009</v>
      </c>
      <c r="V53" s="163">
        <v>772.61980657499998</v>
      </c>
      <c r="W53" s="163">
        <v>317.86951278099906</v>
      </c>
      <c r="X53" s="163">
        <v>-229.01476880499982</v>
      </c>
      <c r="Y53" s="163">
        <v>-803.78079072099968</v>
      </c>
      <c r="Z53" s="163">
        <v>-1218.2412472109991</v>
      </c>
      <c r="AA53" s="163">
        <v>-952.29775865599947</v>
      </c>
      <c r="AB53" s="163">
        <v>-593.84413169700076</v>
      </c>
      <c r="AC53" s="163">
        <v>-462.06892031099943</v>
      </c>
      <c r="AD53" s="163">
        <v>-370.69446098200109</v>
      </c>
      <c r="AE53" s="163">
        <v>0.63936819499988151</v>
      </c>
      <c r="AF53" s="163">
        <v>529.13656535600023</v>
      </c>
      <c r="AG53" s="163">
        <v>228.14032537400038</v>
      </c>
      <c r="AH53" s="163">
        <v>346.22283264599918</v>
      </c>
      <c r="AI53" s="163">
        <v>1472.8867832059989</v>
      </c>
      <c r="AJ53" s="163">
        <v>864.03429164222939</v>
      </c>
      <c r="AL53" s="129">
        <f t="shared" si="31"/>
        <v>-608.85249156376949</v>
      </c>
      <c r="AM53" s="125">
        <f t="shared" si="32"/>
        <v>-0.41337358614794151</v>
      </c>
    </row>
    <row r="54" spans="2:39" s="145" customFormat="1" ht="18.75" customHeight="1">
      <c r="B54" s="91" t="s">
        <v>226</v>
      </c>
      <c r="C54" s="155" t="s">
        <v>244</v>
      </c>
      <c r="D54" s="162">
        <v>-1330.3504795563003</v>
      </c>
      <c r="E54" s="162">
        <v>1351.9372592752002</v>
      </c>
      <c r="F54" s="162">
        <v>560.13774303980006</v>
      </c>
      <c r="G54" s="162">
        <v>826.64135562459978</v>
      </c>
      <c r="H54" s="162">
        <v>-2366.1677638858</v>
      </c>
      <c r="I54" s="162">
        <v>-2728.1475265484</v>
      </c>
      <c r="J54" s="162">
        <v>-2714.6638663845001</v>
      </c>
      <c r="K54" s="162">
        <v>-3796.4035723945049</v>
      </c>
      <c r="L54" s="162">
        <v>-4200.1572158514073</v>
      </c>
      <c r="M54" s="162">
        <v>-5481.6864717606004</v>
      </c>
      <c r="N54" s="162">
        <v>-7177.3588542753005</v>
      </c>
      <c r="O54" s="162">
        <v>-5321.1970473215006</v>
      </c>
      <c r="P54" s="162">
        <v>-7120.5905458177003</v>
      </c>
      <c r="Q54" s="162">
        <v>-8772.3254756107999</v>
      </c>
      <c r="R54" s="162">
        <v>-12213.541336906101</v>
      </c>
      <c r="S54" s="162">
        <v>-15012.536985309202</v>
      </c>
      <c r="T54" s="162">
        <v>-16279.138687849099</v>
      </c>
      <c r="U54" s="162">
        <v>-16447.639701417298</v>
      </c>
      <c r="V54" s="162">
        <v>-5674.5943782530994</v>
      </c>
      <c r="W54" s="162">
        <v>-6420.1753980989006</v>
      </c>
      <c r="X54" s="162">
        <v>-5099.5458339372999</v>
      </c>
      <c r="Y54" s="162">
        <v>-4973.9242932004017</v>
      </c>
      <c r="Z54" s="162">
        <v>-3987.2342414871</v>
      </c>
      <c r="AA54" s="162">
        <v>-2711.9025184999005</v>
      </c>
      <c r="AB54" s="162">
        <v>-3288.8071267364999</v>
      </c>
      <c r="AC54" s="162">
        <v>-2229.4628011085993</v>
      </c>
      <c r="AD54" s="162">
        <v>-2302.9229701250001</v>
      </c>
      <c r="AE54" s="162">
        <v>-3137.9173217561006</v>
      </c>
      <c r="AF54" s="162">
        <v>-8651.2790889039989</v>
      </c>
      <c r="AG54" s="162">
        <v>-6066.9361222455991</v>
      </c>
      <c r="AH54" s="162">
        <v>-8651.2790889039989</v>
      </c>
      <c r="AI54" s="162">
        <v>-8651.2790889039989</v>
      </c>
      <c r="AJ54" s="162">
        <v>-8651.2790889040407</v>
      </c>
      <c r="AL54" s="128">
        <f>AJ54-AI54</f>
        <v>-4.1836756281554699E-11</v>
      </c>
      <c r="AM54" s="124">
        <f>IF(AJ54&lt;&gt;0,AJ54/AI54-1,0)</f>
        <v>4.8849813083506888E-15</v>
      </c>
    </row>
    <row r="55" spans="2:39" ht="19.5" customHeight="1">
      <c r="B55" s="7"/>
      <c r="C55" s="16"/>
    </row>
  </sheetData>
  <pageMargins left="0.70866141732283472" right="0.70866141732283472" top="0.78740157480314965" bottom="0.78740157480314965" header="1.1811023622047245" footer="1.1811023622047245"/>
  <pageSetup paperSize="9" scale="19" orientation="portrait" r:id="rId1"/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AN55"/>
  <sheetViews>
    <sheetView showGridLines="0" zoomScale="70" zoomScaleNormal="70" zoomScalePageLayoutView="150" workbookViewId="0">
      <pane xSplit="3" ySplit="8" topLeftCell="D9" activePane="bottomRight" state="frozen"/>
      <selection activeCell="B3" sqref="B3"/>
      <selection pane="topRight" activeCell="B3" sqref="B3"/>
      <selection pane="bottomLeft" activeCell="B3" sqref="B3"/>
      <selection pane="bottomRight" activeCell="D9" sqref="D9"/>
    </sheetView>
  </sheetViews>
  <sheetFormatPr baseColWidth="10" defaultColWidth="11.42578125" defaultRowHeight="15"/>
  <cols>
    <col min="1" max="1" width="5.42578125" style="2" customWidth="1"/>
    <col min="2" max="2" width="62.7109375" style="2" customWidth="1"/>
    <col min="3" max="3" width="16.7109375" style="17" customWidth="1"/>
    <col min="4" max="33" width="10.85546875" style="2" customWidth="1"/>
    <col min="34" max="34" width="10.85546875" style="145" customWidth="1"/>
    <col min="35" max="39" width="10.85546875" style="89" customWidth="1"/>
    <col min="40" max="40" width="10.85546875" style="2" customWidth="1"/>
    <col min="41" max="16384" width="11.42578125" style="2"/>
  </cols>
  <sheetData>
    <row r="1" spans="2:40">
      <c r="D1" s="88" t="str">
        <f ca="1">THG!D1</f>
        <v>REF</v>
      </c>
      <c r="E1" s="88" t="str">
        <f ca="1">THG!E1</f>
        <v>REF</v>
      </c>
      <c r="F1" s="88" t="str">
        <f ca="1">THG!F1</f>
        <v>REF</v>
      </c>
      <c r="G1" s="88" t="str">
        <f ca="1">THG!G1</f>
        <v>REF</v>
      </c>
      <c r="H1" s="88" t="str">
        <f ca="1">THG!H1</f>
        <v>REF</v>
      </c>
      <c r="I1" s="88" t="str">
        <f ca="1">THG!I1</f>
        <v>REF</v>
      </c>
      <c r="J1" s="88" t="str">
        <f ca="1">THG!J1</f>
        <v>REF</v>
      </c>
      <c r="K1" s="88" t="str">
        <f ca="1">THG!K1</f>
        <v>REF</v>
      </c>
      <c r="L1" s="88" t="str">
        <f ca="1">THG!L1</f>
        <v>REF</v>
      </c>
      <c r="M1" s="88" t="str">
        <f ca="1">THG!M1</f>
        <v>REF</v>
      </c>
      <c r="N1" s="88" t="str">
        <f ca="1">THG!N1</f>
        <v>REF</v>
      </c>
      <c r="O1" s="88" t="str">
        <f ca="1">THG!O1</f>
        <v>REF</v>
      </c>
      <c r="P1" s="88" t="str">
        <f ca="1">THG!P1</f>
        <v>REF</v>
      </c>
      <c r="Q1" s="88" t="str">
        <f ca="1">THG!Q1</f>
        <v>REF</v>
      </c>
      <c r="R1" s="88" t="str">
        <f ca="1">THG!R1</f>
        <v>REF</v>
      </c>
      <c r="S1" s="88" t="str">
        <f ca="1">THG!S1</f>
        <v>REF</v>
      </c>
      <c r="T1" s="88" t="str">
        <f ca="1">THG!T1</f>
        <v>REF</v>
      </c>
      <c r="U1" s="88" t="str">
        <f ca="1">THG!U1</f>
        <v>REF</v>
      </c>
      <c r="V1" s="88" t="str">
        <f ca="1">THG!V1</f>
        <v>REF</v>
      </c>
      <c r="W1" s="88" t="str">
        <f ca="1">THG!W1</f>
        <v>REF</v>
      </c>
      <c r="X1" s="88" t="str">
        <f ca="1">THG!X1</f>
        <v>REF</v>
      </c>
      <c r="Y1" s="88" t="str">
        <f ca="1">THG!Y1</f>
        <v>REF</v>
      </c>
      <c r="Z1" s="88" t="str">
        <f ca="1">THG!Z1</f>
        <v>REF</v>
      </c>
      <c r="AA1" s="88" t="str">
        <f ca="1">THG!AA1</f>
        <v>REF</v>
      </c>
      <c r="AB1" s="88" t="str">
        <f ca="1">THG!AB1</f>
        <v>REF</v>
      </c>
      <c r="AC1" s="88" t="str">
        <f ca="1">THG!AC1</f>
        <v>REF</v>
      </c>
      <c r="AD1" s="88" t="str">
        <f ca="1">THG!AD1</f>
        <v>REF</v>
      </c>
      <c r="AE1" s="88" t="str">
        <f ca="1">THG!AE1</f>
        <v>REF</v>
      </c>
      <c r="AF1" s="88" t="str">
        <f ca="1">THG!AF1</f>
        <v>REF</v>
      </c>
      <c r="AG1" s="88" t="str">
        <f ca="1">THG!AG1</f>
        <v>REF</v>
      </c>
      <c r="AH1" s="88" t="str">
        <f ca="1">THG!AH1</f>
        <v>REF</v>
      </c>
      <c r="AI1" s="88" t="str">
        <f ca="1">THG!AI1</f>
        <v>REF</v>
      </c>
      <c r="AJ1" s="88" t="s">
        <v>150</v>
      </c>
      <c r="AK1" s="88"/>
      <c r="AL1" s="88"/>
      <c r="AM1" s="88"/>
      <c r="AN1" s="88"/>
    </row>
    <row r="2" spans="2:40" ht="14.25" customHeight="1">
      <c r="B2" s="1"/>
      <c r="C2" s="11"/>
      <c r="D2" s="88" t="str">
        <f ca="1">THG!D2</f>
        <v>Sum</v>
      </c>
      <c r="E2" s="88" t="str">
        <f ca="1">THG!E2</f>
        <v>Sum</v>
      </c>
      <c r="F2" s="88" t="str">
        <f ca="1">THG!F2</f>
        <v>Sum</v>
      </c>
      <c r="G2" s="88" t="str">
        <f ca="1">THG!G2</f>
        <v>Sum</v>
      </c>
      <c r="H2" s="88" t="str">
        <f ca="1">THG!H2</f>
        <v>Sum</v>
      </c>
      <c r="I2" s="88" t="str">
        <f ca="1">THG!I2</f>
        <v>Sum</v>
      </c>
      <c r="J2" s="88" t="str">
        <f ca="1">THG!J2</f>
        <v>Sum</v>
      </c>
      <c r="K2" s="88" t="str">
        <f ca="1">THG!K2</f>
        <v>Sum</v>
      </c>
      <c r="L2" s="88" t="str">
        <f ca="1">THG!L2</f>
        <v>Sum</v>
      </c>
      <c r="M2" s="88" t="str">
        <f ca="1">THG!M2</f>
        <v>Sum</v>
      </c>
      <c r="N2" s="88" t="str">
        <f ca="1">THG!N2</f>
        <v>Sum</v>
      </c>
      <c r="O2" s="88" t="str">
        <f ca="1">THG!O2</f>
        <v>Sum</v>
      </c>
      <c r="P2" s="88" t="str">
        <f ca="1">THG!P2</f>
        <v>Sum</v>
      </c>
      <c r="Q2" s="88" t="str">
        <f ca="1">THG!Q2</f>
        <v>Sum</v>
      </c>
      <c r="R2" s="88" t="str">
        <f ca="1">THG!R2</f>
        <v>Sum</v>
      </c>
      <c r="S2" s="88" t="str">
        <f ca="1">THG!S2</f>
        <v>Sum</v>
      </c>
      <c r="T2" s="88" t="str">
        <f ca="1">THG!T2</f>
        <v>Sum</v>
      </c>
      <c r="U2" s="88" t="str">
        <f ca="1">THG!U2</f>
        <v>Sum</v>
      </c>
      <c r="V2" s="88" t="str">
        <f ca="1">THG!V2</f>
        <v>Sum</v>
      </c>
      <c r="W2" s="88" t="str">
        <f ca="1">THG!W2</f>
        <v>Sum</v>
      </c>
      <c r="X2" s="88" t="str">
        <f ca="1">THG!X2</f>
        <v>Sum</v>
      </c>
      <c r="Y2" s="88" t="str">
        <f ca="1">THG!Y2</f>
        <v>Sum</v>
      </c>
      <c r="Z2" s="88" t="str">
        <f ca="1">THG!Z2</f>
        <v>Sum</v>
      </c>
      <c r="AA2" s="88" t="str">
        <f ca="1">THG!AA2</f>
        <v>Sum</v>
      </c>
      <c r="AB2" s="88" t="str">
        <f ca="1">THG!AB2</f>
        <v>Sum</v>
      </c>
      <c r="AC2" s="88" t="str">
        <f ca="1">THG!AC2</f>
        <v>Sum</v>
      </c>
      <c r="AD2" s="88" t="str">
        <f ca="1">THG!AD2</f>
        <v>Sum</v>
      </c>
      <c r="AE2" s="88" t="str">
        <f ca="1">THG!AE2</f>
        <v>Sum</v>
      </c>
      <c r="AF2" s="88" t="str">
        <f ca="1">THG!AF2</f>
        <v>Sum</v>
      </c>
      <c r="AG2" s="88" t="str">
        <f ca="1">THG!AG2</f>
        <v>Sum</v>
      </c>
      <c r="AH2" s="88" t="str">
        <f ca="1">THG!AH2</f>
        <v>Sum</v>
      </c>
      <c r="AI2" s="88" t="str">
        <f ca="1">THG!AI2</f>
        <v>Sum</v>
      </c>
      <c r="AJ2" s="88" t="str">
        <f ca="1">THG!AJ2</f>
        <v>Sum</v>
      </c>
      <c r="AK2" s="88"/>
      <c r="AL2" s="88"/>
      <c r="AM2" s="88"/>
      <c r="AN2" s="88"/>
    </row>
    <row r="3" spans="2:40" ht="22.5" customHeight="1">
      <c r="B3" s="3" t="s">
        <v>119</v>
      </c>
      <c r="C3" s="12" t="s">
        <v>123</v>
      </c>
      <c r="D3" s="24" t="s">
        <v>44</v>
      </c>
      <c r="E3" s="24">
        <v>28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L3" s="86"/>
      <c r="AM3" s="86"/>
    </row>
    <row r="4" spans="2:40">
      <c r="B4" s="4" t="s">
        <v>165</v>
      </c>
      <c r="C4" s="13"/>
      <c r="D4" s="8">
        <v>32874</v>
      </c>
      <c r="E4" s="8">
        <v>33239</v>
      </c>
      <c r="F4" s="8">
        <v>33604</v>
      </c>
      <c r="G4" s="8">
        <v>33970</v>
      </c>
      <c r="H4" s="8">
        <v>34335</v>
      </c>
      <c r="I4" s="8">
        <v>34700</v>
      </c>
      <c r="J4" s="8">
        <v>35065</v>
      </c>
      <c r="K4" s="8">
        <v>35431</v>
      </c>
      <c r="L4" s="8">
        <v>35796</v>
      </c>
      <c r="M4" s="8">
        <v>36161</v>
      </c>
      <c r="N4" s="8">
        <v>36526</v>
      </c>
      <c r="O4" s="8">
        <v>36892</v>
      </c>
      <c r="P4" s="8">
        <v>37257</v>
      </c>
      <c r="Q4" s="8">
        <v>37622</v>
      </c>
      <c r="R4" s="8">
        <v>37987</v>
      </c>
      <c r="S4" s="8">
        <v>38353</v>
      </c>
      <c r="T4" s="8">
        <v>38718</v>
      </c>
      <c r="U4" s="8">
        <v>39083</v>
      </c>
      <c r="V4" s="8">
        <v>39448</v>
      </c>
      <c r="W4" s="8">
        <v>39814</v>
      </c>
      <c r="X4" s="8">
        <v>40179</v>
      </c>
      <c r="Y4" s="8">
        <v>40544</v>
      </c>
      <c r="Z4" s="8">
        <v>40909</v>
      </c>
      <c r="AA4" s="8">
        <v>41275</v>
      </c>
      <c r="AB4" s="8">
        <v>41640</v>
      </c>
      <c r="AC4" s="8">
        <v>42005</v>
      </c>
      <c r="AD4" s="8">
        <v>42370</v>
      </c>
      <c r="AE4" s="8">
        <v>42736</v>
      </c>
      <c r="AF4" s="8">
        <v>43101</v>
      </c>
      <c r="AG4" s="8">
        <v>43466</v>
      </c>
      <c r="AH4" s="150">
        <v>43831</v>
      </c>
      <c r="AI4" s="150">
        <v>44197</v>
      </c>
      <c r="AJ4" s="150">
        <v>44562</v>
      </c>
      <c r="AL4" s="8" t="s">
        <v>167</v>
      </c>
      <c r="AM4" s="8" t="s">
        <v>168</v>
      </c>
    </row>
    <row r="5" spans="2:40" s="10" customFormat="1" ht="18.75" customHeight="1">
      <c r="B5" s="5" t="s">
        <v>41</v>
      </c>
      <c r="C5" s="20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161"/>
      <c r="AI5" s="137"/>
      <c r="AJ5" s="27"/>
      <c r="AL5" s="126"/>
      <c r="AM5" s="121"/>
    </row>
    <row r="6" spans="2:40" s="10" customFormat="1" ht="18.75" customHeight="1">
      <c r="B6" s="25" t="s">
        <v>42</v>
      </c>
      <c r="C6" s="22" t="s">
        <v>6</v>
      </c>
      <c r="D6" s="26">
        <f t="shared" ref="D6:AJ6" si="0">SUM(D9,D14,D21,D26,D32,D42)</f>
        <v>132605.60015398302</v>
      </c>
      <c r="E6" s="26">
        <f t="shared" si="0"/>
        <v>126230.50027183906</v>
      </c>
      <c r="F6" s="26">
        <f t="shared" si="0"/>
        <v>122193.12549616989</v>
      </c>
      <c r="G6" s="26">
        <f t="shared" si="0"/>
        <v>122908.95866440819</v>
      </c>
      <c r="H6" s="26">
        <f t="shared" si="0"/>
        <v>118428.74690225522</v>
      </c>
      <c r="I6" s="26">
        <f t="shared" si="0"/>
        <v>115631.70750435517</v>
      </c>
      <c r="J6" s="26">
        <f t="shared" si="0"/>
        <v>112543.94212935261</v>
      </c>
      <c r="K6" s="26">
        <f t="shared" si="0"/>
        <v>107421.92308658233</v>
      </c>
      <c r="L6" s="26">
        <f t="shared" si="0"/>
        <v>101789.29282202305</v>
      </c>
      <c r="M6" s="26">
        <f t="shared" si="0"/>
        <v>100615.60354388654</v>
      </c>
      <c r="N6" s="26">
        <f t="shared" si="0"/>
        <v>96046.394328203329</v>
      </c>
      <c r="O6" s="26">
        <f t="shared" si="0"/>
        <v>91917.762901192706</v>
      </c>
      <c r="P6" s="26">
        <f t="shared" si="0"/>
        <v>87213.255917443166</v>
      </c>
      <c r="Q6" s="26">
        <f t="shared" si="0"/>
        <v>83233.980008434286</v>
      </c>
      <c r="R6" s="26">
        <f t="shared" si="0"/>
        <v>76468.878602899975</v>
      </c>
      <c r="S6" s="26">
        <f t="shared" si="0"/>
        <v>72573.592395177562</v>
      </c>
      <c r="T6" s="26">
        <f t="shared" si="0"/>
        <v>68158.90907392501</v>
      </c>
      <c r="U6" s="26">
        <f t="shared" si="0"/>
        <v>65669.941114608519</v>
      </c>
      <c r="V6" s="26">
        <f t="shared" si="0"/>
        <v>64295.758523814264</v>
      </c>
      <c r="W6" s="26">
        <f t="shared" si="0"/>
        <v>61476.933384692718</v>
      </c>
      <c r="X6" s="26">
        <f t="shared" si="0"/>
        <v>60100.112072221236</v>
      </c>
      <c r="Y6" s="26">
        <f t="shared" si="0"/>
        <v>58550.675202896447</v>
      </c>
      <c r="Z6" s="26">
        <f t="shared" si="0"/>
        <v>58892.570158699418</v>
      </c>
      <c r="AA6" s="26">
        <f t="shared" si="0"/>
        <v>57898.506611806879</v>
      </c>
      <c r="AB6" s="26">
        <f t="shared" si="0"/>
        <v>56368.100535259553</v>
      </c>
      <c r="AC6" s="26">
        <f t="shared" si="0"/>
        <v>55895.277403449189</v>
      </c>
      <c r="AD6" s="26">
        <f t="shared" si="0"/>
        <v>54177.956783312016</v>
      </c>
      <c r="AE6" s="26">
        <f t="shared" si="0"/>
        <v>53339.006783575402</v>
      </c>
      <c r="AF6" s="26">
        <f t="shared" si="0"/>
        <v>51097.525276325236</v>
      </c>
      <c r="AG6" s="26">
        <f t="shared" si="0"/>
        <v>48261.434280555812</v>
      </c>
      <c r="AH6" s="160">
        <f t="shared" si="0"/>
        <v>47051.409402338846</v>
      </c>
      <c r="AI6" s="136">
        <f t="shared" si="0"/>
        <v>45687.748853943238</v>
      </c>
      <c r="AJ6" s="26">
        <f t="shared" si="0"/>
        <v>45013.709656559964</v>
      </c>
      <c r="AL6" s="127">
        <f>AJ6-AI6</f>
        <v>-674.03919738327386</v>
      </c>
      <c r="AM6" s="122">
        <f>IF(AJ6&lt;&gt;0,AJ6/AI6-1,0)</f>
        <v>-1.4753171567679413E-2</v>
      </c>
    </row>
    <row r="7" spans="2:40" s="10" customFormat="1" ht="18.75" customHeight="1">
      <c r="B7" s="23" t="s">
        <v>43</v>
      </c>
      <c r="C7" s="20" t="s">
        <v>6</v>
      </c>
      <c r="D7" s="27">
        <f t="shared" ref="D7:AJ7" si="1">SUM(D9,D14,D21,D26,D32,D42,D48)</f>
        <v>138935.78403773787</v>
      </c>
      <c r="E7" s="27">
        <f t="shared" si="1"/>
        <v>132556.39310807176</v>
      </c>
      <c r="F7" s="27">
        <f t="shared" si="1"/>
        <v>128543.44453965194</v>
      </c>
      <c r="G7" s="27">
        <f t="shared" si="1"/>
        <v>129238.27132694446</v>
      </c>
      <c r="H7" s="27">
        <f t="shared" si="1"/>
        <v>124755.66957162233</v>
      </c>
      <c r="I7" s="27">
        <f t="shared" si="1"/>
        <v>121955.40240044896</v>
      </c>
      <c r="J7" s="27">
        <f t="shared" si="1"/>
        <v>118872.3960547015</v>
      </c>
      <c r="K7" s="27">
        <f t="shared" si="1"/>
        <v>113745.58560851532</v>
      </c>
      <c r="L7" s="27">
        <f t="shared" si="1"/>
        <v>108111.68602343988</v>
      </c>
      <c r="M7" s="27">
        <f t="shared" si="1"/>
        <v>106938.04249121252</v>
      </c>
      <c r="N7" s="27">
        <f t="shared" si="1"/>
        <v>102369.76610955689</v>
      </c>
      <c r="O7" s="27">
        <f t="shared" si="1"/>
        <v>98250.328631898854</v>
      </c>
      <c r="P7" s="27">
        <f t="shared" si="1"/>
        <v>93562.405396418239</v>
      </c>
      <c r="Q7" s="27">
        <f t="shared" si="1"/>
        <v>89611.627122518868</v>
      </c>
      <c r="R7" s="27">
        <f t="shared" si="1"/>
        <v>82865.717155415608</v>
      </c>
      <c r="S7" s="27">
        <f t="shared" si="1"/>
        <v>78999.477560554922</v>
      </c>
      <c r="T7" s="27">
        <f t="shared" si="1"/>
        <v>74600.538323363158</v>
      </c>
      <c r="U7" s="27">
        <f t="shared" si="1"/>
        <v>72124.878465272675</v>
      </c>
      <c r="V7" s="27">
        <f t="shared" si="1"/>
        <v>70769.177883292461</v>
      </c>
      <c r="W7" s="27">
        <f t="shared" si="1"/>
        <v>67968.353189321584</v>
      </c>
      <c r="X7" s="27">
        <f t="shared" si="1"/>
        <v>66607.341494086693</v>
      </c>
      <c r="Y7" s="27">
        <f t="shared" si="1"/>
        <v>65060.590952412029</v>
      </c>
      <c r="Z7" s="27">
        <f t="shared" si="1"/>
        <v>65408.526605726016</v>
      </c>
      <c r="AA7" s="27">
        <f t="shared" si="1"/>
        <v>64421.002940930804</v>
      </c>
      <c r="AB7" s="27">
        <f t="shared" si="1"/>
        <v>62898.231317235135</v>
      </c>
      <c r="AC7" s="27">
        <f t="shared" si="1"/>
        <v>62436.271637231031</v>
      </c>
      <c r="AD7" s="27">
        <f t="shared" si="1"/>
        <v>60718.548202726488</v>
      </c>
      <c r="AE7" s="27">
        <f t="shared" si="1"/>
        <v>59883.009974140594</v>
      </c>
      <c r="AF7" s="27">
        <f t="shared" si="1"/>
        <v>57762.436919868174</v>
      </c>
      <c r="AG7" s="27">
        <f t="shared" si="1"/>
        <v>54831.819306386315</v>
      </c>
      <c r="AH7" s="161">
        <f t="shared" si="1"/>
        <v>53612.834477560595</v>
      </c>
      <c r="AI7" s="137">
        <f t="shared" si="1"/>
        <v>52255.076899342828</v>
      </c>
      <c r="AJ7" s="27">
        <f t="shared" si="1"/>
        <v>51449.209414127843</v>
      </c>
      <c r="AL7" s="126">
        <f>AJ7-AI7</f>
        <v>-805.86748521498521</v>
      </c>
      <c r="AM7" s="123">
        <f>IF(AJ7&lt;&gt;0,AJ7/AI7-1,0)</f>
        <v>-1.5421802684690289E-2</v>
      </c>
    </row>
    <row r="8" spans="2:40" ht="18.75" customHeight="1">
      <c r="B8" s="18"/>
      <c r="C8" s="15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162"/>
      <c r="AI8" s="138"/>
      <c r="AJ8" s="92"/>
      <c r="AL8" s="128"/>
      <c r="AM8" s="124"/>
    </row>
    <row r="9" spans="2:40" s="10" customFormat="1" ht="18.75" customHeight="1">
      <c r="B9" s="5" t="s">
        <v>15</v>
      </c>
      <c r="C9" s="20" t="s">
        <v>6</v>
      </c>
      <c r="D9" s="27">
        <f t="shared" ref="D9:AG9" si="2">SUMIF(D10:D12,"&lt;1E+307")</f>
        <v>39000.912430969205</v>
      </c>
      <c r="E9" s="27">
        <f t="shared" si="2"/>
        <v>38186.734476891004</v>
      </c>
      <c r="F9" s="27">
        <f t="shared" si="2"/>
        <v>35708.344227429356</v>
      </c>
      <c r="G9" s="27">
        <f t="shared" si="2"/>
        <v>37208.806613035318</v>
      </c>
      <c r="H9" s="27">
        <f t="shared" si="2"/>
        <v>33873.93907750849</v>
      </c>
      <c r="I9" s="27">
        <f t="shared" si="2"/>
        <v>32691.804654916879</v>
      </c>
      <c r="J9" s="27">
        <f t="shared" si="2"/>
        <v>31493.997574658217</v>
      </c>
      <c r="K9" s="27">
        <f t="shared" si="2"/>
        <v>30807.465415740131</v>
      </c>
      <c r="L9" s="27">
        <f t="shared" si="2"/>
        <v>27933.443279601568</v>
      </c>
      <c r="M9" s="27">
        <f t="shared" si="2"/>
        <v>29127.759120815448</v>
      </c>
      <c r="N9" s="27">
        <f t="shared" si="2"/>
        <v>27092.42354915784</v>
      </c>
      <c r="O9" s="27">
        <f t="shared" si="2"/>
        <v>24411.951820935188</v>
      </c>
      <c r="P9" s="27">
        <f t="shared" si="2"/>
        <v>23015.415923327306</v>
      </c>
      <c r="Q9" s="27">
        <f t="shared" si="2"/>
        <v>21208.697013670175</v>
      </c>
      <c r="R9" s="27">
        <f t="shared" si="2"/>
        <v>18157.058799749677</v>
      </c>
      <c r="S9" s="27">
        <f t="shared" si="2"/>
        <v>16161.744068696564</v>
      </c>
      <c r="T9" s="27">
        <f t="shared" si="2"/>
        <v>14154.373203549814</v>
      </c>
      <c r="U9" s="27">
        <f t="shared" si="2"/>
        <v>12946.679148832156</v>
      </c>
      <c r="V9" s="27">
        <f t="shared" si="2"/>
        <v>12592.876749518633</v>
      </c>
      <c r="W9" s="27">
        <f t="shared" si="2"/>
        <v>11152.494097552108</v>
      </c>
      <c r="X9" s="27">
        <f t="shared" si="2"/>
        <v>10969.997298349897</v>
      </c>
      <c r="Y9" s="27">
        <f t="shared" si="2"/>
        <v>10600.581891004826</v>
      </c>
      <c r="Z9" s="27">
        <f t="shared" si="2"/>
        <v>11597.158201537044</v>
      </c>
      <c r="AA9" s="27">
        <f t="shared" si="2"/>
        <v>10767.128774074667</v>
      </c>
      <c r="AB9" s="27">
        <f t="shared" si="2"/>
        <v>9623.1066790170462</v>
      </c>
      <c r="AC9" s="27">
        <f t="shared" si="2"/>
        <v>9617.7900401611914</v>
      </c>
      <c r="AD9" s="27">
        <f t="shared" si="2"/>
        <v>8729.7509805888512</v>
      </c>
      <c r="AE9" s="27">
        <f t="shared" si="2"/>
        <v>8419.2015543723555</v>
      </c>
      <c r="AF9" s="27">
        <f t="shared" si="2"/>
        <v>7136.7406897954515</v>
      </c>
      <c r="AG9" s="27">
        <f t="shared" si="2"/>
        <v>5178.9007394093651</v>
      </c>
      <c r="AH9" s="161">
        <f t="shared" ref="AH9" si="3">SUMIF(AH10:AH12,"&lt;1E+307")</f>
        <v>4931.0588884224326</v>
      </c>
      <c r="AI9" s="137">
        <f t="shared" ref="AI9" si="4">SUMIF(AI10:AI12,"&lt;1E+307")</f>
        <v>4731.6305532754168</v>
      </c>
      <c r="AJ9" s="27">
        <f t="shared" ref="AJ9" si="5">SUMIF(AJ10:AJ12,"&lt;1E+307")</f>
        <v>4605.887366372941</v>
      </c>
      <c r="AL9" s="126">
        <f>AJ9-AI9</f>
        <v>-125.74318690247583</v>
      </c>
      <c r="AM9" s="123">
        <f>IF(AJ9&lt;&gt;0,AJ9/AI9-1,0)</f>
        <v>-2.6575022180341468E-2</v>
      </c>
    </row>
    <row r="10" spans="2:40" ht="18.75" customHeight="1">
      <c r="B10" s="18" t="s">
        <v>0</v>
      </c>
      <c r="C10" s="15" t="s">
        <v>45</v>
      </c>
      <c r="D10" s="28">
        <v>313.8387229600001</v>
      </c>
      <c r="E10" s="28">
        <v>324.97437885639999</v>
      </c>
      <c r="F10" s="28">
        <v>331.56472254360017</v>
      </c>
      <c r="G10" s="28">
        <v>344.74780059999989</v>
      </c>
      <c r="H10" s="28">
        <v>354.4659149835997</v>
      </c>
      <c r="I10" s="28">
        <v>443.55504687645612</v>
      </c>
      <c r="J10" s="28">
        <v>480.75904312569185</v>
      </c>
      <c r="K10" s="28">
        <v>518.85502885170001</v>
      </c>
      <c r="L10" s="28">
        <v>538.89557768727946</v>
      </c>
      <c r="M10" s="28">
        <v>554.78500064993284</v>
      </c>
      <c r="N10" s="28">
        <v>544.96579130174666</v>
      </c>
      <c r="O10" s="28">
        <v>515.7604215075512</v>
      </c>
      <c r="P10" s="28">
        <v>539.14929878757096</v>
      </c>
      <c r="Q10" s="28">
        <v>877.72054597715976</v>
      </c>
      <c r="R10" s="28">
        <v>872.51504847505646</v>
      </c>
      <c r="S10" s="28">
        <v>942.27460800981157</v>
      </c>
      <c r="T10" s="28">
        <v>1065.4216760476727</v>
      </c>
      <c r="U10" s="28">
        <v>1381.9720162876299</v>
      </c>
      <c r="V10" s="28">
        <v>1546.2004923933903</v>
      </c>
      <c r="W10" s="28">
        <v>1585.2572961405626</v>
      </c>
      <c r="X10" s="28">
        <v>1708.7359694979132</v>
      </c>
      <c r="Y10" s="28">
        <v>1874.973338636426</v>
      </c>
      <c r="Z10" s="28">
        <v>2282.2409843589321</v>
      </c>
      <c r="AA10" s="28">
        <v>2340.2459455934186</v>
      </c>
      <c r="AB10" s="28">
        <v>2350.078717054711</v>
      </c>
      <c r="AC10" s="28">
        <v>2408.579087838456</v>
      </c>
      <c r="AD10" s="28">
        <v>2527.1830543411352</v>
      </c>
      <c r="AE10" s="28">
        <v>2544.0006003172293</v>
      </c>
      <c r="AF10" s="28">
        <v>2556.8997703530526</v>
      </c>
      <c r="AG10" s="28">
        <v>2596.3212470113463</v>
      </c>
      <c r="AH10" s="162">
        <v>2752.7531927566874</v>
      </c>
      <c r="AI10" s="138">
        <v>2733.5900712705297</v>
      </c>
      <c r="AJ10" s="92">
        <v>2619.0083704135395</v>
      </c>
      <c r="AL10" s="128">
        <f>AJ10-AI10</f>
        <v>-114.58170085699021</v>
      </c>
      <c r="AM10" s="124">
        <f>IF(AJ10&lt;&gt;0,AJ10/AI10-1,0)</f>
        <v>-4.1916197333762839E-2</v>
      </c>
    </row>
    <row r="11" spans="2:40" s="89" customFormat="1" ht="18.75" customHeight="1">
      <c r="B11" s="19" t="s">
        <v>2</v>
      </c>
      <c r="C11" s="14" t="s">
        <v>47</v>
      </c>
      <c r="D11" s="29">
        <v>5.9521719599999994</v>
      </c>
      <c r="E11" s="29">
        <v>6.25453948</v>
      </c>
      <c r="F11" s="29">
        <v>6.1835382000000001</v>
      </c>
      <c r="G11" s="29">
        <v>6.543441239999999</v>
      </c>
      <c r="H11" s="29">
        <v>6.6631028799999985</v>
      </c>
      <c r="I11" s="29">
        <v>7.2653895999999998</v>
      </c>
      <c r="J11" s="29">
        <v>8.129845391111111</v>
      </c>
      <c r="K11" s="29">
        <v>7.7661995911111115</v>
      </c>
      <c r="L11" s="29">
        <v>7.8371012533333317</v>
      </c>
      <c r="M11" s="29">
        <v>7.8137545111111111</v>
      </c>
      <c r="N11" s="29">
        <v>7.7481873155555547</v>
      </c>
      <c r="O11" s="29">
        <v>8.1706116799999986</v>
      </c>
      <c r="P11" s="29">
        <v>8.7768576466666666</v>
      </c>
      <c r="Q11" s="29">
        <v>8.2560490133333353</v>
      </c>
      <c r="R11" s="29">
        <v>8.2975375000000007</v>
      </c>
      <c r="S11" s="29">
        <v>8.1065837968966648</v>
      </c>
      <c r="T11" s="29">
        <v>9.1483026954666649</v>
      </c>
      <c r="U11" s="29">
        <v>7.4700059895300006</v>
      </c>
      <c r="V11" s="29">
        <v>7.8453281697000001</v>
      </c>
      <c r="W11" s="29">
        <v>7.3929844823333335</v>
      </c>
      <c r="X11" s="29">
        <v>6.4304812437599992</v>
      </c>
      <c r="Y11" s="29">
        <v>6.7122673765000007</v>
      </c>
      <c r="Z11" s="29">
        <v>6.7636465269800006</v>
      </c>
      <c r="AA11" s="29">
        <v>8.0369145693199986</v>
      </c>
      <c r="AB11" s="29">
        <v>6.5356536672000001</v>
      </c>
      <c r="AC11" s="29">
        <v>6.7379790030000004</v>
      </c>
      <c r="AD11" s="29">
        <v>5.7318489129999994</v>
      </c>
      <c r="AE11" s="29">
        <v>6.8591131251999995</v>
      </c>
      <c r="AF11" s="29">
        <v>7.2977844617999992</v>
      </c>
      <c r="AG11" s="29">
        <v>6.5516406732000005</v>
      </c>
      <c r="AH11" s="163">
        <v>4.205743642099999</v>
      </c>
      <c r="AI11" s="139">
        <v>4.58557206464</v>
      </c>
      <c r="AJ11" s="29">
        <v>5.5731098738</v>
      </c>
      <c r="AL11" s="129">
        <f>AJ11-AI11</f>
        <v>0.98753780916</v>
      </c>
      <c r="AM11" s="125">
        <f>IF(AJ11&lt;&gt;0,AJ11/AI11-1,0)</f>
        <v>0.21535760320398079</v>
      </c>
    </row>
    <row r="12" spans="2:40" s="89" customFormat="1" ht="18.75" customHeight="1">
      <c r="B12" s="91" t="s">
        <v>1</v>
      </c>
      <c r="C12" s="90" t="s">
        <v>46</v>
      </c>
      <c r="D12" s="92">
        <v>38681.121536049206</v>
      </c>
      <c r="E12" s="92">
        <v>37855.505558554607</v>
      </c>
      <c r="F12" s="92">
        <v>35370.595966685753</v>
      </c>
      <c r="G12" s="92">
        <v>36857.515371195317</v>
      </c>
      <c r="H12" s="92">
        <v>33512.810059644893</v>
      </c>
      <c r="I12" s="92">
        <v>32240.984218440422</v>
      </c>
      <c r="J12" s="92">
        <v>31005.108686141415</v>
      </c>
      <c r="K12" s="92">
        <v>30280.84418729732</v>
      </c>
      <c r="L12" s="92">
        <v>27386.710600660954</v>
      </c>
      <c r="M12" s="92">
        <v>28565.160365654403</v>
      </c>
      <c r="N12" s="92">
        <v>26539.709570540537</v>
      </c>
      <c r="O12" s="92">
        <v>23888.020787747639</v>
      </c>
      <c r="P12" s="92">
        <v>22467.489766893068</v>
      </c>
      <c r="Q12" s="92">
        <v>20322.720418679681</v>
      </c>
      <c r="R12" s="92">
        <v>17276.246213774619</v>
      </c>
      <c r="S12" s="92">
        <v>15211.362876889856</v>
      </c>
      <c r="T12" s="92">
        <v>13079.803224806676</v>
      </c>
      <c r="U12" s="92">
        <v>11557.237126554995</v>
      </c>
      <c r="V12" s="92">
        <v>11038.830928955544</v>
      </c>
      <c r="W12" s="92">
        <v>9559.8438169292112</v>
      </c>
      <c r="X12" s="92">
        <v>9254.8308476082238</v>
      </c>
      <c r="Y12" s="92">
        <v>8718.8962849918989</v>
      </c>
      <c r="Z12" s="92">
        <v>9308.1535706511313</v>
      </c>
      <c r="AA12" s="92">
        <v>8418.8459139119277</v>
      </c>
      <c r="AB12" s="92">
        <v>7266.4923082951345</v>
      </c>
      <c r="AC12" s="92">
        <v>7202.4729733197364</v>
      </c>
      <c r="AD12" s="92">
        <v>6196.8360773347158</v>
      </c>
      <c r="AE12" s="92">
        <v>5868.3418409299265</v>
      </c>
      <c r="AF12" s="92">
        <v>4572.5431349805986</v>
      </c>
      <c r="AG12" s="92">
        <v>2576.0278517248189</v>
      </c>
      <c r="AH12" s="162">
        <v>2174.0999520236451</v>
      </c>
      <c r="AI12" s="138">
        <v>1993.4549099402468</v>
      </c>
      <c r="AJ12" s="92">
        <v>1981.3058860856015</v>
      </c>
      <c r="AL12" s="128">
        <f>AJ12-AI12</f>
        <v>-12.149023854645293</v>
      </c>
      <c r="AM12" s="124">
        <f>IF(AJ12&lt;&gt;0,AJ12/AI12-1,0)</f>
        <v>-6.0944563100298055E-3</v>
      </c>
    </row>
    <row r="13" spans="2:40" s="10" customFormat="1" ht="18.75" customHeight="1">
      <c r="B13" s="9"/>
      <c r="C13" s="20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161"/>
      <c r="AI13" s="137"/>
      <c r="AJ13" s="27"/>
      <c r="AL13" s="126"/>
      <c r="AM13" s="123"/>
    </row>
    <row r="14" spans="2:40" s="10" customFormat="1" ht="18.75" customHeight="1">
      <c r="B14" s="6" t="s">
        <v>16</v>
      </c>
      <c r="C14" s="22" t="s">
        <v>6</v>
      </c>
      <c r="D14" s="26">
        <f t="shared" ref="D14:AJ14" si="6">SUMIF(D15:D19,"&lt;1E+307")</f>
        <v>742.67148129255941</v>
      </c>
      <c r="E14" s="26">
        <f t="shared" si="6"/>
        <v>700.71836356962342</v>
      </c>
      <c r="F14" s="26">
        <f t="shared" si="6"/>
        <v>718.91681724878185</v>
      </c>
      <c r="G14" s="26">
        <f t="shared" si="6"/>
        <v>749.88124784863032</v>
      </c>
      <c r="H14" s="26">
        <f t="shared" si="6"/>
        <v>794.6194573434725</v>
      </c>
      <c r="I14" s="26">
        <f t="shared" si="6"/>
        <v>823.95026050029617</v>
      </c>
      <c r="J14" s="26">
        <f t="shared" si="6"/>
        <v>818.12783787111971</v>
      </c>
      <c r="K14" s="26">
        <f t="shared" si="6"/>
        <v>853.38505868865218</v>
      </c>
      <c r="L14" s="26">
        <f t="shared" si="6"/>
        <v>882.32191366186373</v>
      </c>
      <c r="M14" s="26">
        <f t="shared" si="6"/>
        <v>912.88625136367261</v>
      </c>
      <c r="N14" s="26">
        <f t="shared" si="6"/>
        <v>965.87640876794251</v>
      </c>
      <c r="O14" s="26">
        <f t="shared" si="6"/>
        <v>946.18114998150531</v>
      </c>
      <c r="P14" s="26">
        <f t="shared" si="6"/>
        <v>901.66734146850786</v>
      </c>
      <c r="Q14" s="26">
        <f t="shared" si="6"/>
        <v>958.62788102140439</v>
      </c>
      <c r="R14" s="26">
        <f t="shared" si="6"/>
        <v>981.00602420830785</v>
      </c>
      <c r="S14" s="26">
        <f t="shared" si="6"/>
        <v>1009.5312210521141</v>
      </c>
      <c r="T14" s="26">
        <f t="shared" si="6"/>
        <v>1021.5557618113454</v>
      </c>
      <c r="U14" s="26">
        <f t="shared" si="6"/>
        <v>1012.3890168820308</v>
      </c>
      <c r="V14" s="26">
        <f t="shared" si="6"/>
        <v>983.40667148078774</v>
      </c>
      <c r="W14" s="26">
        <f t="shared" si="6"/>
        <v>924.58372310009383</v>
      </c>
      <c r="X14" s="26">
        <f t="shared" si="6"/>
        <v>971.68359194587958</v>
      </c>
      <c r="Y14" s="26">
        <f t="shared" si="6"/>
        <v>974.34412470088876</v>
      </c>
      <c r="Z14" s="26">
        <f t="shared" si="6"/>
        <v>957.26105221620151</v>
      </c>
      <c r="AA14" s="26">
        <f t="shared" si="6"/>
        <v>944.51056253637205</v>
      </c>
      <c r="AB14" s="26">
        <f t="shared" si="6"/>
        <v>966.12199872426618</v>
      </c>
      <c r="AC14" s="26">
        <f t="shared" si="6"/>
        <v>975.96711320500697</v>
      </c>
      <c r="AD14" s="26">
        <f t="shared" si="6"/>
        <v>984.5438617170272</v>
      </c>
      <c r="AE14" s="26">
        <f t="shared" si="6"/>
        <v>1000.1126552206674</v>
      </c>
      <c r="AF14" s="26">
        <f t="shared" si="6"/>
        <v>964.67822782643498</v>
      </c>
      <c r="AG14" s="26">
        <f t="shared" si="6"/>
        <v>955.47122599387035</v>
      </c>
      <c r="AH14" s="160">
        <f t="shared" si="6"/>
        <v>976.16364054963606</v>
      </c>
      <c r="AI14" s="136">
        <f t="shared" si="6"/>
        <v>1002.8806948054057</v>
      </c>
      <c r="AJ14" s="26">
        <f t="shared" si="6"/>
        <v>880.9312692416338</v>
      </c>
      <c r="AL14" s="127">
        <f t="shared" ref="AL14:AL19" si="7">AJ14-AI14</f>
        <v>-121.94942556377191</v>
      </c>
      <c r="AM14" s="122">
        <f t="shared" ref="AM14:AM19" si="8">IF(AJ14&lt;&gt;0,AJ14/AI14-1,0)</f>
        <v>-0.1215991355656062</v>
      </c>
    </row>
    <row r="15" spans="2:40" ht="18.75" customHeight="1">
      <c r="B15" s="19" t="s">
        <v>64</v>
      </c>
      <c r="C15" s="14" t="s">
        <v>48</v>
      </c>
      <c r="D15" s="29">
        <v>282.38247492375945</v>
      </c>
      <c r="E15" s="29">
        <v>247.96177676962341</v>
      </c>
      <c r="F15" s="29">
        <v>236.44253615998187</v>
      </c>
      <c r="G15" s="29">
        <v>226.59591957663025</v>
      </c>
      <c r="H15" s="29">
        <v>229.31635254347253</v>
      </c>
      <c r="I15" s="29">
        <v>251.6524037122964</v>
      </c>
      <c r="J15" s="29">
        <v>263.17721320631978</v>
      </c>
      <c r="K15" s="29">
        <v>258.34999933985227</v>
      </c>
      <c r="L15" s="29">
        <v>261.73380243626389</v>
      </c>
      <c r="M15" s="29">
        <v>251.26720247567252</v>
      </c>
      <c r="N15" s="29">
        <v>253.70188068474246</v>
      </c>
      <c r="O15" s="29">
        <v>247.48777872870534</v>
      </c>
      <c r="P15" s="29">
        <v>243.17770859330773</v>
      </c>
      <c r="Q15" s="29">
        <v>236.33915113980444</v>
      </c>
      <c r="R15" s="29">
        <v>262.0456153339079</v>
      </c>
      <c r="S15" s="29">
        <v>269.31921332251426</v>
      </c>
      <c r="T15" s="29">
        <v>299.24691535774542</v>
      </c>
      <c r="U15" s="29">
        <v>290.28373488043081</v>
      </c>
      <c r="V15" s="29">
        <v>302.61477147998778</v>
      </c>
      <c r="W15" s="29">
        <v>280.90328908529369</v>
      </c>
      <c r="X15" s="29">
        <v>307.28523625907951</v>
      </c>
      <c r="Y15" s="29">
        <v>316.96448588008877</v>
      </c>
      <c r="Z15" s="29">
        <v>314.31128507260155</v>
      </c>
      <c r="AA15" s="29">
        <v>309.78639398237203</v>
      </c>
      <c r="AB15" s="29">
        <v>309.62750158186606</v>
      </c>
      <c r="AC15" s="29">
        <v>317.07005847300707</v>
      </c>
      <c r="AD15" s="29">
        <v>318.37360979982719</v>
      </c>
      <c r="AE15" s="29">
        <v>324.87010635483887</v>
      </c>
      <c r="AF15" s="29">
        <v>323.67605102443497</v>
      </c>
      <c r="AG15" s="29">
        <v>322.66266915400962</v>
      </c>
      <c r="AH15" s="163">
        <v>312.84886436953423</v>
      </c>
      <c r="AI15" s="139">
        <v>336.81217029590584</v>
      </c>
      <c r="AJ15" s="29">
        <v>297.50267322440186</v>
      </c>
      <c r="AL15" s="129">
        <f t="shared" si="7"/>
        <v>-39.309497071503984</v>
      </c>
      <c r="AM15" s="125">
        <f t="shared" si="8"/>
        <v>-0.1167104414219019</v>
      </c>
    </row>
    <row r="16" spans="2:40" ht="18.75" customHeight="1">
      <c r="B16" s="18" t="s">
        <v>18</v>
      </c>
      <c r="C16" s="15" t="s">
        <v>49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  <c r="U16" s="28">
        <v>0</v>
      </c>
      <c r="V16" s="28">
        <v>0</v>
      </c>
      <c r="W16" s="28">
        <v>0</v>
      </c>
      <c r="X16" s="28">
        <v>0</v>
      </c>
      <c r="Y16" s="28">
        <v>0</v>
      </c>
      <c r="Z16" s="28">
        <v>0</v>
      </c>
      <c r="AA16" s="28">
        <v>0</v>
      </c>
      <c r="AB16" s="28">
        <v>0</v>
      </c>
      <c r="AC16" s="28">
        <v>0</v>
      </c>
      <c r="AD16" s="28">
        <v>0</v>
      </c>
      <c r="AE16" s="28">
        <v>0</v>
      </c>
      <c r="AF16" s="28">
        <v>0</v>
      </c>
      <c r="AG16" s="28">
        <v>0</v>
      </c>
      <c r="AH16" s="162">
        <v>0</v>
      </c>
      <c r="AI16" s="138">
        <v>0</v>
      </c>
      <c r="AJ16" s="92">
        <v>0</v>
      </c>
      <c r="AL16" s="128">
        <f t="shared" si="7"/>
        <v>0</v>
      </c>
      <c r="AM16" s="124">
        <f t="shared" si="8"/>
        <v>0</v>
      </c>
    </row>
    <row r="17" spans="2:39" ht="18.75" customHeight="1">
      <c r="B17" s="19" t="s">
        <v>19</v>
      </c>
      <c r="C17" s="14" t="s">
        <v>50</v>
      </c>
      <c r="D17" s="29">
        <v>440.38215688880001</v>
      </c>
      <c r="E17" s="29">
        <v>435.58711700000003</v>
      </c>
      <c r="F17" s="29">
        <v>464.94909452879995</v>
      </c>
      <c r="G17" s="29">
        <v>507.25101823200004</v>
      </c>
      <c r="H17" s="29">
        <v>548.18639372000007</v>
      </c>
      <c r="I17" s="29">
        <v>548.93999498799985</v>
      </c>
      <c r="J17" s="29">
        <v>527.03880450480005</v>
      </c>
      <c r="K17" s="29">
        <v>565.81679900479992</v>
      </c>
      <c r="L17" s="29">
        <v>591.01672804159989</v>
      </c>
      <c r="M17" s="29">
        <v>631.33933172800005</v>
      </c>
      <c r="N17" s="29">
        <v>679.34443960320004</v>
      </c>
      <c r="O17" s="29">
        <v>667.86644555680004</v>
      </c>
      <c r="P17" s="29">
        <v>626.11114407520006</v>
      </c>
      <c r="Q17" s="29">
        <v>688.10339805759997</v>
      </c>
      <c r="R17" s="29">
        <v>683.25936175279992</v>
      </c>
      <c r="S17" s="29">
        <v>702.63280227279995</v>
      </c>
      <c r="T17" s="29">
        <v>685.80856979039993</v>
      </c>
      <c r="U17" s="29">
        <v>682.3948687976</v>
      </c>
      <c r="V17" s="29">
        <v>643.16203127119991</v>
      </c>
      <c r="W17" s="29">
        <v>600.56324988519998</v>
      </c>
      <c r="X17" s="29">
        <v>617.36071692960002</v>
      </c>
      <c r="Y17" s="29">
        <v>608.75448162759994</v>
      </c>
      <c r="Z17" s="29">
        <v>593.20912271600002</v>
      </c>
      <c r="AA17" s="29">
        <v>585.59351956</v>
      </c>
      <c r="AB17" s="29">
        <v>608.26918430600006</v>
      </c>
      <c r="AC17" s="29">
        <v>610.11353965239994</v>
      </c>
      <c r="AD17" s="29">
        <v>622.54602436399989</v>
      </c>
      <c r="AE17" s="29">
        <v>629.46028475222852</v>
      </c>
      <c r="AF17" s="29">
        <v>593.81501917599996</v>
      </c>
      <c r="AG17" s="29">
        <v>588.53585598034078</v>
      </c>
      <c r="AH17" s="163">
        <v>630.44679003268573</v>
      </c>
      <c r="AI17" s="139">
        <v>635.02001989946791</v>
      </c>
      <c r="AJ17" s="29">
        <v>554.63559101999999</v>
      </c>
      <c r="AL17" s="129">
        <f t="shared" si="7"/>
        <v>-80.384428879467919</v>
      </c>
      <c r="AM17" s="125">
        <f t="shared" si="8"/>
        <v>-0.12658566086183209</v>
      </c>
    </row>
    <row r="18" spans="2:39" ht="18.75" customHeight="1">
      <c r="B18" s="18" t="s">
        <v>20</v>
      </c>
      <c r="C18" s="15" t="s">
        <v>51</v>
      </c>
      <c r="D18" s="28">
        <v>14.834399999999999</v>
      </c>
      <c r="E18" s="28">
        <v>10.585175999999999</v>
      </c>
      <c r="F18" s="28">
        <v>9.3919280000000001</v>
      </c>
      <c r="G18" s="28">
        <v>6.3663599999999985</v>
      </c>
      <c r="H18" s="28">
        <v>5.9229407999999992</v>
      </c>
      <c r="I18" s="28">
        <v>10.618876799999999</v>
      </c>
      <c r="J18" s="28">
        <v>10.162286119999999</v>
      </c>
      <c r="K18" s="28">
        <v>10.228834224</v>
      </c>
      <c r="L18" s="28">
        <v>9.845363304000001</v>
      </c>
      <c r="M18" s="28">
        <v>9.3715591200000006</v>
      </c>
      <c r="N18" s="28">
        <v>9.9792610400000008</v>
      </c>
      <c r="O18" s="28">
        <v>9.3822476160000008</v>
      </c>
      <c r="P18" s="28">
        <v>9.1328664000000011</v>
      </c>
      <c r="Q18" s="28">
        <v>8.8293455040000008</v>
      </c>
      <c r="R18" s="28">
        <v>9.1005266015999986</v>
      </c>
      <c r="S18" s="28">
        <v>8.7431820167999987</v>
      </c>
      <c r="T18" s="28">
        <v>9.3814576631999991</v>
      </c>
      <c r="U18" s="28">
        <v>8.7309693240000001</v>
      </c>
      <c r="V18" s="28">
        <v>8.5740466895999994</v>
      </c>
      <c r="W18" s="28">
        <v>6.3100459296000002</v>
      </c>
      <c r="X18" s="28">
        <v>7.8378924372000016</v>
      </c>
      <c r="Y18" s="28">
        <v>8.1253529532000002</v>
      </c>
      <c r="Z18" s="28">
        <v>7.7945967875999997</v>
      </c>
      <c r="AA18" s="28">
        <v>7.8087599939999999</v>
      </c>
      <c r="AB18" s="28">
        <v>7.7633889564</v>
      </c>
      <c r="AC18" s="28">
        <v>7.7945701595999992</v>
      </c>
      <c r="AD18" s="28">
        <v>7.7866977131999988</v>
      </c>
      <c r="AE18" s="28">
        <v>8.0091849935999999</v>
      </c>
      <c r="AF18" s="28">
        <v>7.7594022659999995</v>
      </c>
      <c r="AG18" s="28">
        <v>7.3723237795200003</v>
      </c>
      <c r="AH18" s="162">
        <v>6.7138360274159998</v>
      </c>
      <c r="AI18" s="138">
        <v>7.3394136100319995</v>
      </c>
      <c r="AJ18" s="92">
        <v>6.9522433972320004</v>
      </c>
      <c r="AL18" s="128">
        <f t="shared" si="7"/>
        <v>-0.38717021279999919</v>
      </c>
      <c r="AM18" s="124">
        <f t="shared" si="8"/>
        <v>-5.2752199749417139E-2</v>
      </c>
    </row>
    <row r="19" spans="2:39" ht="18.75" customHeight="1">
      <c r="B19" s="19" t="s">
        <v>166</v>
      </c>
      <c r="C19" s="14" t="s">
        <v>63</v>
      </c>
      <c r="D19" s="29">
        <v>5.0724494800000013</v>
      </c>
      <c r="E19" s="29">
        <v>6.5842938000000002</v>
      </c>
      <c r="F19" s="29">
        <v>8.1332585600000016</v>
      </c>
      <c r="G19" s="29">
        <v>9.6679500400000009</v>
      </c>
      <c r="H19" s="29">
        <v>11.193770280000001</v>
      </c>
      <c r="I19" s="29">
        <v>12.738985</v>
      </c>
      <c r="J19" s="29">
        <v>17.749534040000004</v>
      </c>
      <c r="K19" s="29">
        <v>18.989426120000001</v>
      </c>
      <c r="L19" s="29">
        <v>19.726019880000003</v>
      </c>
      <c r="M19" s="29">
        <v>20.908158040000004</v>
      </c>
      <c r="N19" s="29">
        <v>22.850827440000007</v>
      </c>
      <c r="O19" s="29">
        <v>21.444678079999999</v>
      </c>
      <c r="P19" s="29">
        <v>23.245622400000002</v>
      </c>
      <c r="Q19" s="29">
        <v>25.35598632</v>
      </c>
      <c r="R19" s="29">
        <v>26.600520520000003</v>
      </c>
      <c r="S19" s="29">
        <v>28.836023440000009</v>
      </c>
      <c r="T19" s="29">
        <v>27.118819000000006</v>
      </c>
      <c r="U19" s="29">
        <v>30.979443879999998</v>
      </c>
      <c r="V19" s="29">
        <v>29.05582204000001</v>
      </c>
      <c r="W19" s="29">
        <v>36.807138200000004</v>
      </c>
      <c r="X19" s="29">
        <v>39.199746320000003</v>
      </c>
      <c r="Y19" s="29">
        <v>40.499804240000003</v>
      </c>
      <c r="Z19" s="29">
        <v>41.94604764000001</v>
      </c>
      <c r="AA19" s="29">
        <v>41.321889000000006</v>
      </c>
      <c r="AB19" s="29">
        <v>40.461923880000001</v>
      </c>
      <c r="AC19" s="29">
        <v>40.988944920000002</v>
      </c>
      <c r="AD19" s="29">
        <v>35.837529840000009</v>
      </c>
      <c r="AE19" s="29">
        <v>37.773079119999998</v>
      </c>
      <c r="AF19" s="29">
        <v>39.427755360000006</v>
      </c>
      <c r="AG19" s="29">
        <v>36.900377080000005</v>
      </c>
      <c r="AH19" s="163">
        <v>26.154150120000004</v>
      </c>
      <c r="AI19" s="139">
        <v>23.709091000000001</v>
      </c>
      <c r="AJ19" s="29">
        <v>21.840761600000004</v>
      </c>
      <c r="AL19" s="129">
        <f t="shared" si="7"/>
        <v>-1.8683293999999968</v>
      </c>
      <c r="AM19" s="125">
        <f t="shared" si="8"/>
        <v>-7.8802236661034253E-2</v>
      </c>
    </row>
    <row r="20" spans="2:39" s="145" customFormat="1" ht="18.75" customHeight="1">
      <c r="B20" s="91"/>
      <c r="C20" s="155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2"/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  <c r="AA20" s="162"/>
      <c r="AB20" s="162"/>
      <c r="AC20" s="162"/>
      <c r="AD20" s="162"/>
      <c r="AE20" s="162"/>
      <c r="AF20" s="162"/>
      <c r="AG20" s="162"/>
      <c r="AH20" s="162"/>
      <c r="AI20" s="162"/>
      <c r="AJ20" s="162"/>
      <c r="AL20" s="128"/>
      <c r="AM20" s="124"/>
    </row>
    <row r="21" spans="2:39" s="10" customFormat="1" ht="18.75" customHeight="1">
      <c r="B21" s="147" t="s">
        <v>17</v>
      </c>
      <c r="C21" s="158" t="s">
        <v>6</v>
      </c>
      <c r="D21" s="161">
        <f>SUMIF(D22:D24,"&lt;1E+307")</f>
        <v>4732.9297942400999</v>
      </c>
      <c r="E21" s="161">
        <f t="shared" ref="E21:AE21" si="9">SUMIF(E22:E24,"&lt;1E+307")</f>
        <v>3211.9518402102417</v>
      </c>
      <c r="F21" s="161">
        <f t="shared" si="9"/>
        <v>2202.5460168686368</v>
      </c>
      <c r="G21" s="161">
        <f t="shared" si="9"/>
        <v>1907.7867197866781</v>
      </c>
      <c r="H21" s="161">
        <f t="shared" si="9"/>
        <v>1471.3987197479828</v>
      </c>
      <c r="I21" s="161">
        <f t="shared" si="9"/>
        <v>1265.9126597602551</v>
      </c>
      <c r="J21" s="161">
        <f t="shared" si="9"/>
        <v>1215.4711399067212</v>
      </c>
      <c r="K21" s="161">
        <f t="shared" si="9"/>
        <v>1220.283085712769</v>
      </c>
      <c r="L21" s="161">
        <f t="shared" si="9"/>
        <v>1003.9340594472189</v>
      </c>
      <c r="M21" s="161">
        <f t="shared" si="9"/>
        <v>981.51252830590545</v>
      </c>
      <c r="N21" s="161">
        <f t="shared" si="9"/>
        <v>945.6529724762546</v>
      </c>
      <c r="O21" s="161">
        <f t="shared" si="9"/>
        <v>1016.2296055342329</v>
      </c>
      <c r="P21" s="161">
        <f t="shared" si="9"/>
        <v>952.29884891206348</v>
      </c>
      <c r="Q21" s="161">
        <f t="shared" si="9"/>
        <v>885.64789977361318</v>
      </c>
      <c r="R21" s="161">
        <f t="shared" si="9"/>
        <v>818.68041042325262</v>
      </c>
      <c r="S21" s="161">
        <f t="shared" si="9"/>
        <v>812.96815040221452</v>
      </c>
      <c r="T21" s="161">
        <f t="shared" si="9"/>
        <v>965.37920837909689</v>
      </c>
      <c r="U21" s="161">
        <f t="shared" si="9"/>
        <v>985.07849315565738</v>
      </c>
      <c r="V21" s="161">
        <f t="shared" si="9"/>
        <v>1152.0775858594454</v>
      </c>
      <c r="W21" s="161">
        <f t="shared" si="9"/>
        <v>1063.3380759723734</v>
      </c>
      <c r="X21" s="161">
        <f t="shared" si="9"/>
        <v>1344.3429726271845</v>
      </c>
      <c r="Y21" s="161">
        <f t="shared" si="9"/>
        <v>1248.388749554588</v>
      </c>
      <c r="Z21" s="161">
        <f t="shared" si="9"/>
        <v>1231.764981550901</v>
      </c>
      <c r="AA21" s="161">
        <f t="shared" si="9"/>
        <v>1258.0682684224739</v>
      </c>
      <c r="AB21" s="161">
        <f t="shared" si="9"/>
        <v>1025.5645223747895</v>
      </c>
      <c r="AC21" s="161">
        <f t="shared" si="9"/>
        <v>1100.4356462455714</v>
      </c>
      <c r="AD21" s="161">
        <f t="shared" si="9"/>
        <v>1027.7422731638935</v>
      </c>
      <c r="AE21" s="161">
        <f t="shared" si="9"/>
        <v>1041.816919512401</v>
      </c>
      <c r="AF21" s="161">
        <f t="shared" ref="AF21:AG21" si="10">SUMIF(AF22:AF24,"&lt;1E+307")</f>
        <v>1043.1957634364933</v>
      </c>
      <c r="AG21" s="161">
        <f t="shared" si="10"/>
        <v>1018.2105553982078</v>
      </c>
      <c r="AH21" s="161">
        <f t="shared" ref="AH21" si="11">SUMIF(AH22:AH24,"&lt;1E+307")</f>
        <v>964.21965482978499</v>
      </c>
      <c r="AI21" s="161">
        <f t="shared" ref="AI21" si="12">SUMIF(AI22:AI24,"&lt;1E+307")</f>
        <v>1090.2510210819903</v>
      </c>
      <c r="AJ21" s="161">
        <f t="shared" ref="AJ21" si="13">SUMIF(AJ22:AJ24,"&lt;1E+307")</f>
        <v>1070.1594321320297</v>
      </c>
      <c r="AL21" s="126">
        <f>AJ21-AI21</f>
        <v>-20.091588949960624</v>
      </c>
      <c r="AM21" s="123">
        <f>IF(AJ21&lt;&gt;0,AJ21/AI21-1,0)</f>
        <v>-1.842840645085686E-2</v>
      </c>
    </row>
    <row r="22" spans="2:39" s="145" customFormat="1" ht="18.75" customHeight="1">
      <c r="B22" s="91" t="s">
        <v>158</v>
      </c>
      <c r="C22" s="155" t="s">
        <v>52</v>
      </c>
      <c r="D22" s="162">
        <v>1637.1183872541239</v>
      </c>
      <c r="E22" s="162">
        <v>1045.6072826966536</v>
      </c>
      <c r="F22" s="162">
        <v>612.16644195239985</v>
      </c>
      <c r="G22" s="162">
        <v>460.68020024025822</v>
      </c>
      <c r="H22" s="162">
        <v>215.57209480180003</v>
      </c>
      <c r="I22" s="162">
        <v>270.25160819759498</v>
      </c>
      <c r="J22" s="162">
        <v>208.9292817213861</v>
      </c>
      <c r="K22" s="162">
        <v>262.43095762308627</v>
      </c>
      <c r="L22" s="162">
        <v>127.39017320181878</v>
      </c>
      <c r="M22" s="162">
        <v>100.77815742469959</v>
      </c>
      <c r="N22" s="162">
        <v>106.6356257995896</v>
      </c>
      <c r="O22" s="162">
        <v>95.358848775367036</v>
      </c>
      <c r="P22" s="162">
        <v>90.702679681650864</v>
      </c>
      <c r="Q22" s="162">
        <v>47.647514425676924</v>
      </c>
      <c r="R22" s="162">
        <v>44.315303713815709</v>
      </c>
      <c r="S22" s="162">
        <v>48.845563113185747</v>
      </c>
      <c r="T22" s="162">
        <v>64.18639797084036</v>
      </c>
      <c r="U22" s="162">
        <v>76.660704633166702</v>
      </c>
      <c r="V22" s="162">
        <v>89.900978022747466</v>
      </c>
      <c r="W22" s="162">
        <v>84.844884340691536</v>
      </c>
      <c r="X22" s="162">
        <v>114.52290267178073</v>
      </c>
      <c r="Y22" s="162">
        <v>107.649210505056</v>
      </c>
      <c r="Z22" s="162">
        <v>90.53124081791259</v>
      </c>
      <c r="AA22" s="162">
        <v>89.335509944634822</v>
      </c>
      <c r="AB22" s="162">
        <v>84.516280587898393</v>
      </c>
      <c r="AC22" s="162">
        <v>100.55649076453551</v>
      </c>
      <c r="AD22" s="162">
        <v>98.062880858135387</v>
      </c>
      <c r="AE22" s="162">
        <v>101.10438605116565</v>
      </c>
      <c r="AF22" s="162">
        <v>93.818622681237358</v>
      </c>
      <c r="AG22" s="162">
        <v>95.457993933616635</v>
      </c>
      <c r="AH22" s="162">
        <v>94.040717414567197</v>
      </c>
      <c r="AI22" s="162">
        <v>97.2245456973899</v>
      </c>
      <c r="AJ22" s="162">
        <v>92.912360651412655</v>
      </c>
      <c r="AL22" s="128">
        <f>AJ22-AI22</f>
        <v>-4.3121850459772446</v>
      </c>
      <c r="AM22" s="124">
        <f>IF(AJ22&lt;&gt;0,AJ22/AI22-1,0)</f>
        <v>-4.4352843359112826E-2</v>
      </c>
    </row>
    <row r="23" spans="2:39" s="145" customFormat="1" ht="18.75" customHeight="1">
      <c r="B23" s="19" t="s">
        <v>30</v>
      </c>
      <c r="C23" s="154" t="s">
        <v>53</v>
      </c>
      <c r="D23" s="163">
        <v>2782.8577891109067</v>
      </c>
      <c r="E23" s="163">
        <v>1968.7301248995982</v>
      </c>
      <c r="F23" s="163">
        <v>1460.6864197280015</v>
      </c>
      <c r="G23" s="163">
        <v>1362.9150196985233</v>
      </c>
      <c r="H23" s="163">
        <v>1215.773120719396</v>
      </c>
      <c r="I23" s="163">
        <v>979.94899600113206</v>
      </c>
      <c r="J23" s="163">
        <v>998.88333826087296</v>
      </c>
      <c r="K23" s="163">
        <v>952.34315030787411</v>
      </c>
      <c r="L23" s="163">
        <v>871.67050908898682</v>
      </c>
      <c r="M23" s="163">
        <v>876.9937008785555</v>
      </c>
      <c r="N23" s="163">
        <v>835.39068520206456</v>
      </c>
      <c r="O23" s="163">
        <v>917.35820551909364</v>
      </c>
      <c r="P23" s="163">
        <v>858.23487843701582</v>
      </c>
      <c r="Q23" s="163">
        <v>835.22322915613074</v>
      </c>
      <c r="R23" s="163">
        <v>772.04723523437394</v>
      </c>
      <c r="S23" s="163">
        <v>761.48424365040262</v>
      </c>
      <c r="T23" s="163">
        <v>898.93487639897023</v>
      </c>
      <c r="U23" s="163">
        <v>906.63779326704525</v>
      </c>
      <c r="V23" s="163">
        <v>1060.4641119273742</v>
      </c>
      <c r="W23" s="163">
        <v>976.8871552619355</v>
      </c>
      <c r="X23" s="163">
        <v>1228.2828250402761</v>
      </c>
      <c r="Y23" s="163">
        <v>1139.1959973900714</v>
      </c>
      <c r="Z23" s="163">
        <v>1139.706882568682</v>
      </c>
      <c r="AA23" s="163">
        <v>1167.125234588455</v>
      </c>
      <c r="AB23" s="163">
        <v>939.34328750905991</v>
      </c>
      <c r="AC23" s="163">
        <v>998.30726679198722</v>
      </c>
      <c r="AD23" s="163">
        <v>928.09063287788399</v>
      </c>
      <c r="AE23" s="163">
        <v>939.13983200836799</v>
      </c>
      <c r="AF23" s="163">
        <v>947.80871269142699</v>
      </c>
      <c r="AG23" s="163">
        <v>921.19746489966951</v>
      </c>
      <c r="AH23" s="163">
        <v>868.63196991815039</v>
      </c>
      <c r="AI23" s="163">
        <v>991.02380851001908</v>
      </c>
      <c r="AJ23" s="163">
        <v>975.65575920552214</v>
      </c>
      <c r="AL23" s="129">
        <f>AJ23-AI23</f>
        <v>-15.368049304496935</v>
      </c>
      <c r="AM23" s="125">
        <f>IF(AJ23&lt;&gt;0,AJ23/AI23-1,0)</f>
        <v>-1.5507245307862405E-2</v>
      </c>
    </row>
    <row r="24" spans="2:39" s="145" customFormat="1" ht="18.75" customHeight="1">
      <c r="B24" s="91" t="s">
        <v>159</v>
      </c>
      <c r="C24" s="155" t="s">
        <v>54</v>
      </c>
      <c r="D24" s="162">
        <v>312.95361787506954</v>
      </c>
      <c r="E24" s="162">
        <v>197.61443261398966</v>
      </c>
      <c r="F24" s="162">
        <v>129.6931551882351</v>
      </c>
      <c r="G24" s="162">
        <v>84.191499847896381</v>
      </c>
      <c r="H24" s="162">
        <v>40.053504226786856</v>
      </c>
      <c r="I24" s="162">
        <v>15.712055561528128</v>
      </c>
      <c r="J24" s="162">
        <v>7.658519924462146</v>
      </c>
      <c r="K24" s="162">
        <v>5.5089777818087242</v>
      </c>
      <c r="L24" s="162">
        <v>4.8733771564132677</v>
      </c>
      <c r="M24" s="162">
        <v>3.7406700026503681</v>
      </c>
      <c r="N24" s="162">
        <v>3.6266614746003585</v>
      </c>
      <c r="O24" s="162">
        <v>3.5125512397721428</v>
      </c>
      <c r="P24" s="162">
        <v>3.3612907933968894</v>
      </c>
      <c r="Q24" s="162">
        <v>2.7771561918054481</v>
      </c>
      <c r="R24" s="162">
        <v>2.3178714750629275</v>
      </c>
      <c r="S24" s="162">
        <v>2.6383436386261354</v>
      </c>
      <c r="T24" s="162">
        <v>2.2579340092862075</v>
      </c>
      <c r="U24" s="162">
        <v>1.7799952554454381</v>
      </c>
      <c r="V24" s="162">
        <v>1.7124959093236749</v>
      </c>
      <c r="W24" s="162">
        <v>1.6060363697463504</v>
      </c>
      <c r="X24" s="162">
        <v>1.5372449151278549</v>
      </c>
      <c r="Y24" s="162">
        <v>1.5435416594606126</v>
      </c>
      <c r="Z24" s="162">
        <v>1.5268581643066392</v>
      </c>
      <c r="AA24" s="162">
        <v>1.6075238893839714</v>
      </c>
      <c r="AB24" s="162">
        <v>1.7049542778310607</v>
      </c>
      <c r="AC24" s="162">
        <v>1.5718886890489092</v>
      </c>
      <c r="AD24" s="162">
        <v>1.5887594278740771</v>
      </c>
      <c r="AE24" s="162">
        <v>1.5727014528674887</v>
      </c>
      <c r="AF24" s="162">
        <v>1.5684280638289438</v>
      </c>
      <c r="AG24" s="162">
        <v>1.5550965649217017</v>
      </c>
      <c r="AH24" s="162">
        <v>1.5469674970674074</v>
      </c>
      <c r="AI24" s="162">
        <v>2.0026668745814273</v>
      </c>
      <c r="AJ24" s="162">
        <v>1.5913122750949384</v>
      </c>
      <c r="AL24" s="128">
        <f>AJ24-AI24</f>
        <v>-0.41135459948648889</v>
      </c>
      <c r="AM24" s="124">
        <f>IF(AJ24&lt;&gt;0,AJ24/AI24-1,0)</f>
        <v>-0.20540340718047034</v>
      </c>
    </row>
    <row r="25" spans="2:39" s="145" customFormat="1" ht="18.75" customHeight="1">
      <c r="B25" s="19"/>
      <c r="C25" s="154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3"/>
      <c r="X25" s="163"/>
      <c r="Y25" s="163"/>
      <c r="Z25" s="163"/>
      <c r="AA25" s="163"/>
      <c r="AB25" s="163"/>
      <c r="AC25" s="163"/>
      <c r="AD25" s="163"/>
      <c r="AE25" s="163"/>
      <c r="AF25" s="163"/>
      <c r="AG25" s="163"/>
      <c r="AH25" s="163"/>
      <c r="AI25" s="163"/>
      <c r="AJ25" s="163"/>
      <c r="AL25" s="129"/>
      <c r="AM25" s="125"/>
    </row>
    <row r="26" spans="2:39" s="10" customFormat="1" ht="18.75" customHeight="1">
      <c r="B26" s="148" t="s">
        <v>25</v>
      </c>
      <c r="C26" s="22" t="s">
        <v>6</v>
      </c>
      <c r="D26" s="160">
        <f>SUMIF(D27:D30,"&lt;1E+307")</f>
        <v>1837.4591684601123</v>
      </c>
      <c r="E26" s="160">
        <f t="shared" ref="E26:AE26" si="14">SUMIF(E27:E30,"&lt;1E+307")</f>
        <v>1509.4705277654784</v>
      </c>
      <c r="F26" s="160">
        <f t="shared" si="14"/>
        <v>1319.2284714851548</v>
      </c>
      <c r="G26" s="160">
        <f t="shared" si="14"/>
        <v>1156.903694471499</v>
      </c>
      <c r="H26" s="160">
        <f t="shared" si="14"/>
        <v>985.88417863131565</v>
      </c>
      <c r="I26" s="160">
        <f t="shared" si="14"/>
        <v>909.13591087133364</v>
      </c>
      <c r="J26" s="160">
        <f t="shared" si="14"/>
        <v>829.23395920408052</v>
      </c>
      <c r="K26" s="160">
        <f t="shared" si="14"/>
        <v>743.25537469679034</v>
      </c>
      <c r="L26" s="160">
        <f t="shared" si="14"/>
        <v>678.49374733168361</v>
      </c>
      <c r="M26" s="160">
        <f t="shared" si="14"/>
        <v>621.63628137675835</v>
      </c>
      <c r="N26" s="160">
        <f t="shared" si="14"/>
        <v>561.8303018851127</v>
      </c>
      <c r="O26" s="160">
        <f t="shared" si="14"/>
        <v>509.72836483914421</v>
      </c>
      <c r="P26" s="160">
        <f t="shared" si="14"/>
        <v>475.10471895700215</v>
      </c>
      <c r="Q26" s="160">
        <f t="shared" si="14"/>
        <v>430.97293170238845</v>
      </c>
      <c r="R26" s="160">
        <f t="shared" si="14"/>
        <v>405.85667358216205</v>
      </c>
      <c r="S26" s="160">
        <f t="shared" si="14"/>
        <v>370.99048431771143</v>
      </c>
      <c r="T26" s="160">
        <f t="shared" si="14"/>
        <v>344.88955045171446</v>
      </c>
      <c r="U26" s="160">
        <f t="shared" si="14"/>
        <v>326.27922631509881</v>
      </c>
      <c r="V26" s="160">
        <f t="shared" si="14"/>
        <v>300.11134339458386</v>
      </c>
      <c r="W26" s="160">
        <f t="shared" si="14"/>
        <v>290.23801973305973</v>
      </c>
      <c r="X26" s="160">
        <f t="shared" si="14"/>
        <v>270.26911437834809</v>
      </c>
      <c r="Y26" s="160">
        <f t="shared" si="14"/>
        <v>263.34459355521517</v>
      </c>
      <c r="Z26" s="160">
        <f t="shared" si="14"/>
        <v>246.80414886194188</v>
      </c>
      <c r="AA26" s="160">
        <f t="shared" si="14"/>
        <v>243.82146609134494</v>
      </c>
      <c r="AB26" s="160">
        <f t="shared" si="14"/>
        <v>244.66627325669108</v>
      </c>
      <c r="AC26" s="160">
        <f t="shared" si="14"/>
        <v>246.09966910714425</v>
      </c>
      <c r="AD26" s="160">
        <f t="shared" si="14"/>
        <v>253.25585234579853</v>
      </c>
      <c r="AE26" s="160">
        <f t="shared" si="14"/>
        <v>262.10625369357757</v>
      </c>
      <c r="AF26" s="160">
        <f t="shared" ref="AF26:AG26" si="15">SUMIF(AF27:AF30,"&lt;1E+307")</f>
        <v>257.84740988136787</v>
      </c>
      <c r="AG26" s="160">
        <f t="shared" si="15"/>
        <v>258.12470247749673</v>
      </c>
      <c r="AH26" s="160">
        <f t="shared" ref="AH26" si="16">SUMIF(AH27:AH30,"&lt;1E+307")</f>
        <v>241.87600623566664</v>
      </c>
      <c r="AI26" s="160">
        <f t="shared" ref="AI26" si="17">SUMIF(AI27:AI30,"&lt;1E+307")</f>
        <v>239.05583562848395</v>
      </c>
      <c r="AJ26" s="160">
        <f t="shared" ref="AJ26" si="18">SUMIF(AJ27:AJ30,"&lt;1E+307")</f>
        <v>240.04440013018532</v>
      </c>
      <c r="AL26" s="127">
        <f>AJ26-AI26</f>
        <v>0.98856450170137578</v>
      </c>
      <c r="AM26" s="122">
        <f>IF(AJ26&lt;&gt;0,AJ26/AI26-1,0)</f>
        <v>4.1352870516730977E-3</v>
      </c>
    </row>
    <row r="27" spans="2:39" s="145" customFormat="1" ht="18.75" customHeight="1">
      <c r="B27" s="19" t="s">
        <v>7</v>
      </c>
      <c r="C27" s="154" t="s">
        <v>55</v>
      </c>
      <c r="D27" s="163">
        <v>2.8175330440715225</v>
      </c>
      <c r="E27" s="163">
        <v>2.666918531271631</v>
      </c>
      <c r="F27" s="163">
        <v>2.2876345419066331</v>
      </c>
      <c r="G27" s="163">
        <v>2.0787534900161049</v>
      </c>
      <c r="H27" s="163">
        <v>2.2204900621823729</v>
      </c>
      <c r="I27" s="163">
        <v>2.2918738634910785</v>
      </c>
      <c r="J27" s="163">
        <v>2.1414517715753174</v>
      </c>
      <c r="K27" s="163">
        <v>2.2994052198276185</v>
      </c>
      <c r="L27" s="163">
        <v>2.2383436347795693</v>
      </c>
      <c r="M27" s="163">
        <v>2.3054824346513723</v>
      </c>
      <c r="N27" s="163">
        <v>2.404841385439791</v>
      </c>
      <c r="O27" s="163">
        <v>2.3532383906497696</v>
      </c>
      <c r="P27" s="163">
        <v>2.2874100186637807</v>
      </c>
      <c r="Q27" s="163">
        <v>2.270048169517445</v>
      </c>
      <c r="R27" s="163">
        <v>2.0725062421060625</v>
      </c>
      <c r="S27" s="163">
        <v>2.1985963662939207</v>
      </c>
      <c r="T27" s="163">
        <v>2.2921927617104201</v>
      </c>
      <c r="U27" s="163">
        <v>2.3418863503549261</v>
      </c>
      <c r="V27" s="163">
        <v>2.3926023807786638</v>
      </c>
      <c r="W27" s="163">
        <v>2.1727683975410237</v>
      </c>
      <c r="X27" s="163">
        <v>2.1202610837720375</v>
      </c>
      <c r="Y27" s="163">
        <v>2.1614812710130091</v>
      </c>
      <c r="Z27" s="163">
        <v>2.0623328679632564</v>
      </c>
      <c r="AA27" s="163">
        <v>2.0001410651553257</v>
      </c>
      <c r="AB27" s="163">
        <v>2.1098628876232342</v>
      </c>
      <c r="AC27" s="163">
        <v>2.2199546401957724</v>
      </c>
      <c r="AD27" s="163">
        <v>2.1838299442568703</v>
      </c>
      <c r="AE27" s="163">
        <v>2.2208250682614508</v>
      </c>
      <c r="AF27" s="163">
        <v>2.2991418992930939</v>
      </c>
      <c r="AG27" s="163">
        <v>2.445369916672933</v>
      </c>
      <c r="AH27" s="163">
        <v>1.5781331473950708</v>
      </c>
      <c r="AI27" s="163">
        <v>1.6731298852728873</v>
      </c>
      <c r="AJ27" s="163">
        <v>1.3926395276809584</v>
      </c>
      <c r="AL27" s="129">
        <f>AJ27-AI27</f>
        <v>-0.28049035759192886</v>
      </c>
      <c r="AM27" s="125">
        <f>IF(AJ27&lt;&gt;0,AJ27/AI27-1,0)</f>
        <v>-0.1676441022665619</v>
      </c>
    </row>
    <row r="28" spans="2:39" s="145" customFormat="1" ht="18.75" customHeight="1">
      <c r="B28" s="91" t="s">
        <v>8</v>
      </c>
      <c r="C28" s="155" t="s">
        <v>56</v>
      </c>
      <c r="D28" s="162">
        <v>1812.7453698214158</v>
      </c>
      <c r="E28" s="162">
        <v>1486.6622788607979</v>
      </c>
      <c r="F28" s="162">
        <v>1297.8539875335605</v>
      </c>
      <c r="G28" s="162">
        <v>1136.8723409769359</v>
      </c>
      <c r="H28" s="162">
        <v>967.22225372866694</v>
      </c>
      <c r="I28" s="162">
        <v>892.03685861648626</v>
      </c>
      <c r="J28" s="162">
        <v>813.26066932916797</v>
      </c>
      <c r="K28" s="162">
        <v>731.22347705425477</v>
      </c>
      <c r="L28" s="162">
        <v>668.73163499239286</v>
      </c>
      <c r="M28" s="162">
        <v>612.16998818069067</v>
      </c>
      <c r="N28" s="162">
        <v>553.32272166100756</v>
      </c>
      <c r="O28" s="162">
        <v>503.36093631980066</v>
      </c>
      <c r="P28" s="162">
        <v>470.74625691461665</v>
      </c>
      <c r="Q28" s="162">
        <v>426.65101448633214</v>
      </c>
      <c r="R28" s="162">
        <v>401.78828473011805</v>
      </c>
      <c r="S28" s="162">
        <v>366.96468218325128</v>
      </c>
      <c r="T28" s="162">
        <v>340.953273312264</v>
      </c>
      <c r="U28" s="162">
        <v>322.36080294104352</v>
      </c>
      <c r="V28" s="162">
        <v>296.22679170041414</v>
      </c>
      <c r="W28" s="162">
        <v>286.69706207227244</v>
      </c>
      <c r="X28" s="162">
        <v>266.7977137349082</v>
      </c>
      <c r="Y28" s="162">
        <v>259.78373613069812</v>
      </c>
      <c r="Z28" s="162">
        <v>243.52461699323842</v>
      </c>
      <c r="AA28" s="162">
        <v>240.62888781312887</v>
      </c>
      <c r="AB28" s="162">
        <v>241.08718503824034</v>
      </c>
      <c r="AC28" s="162">
        <v>242.28508757298854</v>
      </c>
      <c r="AD28" s="162">
        <v>248.76327966808233</v>
      </c>
      <c r="AE28" s="162">
        <v>257.81330912142789</v>
      </c>
      <c r="AF28" s="162">
        <v>250.93969688672479</v>
      </c>
      <c r="AG28" s="162">
        <v>251.84074825748365</v>
      </c>
      <c r="AH28" s="162">
        <v>234.28400126194063</v>
      </c>
      <c r="AI28" s="162">
        <v>231.44700161755713</v>
      </c>
      <c r="AJ28" s="162">
        <v>232.72329752274081</v>
      </c>
      <c r="AL28" s="128">
        <f>AJ28-AI28</f>
        <v>1.2762959051836731</v>
      </c>
      <c r="AM28" s="124">
        <f>IF(AJ28&lt;&gt;0,AJ28/AI28-1,0)</f>
        <v>5.5144196998180295E-3</v>
      </c>
    </row>
    <row r="29" spans="2:39" s="145" customFormat="1" ht="18.75" customHeight="1">
      <c r="B29" s="19" t="s">
        <v>9</v>
      </c>
      <c r="C29" s="154" t="s">
        <v>57</v>
      </c>
      <c r="D29" s="163">
        <v>19.723774934398897</v>
      </c>
      <c r="E29" s="163">
        <v>18.027646476920477</v>
      </c>
      <c r="F29" s="163">
        <v>16.907662637322609</v>
      </c>
      <c r="G29" s="163">
        <v>15.784383499346669</v>
      </c>
      <c r="H29" s="163">
        <v>14.376482073456021</v>
      </c>
      <c r="I29" s="163">
        <v>13.143011197078803</v>
      </c>
      <c r="J29" s="163">
        <v>12.326464370117458</v>
      </c>
      <c r="K29" s="163">
        <v>8.5104483959886217</v>
      </c>
      <c r="L29" s="163">
        <v>6.3650134470455768</v>
      </c>
      <c r="M29" s="163">
        <v>6.1917350194937582</v>
      </c>
      <c r="N29" s="163">
        <v>5.2107884956347439</v>
      </c>
      <c r="O29" s="163">
        <v>3.1470904655377328</v>
      </c>
      <c r="P29" s="163">
        <v>1.2760626815164469</v>
      </c>
      <c r="Q29" s="163">
        <v>1.2362350866767464</v>
      </c>
      <c r="R29" s="163">
        <v>1.1592213788136616</v>
      </c>
      <c r="S29" s="163">
        <v>0.96497243848522296</v>
      </c>
      <c r="T29" s="163">
        <v>0.87474456685415947</v>
      </c>
      <c r="U29" s="163">
        <v>0.80288471015456786</v>
      </c>
      <c r="V29" s="163">
        <v>0.76226113475276036</v>
      </c>
      <c r="W29" s="163">
        <v>0.63247560150213111</v>
      </c>
      <c r="X29" s="163">
        <v>0.63713260459947829</v>
      </c>
      <c r="Y29" s="163">
        <v>0.65502019795797317</v>
      </c>
      <c r="Z29" s="163">
        <v>0.50110877849531177</v>
      </c>
      <c r="AA29" s="163">
        <v>0.46887889803040733</v>
      </c>
      <c r="AB29" s="163">
        <v>0.40626612744332447</v>
      </c>
      <c r="AC29" s="163">
        <v>0.39855457992547666</v>
      </c>
      <c r="AD29" s="163">
        <v>0.41990492697037196</v>
      </c>
      <c r="AE29" s="163">
        <v>0.341433877878489</v>
      </c>
      <c r="AF29" s="163">
        <v>0.28297041106594073</v>
      </c>
      <c r="AG29" s="163">
        <v>0.31407227637472729</v>
      </c>
      <c r="AH29" s="163">
        <v>0.32992839039616895</v>
      </c>
      <c r="AI29" s="163">
        <v>0.32765267272903292</v>
      </c>
      <c r="AJ29" s="163">
        <v>0.33750398795940512</v>
      </c>
      <c r="AL29" s="129">
        <f>AJ29-AI29</f>
        <v>9.8513152303721929E-3</v>
      </c>
      <c r="AM29" s="125">
        <f>IF(AJ29&lt;&gt;0,AJ29/AI29-1,0)</f>
        <v>3.0066335636209418E-2</v>
      </c>
    </row>
    <row r="30" spans="2:39" s="145" customFormat="1" ht="18.75" customHeight="1">
      <c r="B30" s="91" t="s">
        <v>10</v>
      </c>
      <c r="C30" s="155" t="s">
        <v>58</v>
      </c>
      <c r="D30" s="162">
        <v>2.172490660225928</v>
      </c>
      <c r="E30" s="162">
        <v>2.1136838964886153</v>
      </c>
      <c r="F30" s="162">
        <v>2.1791867723652598</v>
      </c>
      <c r="G30" s="162">
        <v>2.168216505200339</v>
      </c>
      <c r="H30" s="162">
        <v>2.0649527670102588</v>
      </c>
      <c r="I30" s="162">
        <v>1.6641671942774687</v>
      </c>
      <c r="J30" s="162">
        <v>1.5053737332197159</v>
      </c>
      <c r="K30" s="162">
        <v>1.222044026719362</v>
      </c>
      <c r="L30" s="162">
        <v>1.1587552574655837</v>
      </c>
      <c r="M30" s="162">
        <v>0.96907574192253365</v>
      </c>
      <c r="N30" s="162">
        <v>0.89195034303067833</v>
      </c>
      <c r="O30" s="162">
        <v>0.86709966315602782</v>
      </c>
      <c r="P30" s="162">
        <v>0.79498934220527762</v>
      </c>
      <c r="Q30" s="162">
        <v>0.81563395986213072</v>
      </c>
      <c r="R30" s="162">
        <v>0.83666123112433288</v>
      </c>
      <c r="S30" s="162">
        <v>0.86223332968097055</v>
      </c>
      <c r="T30" s="162">
        <v>0.7693398108859324</v>
      </c>
      <c r="U30" s="162">
        <v>0.77365231354580744</v>
      </c>
      <c r="V30" s="162">
        <v>0.72968817863829927</v>
      </c>
      <c r="W30" s="162">
        <v>0.73571366174418074</v>
      </c>
      <c r="X30" s="162">
        <v>0.71400695506839318</v>
      </c>
      <c r="Y30" s="162">
        <v>0.74435595554605427</v>
      </c>
      <c r="Z30" s="162">
        <v>0.71609022224491403</v>
      </c>
      <c r="AA30" s="162">
        <v>0.72355831503033952</v>
      </c>
      <c r="AB30" s="162">
        <v>1.0629592033841995</v>
      </c>
      <c r="AC30" s="162">
        <v>1.1960723140344567</v>
      </c>
      <c r="AD30" s="162">
        <v>1.8888378064889608</v>
      </c>
      <c r="AE30" s="162">
        <v>1.7306856260097303</v>
      </c>
      <c r="AF30" s="162">
        <v>4.3256006842840184</v>
      </c>
      <c r="AG30" s="162">
        <v>3.5245120269654118</v>
      </c>
      <c r="AH30" s="162">
        <v>5.6839434359347578</v>
      </c>
      <c r="AI30" s="162">
        <v>5.6080514529248742</v>
      </c>
      <c r="AJ30" s="162">
        <v>5.5909590918041792</v>
      </c>
      <c r="AL30" s="128">
        <f>AJ30-AI30</f>
        <v>-1.709236112069501E-2</v>
      </c>
      <c r="AM30" s="124">
        <f>IF(AJ30&lt;&gt;0,AJ30/AI30-1,0)</f>
        <v>-3.0478253033467961E-3</v>
      </c>
    </row>
    <row r="31" spans="2:39" s="145" customFormat="1" ht="18.75" customHeight="1">
      <c r="B31" s="19"/>
      <c r="C31" s="154"/>
      <c r="D31" s="163"/>
      <c r="E31" s="163"/>
      <c r="F31" s="163"/>
      <c r="G31" s="163"/>
      <c r="H31" s="163"/>
      <c r="I31" s="163"/>
      <c r="J31" s="163"/>
      <c r="K31" s="163"/>
      <c r="L31" s="163"/>
      <c r="M31" s="163"/>
      <c r="N31" s="163"/>
      <c r="O31" s="163"/>
      <c r="P31" s="163"/>
      <c r="Q31" s="163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L31" s="129"/>
      <c r="AM31" s="125"/>
    </row>
    <row r="32" spans="2:39" s="10" customFormat="1" ht="18.75" customHeight="1">
      <c r="B32" s="148" t="s">
        <v>26</v>
      </c>
      <c r="C32" s="22" t="s">
        <v>6</v>
      </c>
      <c r="D32" s="160">
        <f>SUMIF(D33:D40,"&lt;1E+307")</f>
        <v>46159.78903093304</v>
      </c>
      <c r="E32" s="160">
        <f t="shared" ref="E32:AG32" si="19">SUMIF(E33:E40,"&lt;1E+307")</f>
        <v>41005.875096333068</v>
      </c>
      <c r="F32" s="160">
        <f t="shared" si="19"/>
        <v>40102.780338443918</v>
      </c>
      <c r="G32" s="160">
        <f t="shared" si="19"/>
        <v>40085.193057561017</v>
      </c>
      <c r="H32" s="160">
        <f t="shared" si="19"/>
        <v>40644.845392265881</v>
      </c>
      <c r="I32" s="160">
        <f t="shared" si="19"/>
        <v>40618.607890565181</v>
      </c>
      <c r="J32" s="160">
        <f t="shared" si="19"/>
        <v>40722.257271650094</v>
      </c>
      <c r="K32" s="160">
        <f t="shared" si="19"/>
        <v>39691.464691519774</v>
      </c>
      <c r="L32" s="160">
        <f t="shared" si="19"/>
        <v>39768.247007954102</v>
      </c>
      <c r="M32" s="160">
        <f t="shared" si="19"/>
        <v>39479.837023385902</v>
      </c>
      <c r="N32" s="160">
        <f t="shared" si="19"/>
        <v>38911.423756111697</v>
      </c>
      <c r="O32" s="160">
        <f t="shared" si="19"/>
        <v>39484.573649350146</v>
      </c>
      <c r="P32" s="160">
        <f t="shared" si="19"/>
        <v>38064.082510694119</v>
      </c>
      <c r="Q32" s="160">
        <f t="shared" si="19"/>
        <v>37726.21504240713</v>
      </c>
      <c r="R32" s="160">
        <f t="shared" si="19"/>
        <v>36659.669747031898</v>
      </c>
      <c r="S32" s="160">
        <f t="shared" si="19"/>
        <v>36523.392767081525</v>
      </c>
      <c r="T32" s="160">
        <f t="shared" si="19"/>
        <v>35841.919193053174</v>
      </c>
      <c r="U32" s="160">
        <f t="shared" si="19"/>
        <v>36090.315697321777</v>
      </c>
      <c r="V32" s="160">
        <f t="shared" si="19"/>
        <v>36340.482334326465</v>
      </c>
      <c r="W32" s="160">
        <f t="shared" si="19"/>
        <v>36502.279420444582</v>
      </c>
      <c r="X32" s="160">
        <f t="shared" si="19"/>
        <v>36239.593547480756</v>
      </c>
      <c r="Y32" s="160">
        <f t="shared" si="19"/>
        <v>36044.820940790611</v>
      </c>
      <c r="Z32" s="160">
        <f t="shared" si="19"/>
        <v>36258.669199101852</v>
      </c>
      <c r="AA32" s="160">
        <f t="shared" si="19"/>
        <v>36867.119350148554</v>
      </c>
      <c r="AB32" s="160">
        <f t="shared" si="19"/>
        <v>37313.630137022104</v>
      </c>
      <c r="AC32" s="160">
        <f t="shared" si="19"/>
        <v>37373.362608711665</v>
      </c>
      <c r="AD32" s="160">
        <f t="shared" si="19"/>
        <v>37128.819273709683</v>
      </c>
      <c r="AE32" s="160">
        <f t="shared" si="19"/>
        <v>36936.999016252201</v>
      </c>
      <c r="AF32" s="160">
        <f t="shared" si="19"/>
        <v>36393.606697778319</v>
      </c>
      <c r="AG32" s="160">
        <f t="shared" si="19"/>
        <v>36066.705977385638</v>
      </c>
      <c r="AH32" s="160">
        <f t="shared" ref="AH32" si="20">SUMIF(AH33:AH40,"&lt;1E+307")</f>
        <v>35626.896339183862</v>
      </c>
      <c r="AI32" s="160">
        <f t="shared" ref="AI32" si="21">SUMIF(AI33:AI40,"&lt;1E+307")</f>
        <v>34715.302814348033</v>
      </c>
      <c r="AJ32" s="160">
        <f t="shared" ref="AJ32" si="22">SUMIF(AJ33:AJ40,"&lt;1E+307")</f>
        <v>34510.130431012789</v>
      </c>
      <c r="AL32" s="127">
        <f t="shared" ref="AL32:AL40" si="23">AJ32-AI32</f>
        <v>-205.17238333524438</v>
      </c>
      <c r="AM32" s="122">
        <f t="shared" ref="AM32:AM40" si="24">IF(AJ32&lt;&gt;0,AJ32/AI32-1,0)</f>
        <v>-5.9101424070091557E-3</v>
      </c>
    </row>
    <row r="33" spans="2:39" s="145" customFormat="1" ht="18.75" customHeight="1">
      <c r="B33" s="19" t="s">
        <v>33</v>
      </c>
      <c r="C33" s="154" t="s">
        <v>59</v>
      </c>
      <c r="D33" s="163">
        <v>270.24948505520717</v>
      </c>
      <c r="E33" s="163">
        <v>108.5139592044014</v>
      </c>
      <c r="F33" s="163">
        <v>76.412831457089069</v>
      </c>
      <c r="G33" s="163">
        <v>74.155526411001034</v>
      </c>
      <c r="H33" s="163">
        <v>58.620577146493432</v>
      </c>
      <c r="I33" s="163">
        <v>70.618410245320746</v>
      </c>
      <c r="J33" s="163">
        <v>67.29558585921157</v>
      </c>
      <c r="K33" s="163">
        <v>67.906798557602073</v>
      </c>
      <c r="L33" s="163">
        <v>63.228128091385855</v>
      </c>
      <c r="M33" s="163">
        <v>60.327321270062299</v>
      </c>
      <c r="N33" s="163">
        <v>67.240568381990428</v>
      </c>
      <c r="O33" s="163">
        <v>59.636946184049009</v>
      </c>
      <c r="P33" s="163">
        <v>59.261340572296774</v>
      </c>
      <c r="Q33" s="163">
        <v>50.538768471130602</v>
      </c>
      <c r="R33" s="163">
        <v>52.017187287191163</v>
      </c>
      <c r="S33" s="163">
        <v>56.779864225453586</v>
      </c>
      <c r="T33" s="163">
        <v>67.090448678625165</v>
      </c>
      <c r="U33" s="163">
        <v>98.039480007816366</v>
      </c>
      <c r="V33" s="163">
        <v>90.679017551735967</v>
      </c>
      <c r="W33" s="163">
        <v>96.512823513297889</v>
      </c>
      <c r="X33" s="163">
        <v>122.42244896202212</v>
      </c>
      <c r="Y33" s="163">
        <v>133.14046016957172</v>
      </c>
      <c r="Z33" s="163">
        <v>130.64566070306435</v>
      </c>
      <c r="AA33" s="163">
        <v>144.25541711122739</v>
      </c>
      <c r="AB33" s="163">
        <v>161.69438884051749</v>
      </c>
      <c r="AC33" s="163">
        <v>183.41706678349996</v>
      </c>
      <c r="AD33" s="163">
        <v>193.1986045617343</v>
      </c>
      <c r="AE33" s="163">
        <v>203.29890300145809</v>
      </c>
      <c r="AF33" s="163">
        <v>188.6416249666338</v>
      </c>
      <c r="AG33" s="163">
        <v>188.06653281554514</v>
      </c>
      <c r="AH33" s="163">
        <v>195.69255971710322</v>
      </c>
      <c r="AI33" s="163">
        <v>190.19083221686893</v>
      </c>
      <c r="AJ33" s="163">
        <v>189.16342103295224</v>
      </c>
      <c r="AL33" s="129">
        <f t="shared" si="23"/>
        <v>-1.0274111839166835</v>
      </c>
      <c r="AM33" s="125">
        <f t="shared" si="24"/>
        <v>-5.4020016209044286E-3</v>
      </c>
    </row>
    <row r="34" spans="2:39" s="145" customFormat="1" ht="18.75" customHeight="1">
      <c r="B34" s="91" t="s">
        <v>90</v>
      </c>
      <c r="C34" s="155" t="s">
        <v>111</v>
      </c>
      <c r="D34" s="162">
        <v>37141.098335710238</v>
      </c>
      <c r="E34" s="162">
        <v>33091.899567978013</v>
      </c>
      <c r="F34" s="162">
        <v>32244.684232025636</v>
      </c>
      <c r="G34" s="162">
        <v>32269.336157897513</v>
      </c>
      <c r="H34" s="162">
        <v>32500.132263059357</v>
      </c>
      <c r="I34" s="162">
        <v>32547.87884654558</v>
      </c>
      <c r="J34" s="162">
        <v>32570.847249739221</v>
      </c>
      <c r="K34" s="162">
        <v>31635.068369871246</v>
      </c>
      <c r="L34" s="162">
        <v>31451.236826174805</v>
      </c>
      <c r="M34" s="162">
        <v>31224.506740408571</v>
      </c>
      <c r="N34" s="162">
        <v>30699.325343212578</v>
      </c>
      <c r="O34" s="162">
        <v>31171.964689958142</v>
      </c>
      <c r="P34" s="162">
        <v>29935.653673878969</v>
      </c>
      <c r="Q34" s="162">
        <v>29559.743519074742</v>
      </c>
      <c r="R34" s="162">
        <v>28737.894170295571</v>
      </c>
      <c r="S34" s="162">
        <v>28547.982773377164</v>
      </c>
      <c r="T34" s="162">
        <v>27964.255261369552</v>
      </c>
      <c r="U34" s="162">
        <v>28066.657443494896</v>
      </c>
      <c r="V34" s="162">
        <v>28320.671301711012</v>
      </c>
      <c r="W34" s="162">
        <v>28352.236956254521</v>
      </c>
      <c r="X34" s="162">
        <v>28203.459163840911</v>
      </c>
      <c r="Y34" s="162">
        <v>27822.456990695053</v>
      </c>
      <c r="Z34" s="162">
        <v>27829.844152492733</v>
      </c>
      <c r="AA34" s="162">
        <v>28181.004455045797</v>
      </c>
      <c r="AB34" s="162">
        <v>28420.176019472532</v>
      </c>
      <c r="AC34" s="162">
        <v>28401.890765824606</v>
      </c>
      <c r="AD34" s="162">
        <v>28116.183688583493</v>
      </c>
      <c r="AE34" s="162">
        <v>27890.278547840851</v>
      </c>
      <c r="AF34" s="162">
        <v>27453.806356407607</v>
      </c>
      <c r="AG34" s="162">
        <v>27132.243405933681</v>
      </c>
      <c r="AH34" s="162">
        <v>26708.591047393715</v>
      </c>
      <c r="AI34" s="162">
        <v>26141.264785888325</v>
      </c>
      <c r="AJ34" s="162">
        <v>26182.581299163154</v>
      </c>
      <c r="AL34" s="128">
        <f t="shared" si="23"/>
        <v>41.316513274829049</v>
      </c>
      <c r="AM34" s="124">
        <f t="shared" si="24"/>
        <v>1.5805093446408236E-3</v>
      </c>
    </row>
    <row r="35" spans="2:39" s="145" customFormat="1" ht="18.75" customHeight="1">
      <c r="B35" s="19" t="s">
        <v>91</v>
      </c>
      <c r="C35" s="154" t="s">
        <v>112</v>
      </c>
      <c r="D35" s="163">
        <v>8748.1321945884883</v>
      </c>
      <c r="E35" s="163">
        <v>7804.7131640797043</v>
      </c>
      <c r="F35" s="163">
        <v>7780.673515789601</v>
      </c>
      <c r="G35" s="163">
        <v>7740.3879337229364</v>
      </c>
      <c r="H35" s="163">
        <v>8084.4771297428306</v>
      </c>
      <c r="I35" s="163">
        <v>7996.1921410901032</v>
      </c>
      <c r="J35" s="163">
        <v>8077.6018031651647</v>
      </c>
      <c r="K35" s="163">
        <v>7980.2632265561551</v>
      </c>
      <c r="L35" s="163">
        <v>8235.2167854016789</v>
      </c>
      <c r="M35" s="163">
        <v>8173.9066058318476</v>
      </c>
      <c r="N35" s="163">
        <v>8111.3704691861667</v>
      </c>
      <c r="O35" s="163">
        <v>8205.451495238085</v>
      </c>
      <c r="P35" s="163">
        <v>8000.8634603627515</v>
      </c>
      <c r="Q35" s="163">
        <v>8035.1903275304394</v>
      </c>
      <c r="R35" s="163">
        <v>7765.2872394811566</v>
      </c>
      <c r="S35" s="163">
        <v>7641.250260607002</v>
      </c>
      <c r="T35" s="163">
        <v>7427.722146645523</v>
      </c>
      <c r="U35" s="163">
        <v>7411.0815326128868</v>
      </c>
      <c r="V35" s="163">
        <v>7338.9346797662674</v>
      </c>
      <c r="W35" s="163">
        <v>7308.9536051083287</v>
      </c>
      <c r="X35" s="163">
        <v>6992.7320863559517</v>
      </c>
      <c r="Y35" s="163">
        <v>6960.6626582548142</v>
      </c>
      <c r="Z35" s="163">
        <v>7112.4089860066233</v>
      </c>
      <c r="AA35" s="163">
        <v>7121.0009327052167</v>
      </c>
      <c r="AB35" s="163">
        <v>7255.0571361288639</v>
      </c>
      <c r="AC35" s="163">
        <v>7258.1406026644327</v>
      </c>
      <c r="AD35" s="163">
        <v>7299.4101102441555</v>
      </c>
      <c r="AE35" s="163">
        <v>7346.6131735360032</v>
      </c>
      <c r="AF35" s="163">
        <v>7277.7784484873582</v>
      </c>
      <c r="AG35" s="163">
        <v>7275.9202143228558</v>
      </c>
      <c r="AH35" s="163">
        <v>7222.405865848501</v>
      </c>
      <c r="AI35" s="163">
        <v>6883.6403300182983</v>
      </c>
      <c r="AJ35" s="163">
        <v>6638.1788447492272</v>
      </c>
      <c r="AL35" s="129">
        <f t="shared" si="23"/>
        <v>-245.46148526907109</v>
      </c>
      <c r="AM35" s="125">
        <f t="shared" si="24"/>
        <v>-3.5658673826791665E-2</v>
      </c>
    </row>
    <row r="36" spans="2:39" s="145" customFormat="1" ht="18.75" customHeight="1">
      <c r="B36" s="91" t="s">
        <v>92</v>
      </c>
      <c r="C36" s="155" t="s">
        <v>113</v>
      </c>
      <c r="D36" s="162">
        <v>0</v>
      </c>
      <c r="E36" s="162">
        <v>0</v>
      </c>
      <c r="F36" s="162">
        <v>0</v>
      </c>
      <c r="G36" s="162">
        <v>0</v>
      </c>
      <c r="H36" s="162">
        <v>0</v>
      </c>
      <c r="I36" s="162">
        <v>0</v>
      </c>
      <c r="J36" s="162">
        <v>0</v>
      </c>
      <c r="K36" s="162">
        <v>0</v>
      </c>
      <c r="L36" s="162">
        <v>0</v>
      </c>
      <c r="M36" s="162">
        <v>0</v>
      </c>
      <c r="N36" s="162">
        <v>0</v>
      </c>
      <c r="O36" s="162">
        <v>0</v>
      </c>
      <c r="P36" s="162">
        <v>0</v>
      </c>
      <c r="Q36" s="162">
        <v>0</v>
      </c>
      <c r="R36" s="162">
        <v>0</v>
      </c>
      <c r="S36" s="162">
        <v>0</v>
      </c>
      <c r="T36" s="162">
        <v>0</v>
      </c>
      <c r="U36" s="162">
        <v>0</v>
      </c>
      <c r="V36" s="162">
        <v>0</v>
      </c>
      <c r="W36" s="162">
        <v>0</v>
      </c>
      <c r="X36" s="162">
        <v>0</v>
      </c>
      <c r="Y36" s="162">
        <v>0</v>
      </c>
      <c r="Z36" s="162">
        <v>0</v>
      </c>
      <c r="AA36" s="162">
        <v>0</v>
      </c>
      <c r="AB36" s="162">
        <v>0</v>
      </c>
      <c r="AC36" s="162">
        <v>0</v>
      </c>
      <c r="AD36" s="162">
        <v>0</v>
      </c>
      <c r="AE36" s="162">
        <v>0</v>
      </c>
      <c r="AF36" s="162">
        <v>0</v>
      </c>
      <c r="AG36" s="162">
        <v>0</v>
      </c>
      <c r="AH36" s="162">
        <v>0</v>
      </c>
      <c r="AI36" s="162">
        <v>0</v>
      </c>
      <c r="AJ36" s="162">
        <v>0</v>
      </c>
      <c r="AL36" s="128">
        <f t="shared" si="23"/>
        <v>0</v>
      </c>
      <c r="AM36" s="124">
        <f t="shared" si="24"/>
        <v>0</v>
      </c>
    </row>
    <row r="37" spans="2:39" s="145" customFormat="1" ht="18.75" customHeight="1">
      <c r="B37" s="19" t="s">
        <v>93</v>
      </c>
      <c r="C37" s="154" t="s">
        <v>114</v>
      </c>
      <c r="D37" s="163">
        <v>0</v>
      </c>
      <c r="E37" s="163">
        <v>0</v>
      </c>
      <c r="F37" s="163">
        <v>0</v>
      </c>
      <c r="G37" s="163">
        <v>0</v>
      </c>
      <c r="H37" s="163">
        <v>0</v>
      </c>
      <c r="I37" s="163">
        <v>0</v>
      </c>
      <c r="J37" s="163">
        <v>0</v>
      </c>
      <c r="K37" s="163">
        <v>0</v>
      </c>
      <c r="L37" s="163">
        <v>0</v>
      </c>
      <c r="M37" s="163">
        <v>0</v>
      </c>
      <c r="N37" s="163">
        <v>0</v>
      </c>
      <c r="O37" s="163">
        <v>0</v>
      </c>
      <c r="P37" s="163">
        <v>0</v>
      </c>
      <c r="Q37" s="163">
        <v>0</v>
      </c>
      <c r="R37" s="163">
        <v>0</v>
      </c>
      <c r="S37" s="163">
        <v>0</v>
      </c>
      <c r="T37" s="163">
        <v>0</v>
      </c>
      <c r="U37" s="163">
        <v>0</v>
      </c>
      <c r="V37" s="163">
        <v>0</v>
      </c>
      <c r="W37" s="163">
        <v>0</v>
      </c>
      <c r="X37" s="163">
        <v>0</v>
      </c>
      <c r="Y37" s="163">
        <v>0</v>
      </c>
      <c r="Z37" s="163">
        <v>0</v>
      </c>
      <c r="AA37" s="163">
        <v>0</v>
      </c>
      <c r="AB37" s="163">
        <v>0</v>
      </c>
      <c r="AC37" s="163">
        <v>0</v>
      </c>
      <c r="AD37" s="163">
        <v>0</v>
      </c>
      <c r="AE37" s="163">
        <v>0</v>
      </c>
      <c r="AF37" s="163">
        <v>0</v>
      </c>
      <c r="AG37" s="163">
        <v>0</v>
      </c>
      <c r="AH37" s="163">
        <v>0</v>
      </c>
      <c r="AI37" s="163">
        <v>0</v>
      </c>
      <c r="AJ37" s="163">
        <v>0</v>
      </c>
      <c r="AL37" s="129">
        <f t="shared" si="23"/>
        <v>0</v>
      </c>
      <c r="AM37" s="125">
        <f t="shared" si="24"/>
        <v>0</v>
      </c>
    </row>
    <row r="38" spans="2:39" s="145" customFormat="1" ht="18.75" customHeight="1">
      <c r="B38" s="91" t="s">
        <v>94</v>
      </c>
      <c r="C38" s="155" t="s">
        <v>115</v>
      </c>
      <c r="D38" s="162">
        <v>0</v>
      </c>
      <c r="E38" s="162">
        <v>0</v>
      </c>
      <c r="F38" s="162">
        <v>0</v>
      </c>
      <c r="G38" s="162">
        <v>0</v>
      </c>
      <c r="H38" s="162">
        <v>0</v>
      </c>
      <c r="I38" s="162">
        <v>0</v>
      </c>
      <c r="J38" s="162">
        <v>0</v>
      </c>
      <c r="K38" s="162">
        <v>0</v>
      </c>
      <c r="L38" s="162">
        <v>0</v>
      </c>
      <c r="M38" s="162">
        <v>0</v>
      </c>
      <c r="N38" s="162">
        <v>0</v>
      </c>
      <c r="O38" s="162">
        <v>0</v>
      </c>
      <c r="P38" s="162">
        <v>0</v>
      </c>
      <c r="Q38" s="162">
        <v>0</v>
      </c>
      <c r="R38" s="162">
        <v>0</v>
      </c>
      <c r="S38" s="162">
        <v>0</v>
      </c>
      <c r="T38" s="162">
        <v>0</v>
      </c>
      <c r="U38" s="162">
        <v>0</v>
      </c>
      <c r="V38" s="162">
        <v>0</v>
      </c>
      <c r="W38" s="162">
        <v>0</v>
      </c>
      <c r="X38" s="162">
        <v>0</v>
      </c>
      <c r="Y38" s="162">
        <v>0</v>
      </c>
      <c r="Z38" s="162">
        <v>0</v>
      </c>
      <c r="AA38" s="162">
        <v>0</v>
      </c>
      <c r="AB38" s="162">
        <v>0</v>
      </c>
      <c r="AC38" s="162">
        <v>0</v>
      </c>
      <c r="AD38" s="162">
        <v>0</v>
      </c>
      <c r="AE38" s="162">
        <v>0</v>
      </c>
      <c r="AF38" s="162">
        <v>0</v>
      </c>
      <c r="AG38" s="162">
        <v>0</v>
      </c>
      <c r="AH38" s="162">
        <v>0</v>
      </c>
      <c r="AI38" s="162">
        <v>0</v>
      </c>
      <c r="AJ38" s="162">
        <v>0</v>
      </c>
      <c r="AL38" s="128">
        <f t="shared" si="23"/>
        <v>0</v>
      </c>
      <c r="AM38" s="124">
        <f t="shared" si="24"/>
        <v>0</v>
      </c>
    </row>
    <row r="39" spans="2:39" s="145" customFormat="1" ht="18.75" customHeight="1">
      <c r="B39" s="19" t="s">
        <v>95</v>
      </c>
      <c r="C39" s="154" t="s">
        <v>116</v>
      </c>
      <c r="D39" s="163">
        <v>0</v>
      </c>
      <c r="E39" s="163">
        <v>0</v>
      </c>
      <c r="F39" s="163">
        <v>0</v>
      </c>
      <c r="G39" s="163">
        <v>0</v>
      </c>
      <c r="H39" s="163">
        <v>0</v>
      </c>
      <c r="I39" s="163">
        <v>0</v>
      </c>
      <c r="J39" s="163">
        <v>0</v>
      </c>
      <c r="K39" s="163">
        <v>0</v>
      </c>
      <c r="L39" s="163">
        <v>0</v>
      </c>
      <c r="M39" s="163">
        <v>0</v>
      </c>
      <c r="N39" s="163">
        <v>0</v>
      </c>
      <c r="O39" s="163">
        <v>0</v>
      </c>
      <c r="P39" s="163">
        <v>0</v>
      </c>
      <c r="Q39" s="163">
        <v>0</v>
      </c>
      <c r="R39" s="163">
        <v>0</v>
      </c>
      <c r="S39" s="163">
        <v>0</v>
      </c>
      <c r="T39" s="163">
        <v>0</v>
      </c>
      <c r="U39" s="163">
        <v>0</v>
      </c>
      <c r="V39" s="163">
        <v>0</v>
      </c>
      <c r="W39" s="163">
        <v>0</v>
      </c>
      <c r="X39" s="163">
        <v>0</v>
      </c>
      <c r="Y39" s="163">
        <v>0</v>
      </c>
      <c r="Z39" s="163">
        <v>0</v>
      </c>
      <c r="AA39" s="163">
        <v>0</v>
      </c>
      <c r="AB39" s="163">
        <v>0</v>
      </c>
      <c r="AC39" s="163">
        <v>0</v>
      </c>
      <c r="AD39" s="163">
        <v>0</v>
      </c>
      <c r="AE39" s="163">
        <v>0</v>
      </c>
      <c r="AF39" s="163">
        <v>0</v>
      </c>
      <c r="AG39" s="163">
        <v>0</v>
      </c>
      <c r="AH39" s="163">
        <v>0</v>
      </c>
      <c r="AI39" s="163">
        <v>0</v>
      </c>
      <c r="AJ39" s="163">
        <v>0</v>
      </c>
      <c r="AL39" s="129">
        <f t="shared" si="23"/>
        <v>0</v>
      </c>
      <c r="AM39" s="125">
        <f t="shared" si="24"/>
        <v>0</v>
      </c>
    </row>
    <row r="40" spans="2:39" s="145" customFormat="1" ht="18.75" customHeight="1">
      <c r="B40" s="91" t="s">
        <v>96</v>
      </c>
      <c r="C40" s="155" t="s">
        <v>117</v>
      </c>
      <c r="D40" s="162">
        <v>0.3090155790978722</v>
      </c>
      <c r="E40" s="162">
        <v>0.74840507095101205</v>
      </c>
      <c r="F40" s="162">
        <v>1.0097591715878791</v>
      </c>
      <c r="G40" s="162">
        <v>1.3134395295740153</v>
      </c>
      <c r="H40" s="162">
        <v>1.6154223172063671</v>
      </c>
      <c r="I40" s="162">
        <v>3.9184926841739185</v>
      </c>
      <c r="J40" s="162">
        <v>6.512632886499838</v>
      </c>
      <c r="K40" s="162">
        <v>8.2262965347657904</v>
      </c>
      <c r="L40" s="162">
        <v>18.565268286236851</v>
      </c>
      <c r="M40" s="162">
        <v>21.096355875424113</v>
      </c>
      <c r="N40" s="162">
        <v>33.487375330967026</v>
      </c>
      <c r="O40" s="162">
        <v>47.520517969866887</v>
      </c>
      <c r="P40" s="162">
        <v>68.304035880102049</v>
      </c>
      <c r="Q40" s="162">
        <v>80.74242733081141</v>
      </c>
      <c r="R40" s="162">
        <v>104.47114996797819</v>
      </c>
      <c r="S40" s="162">
        <v>277.3798688719034</v>
      </c>
      <c r="T40" s="162">
        <v>382.85133635947841</v>
      </c>
      <c r="U40" s="162">
        <v>514.53724120617574</v>
      </c>
      <c r="V40" s="162">
        <v>590.19733529744974</v>
      </c>
      <c r="W40" s="162">
        <v>744.57603556843583</v>
      </c>
      <c r="X40" s="162">
        <v>920.97984832186853</v>
      </c>
      <c r="Y40" s="162">
        <v>1128.5608316711732</v>
      </c>
      <c r="Z40" s="162">
        <v>1185.7703998994364</v>
      </c>
      <c r="AA40" s="162">
        <v>1420.8585452863088</v>
      </c>
      <c r="AB40" s="162">
        <v>1476.7025925801843</v>
      </c>
      <c r="AC40" s="162">
        <v>1529.9141734391226</v>
      </c>
      <c r="AD40" s="162">
        <v>1520.0268703203039</v>
      </c>
      <c r="AE40" s="162">
        <v>1496.8083918738851</v>
      </c>
      <c r="AF40" s="162">
        <v>1473.3802679167179</v>
      </c>
      <c r="AG40" s="162">
        <v>1470.4758243135589</v>
      </c>
      <c r="AH40" s="162">
        <v>1500.2068662245424</v>
      </c>
      <c r="AI40" s="162">
        <v>1500.2068662245424</v>
      </c>
      <c r="AJ40" s="162">
        <v>1500.2068660674533</v>
      </c>
      <c r="AL40" s="128">
        <f t="shared" si="23"/>
        <v>-1.5708906175859738E-7</v>
      </c>
      <c r="AM40" s="124">
        <f t="shared" si="24"/>
        <v>-1.0471157274594134E-10</v>
      </c>
    </row>
    <row r="41" spans="2:39" s="145" customFormat="1" ht="18.75" customHeight="1">
      <c r="B41" s="19"/>
      <c r="C41" s="154"/>
      <c r="D41" s="163"/>
      <c r="E41" s="163"/>
      <c r="F41" s="163"/>
      <c r="G41" s="163"/>
      <c r="H41" s="163"/>
      <c r="I41" s="163"/>
      <c r="J41" s="163"/>
      <c r="K41" s="163"/>
      <c r="L41" s="163"/>
      <c r="M41" s="163"/>
      <c r="N41" s="163"/>
      <c r="O41" s="163"/>
      <c r="P41" s="163"/>
      <c r="Q41" s="163"/>
      <c r="R41" s="163"/>
      <c r="S41" s="163"/>
      <c r="T41" s="163"/>
      <c r="U41" s="163"/>
      <c r="V41" s="163"/>
      <c r="W41" s="163"/>
      <c r="X41" s="163"/>
      <c r="Y41" s="163"/>
      <c r="Z41" s="163"/>
      <c r="AA41" s="163"/>
      <c r="AB41" s="163"/>
      <c r="AC41" s="163"/>
      <c r="AD41" s="163"/>
      <c r="AE41" s="163"/>
      <c r="AF41" s="163"/>
      <c r="AG41" s="163"/>
      <c r="AH41" s="163"/>
      <c r="AI41" s="163"/>
      <c r="AJ41" s="163"/>
      <c r="AL41" s="129"/>
      <c r="AM41" s="125"/>
    </row>
    <row r="42" spans="2:39" s="10" customFormat="1" ht="18.75" customHeight="1">
      <c r="B42" s="148" t="s">
        <v>27</v>
      </c>
      <c r="C42" s="22" t="s">
        <v>6</v>
      </c>
      <c r="D42" s="160">
        <f>SUMIF(D43:D46,"&lt;1E+307")</f>
        <v>40131.838248087995</v>
      </c>
      <c r="E42" s="160">
        <f t="shared" ref="E42:AE42" si="25">SUMIF(E43:E46,"&lt;1E+307")</f>
        <v>41615.749967069649</v>
      </c>
      <c r="F42" s="160">
        <f t="shared" si="25"/>
        <v>42141.30962469404</v>
      </c>
      <c r="G42" s="160">
        <f t="shared" si="25"/>
        <v>41800.387331705046</v>
      </c>
      <c r="H42" s="160">
        <f t="shared" si="25"/>
        <v>40658.060076758084</v>
      </c>
      <c r="I42" s="160">
        <f t="shared" si="25"/>
        <v>39322.296127741218</v>
      </c>
      <c r="J42" s="160">
        <f t="shared" si="25"/>
        <v>37464.854346062377</v>
      </c>
      <c r="K42" s="160">
        <f t="shared" si="25"/>
        <v>34106.069460224215</v>
      </c>
      <c r="L42" s="160">
        <f t="shared" si="25"/>
        <v>31522.85281402661</v>
      </c>
      <c r="M42" s="160">
        <f t="shared" si="25"/>
        <v>29491.972338638858</v>
      </c>
      <c r="N42" s="160">
        <f t="shared" si="25"/>
        <v>27569.187339804481</v>
      </c>
      <c r="O42" s="160">
        <f t="shared" si="25"/>
        <v>25549.098310552483</v>
      </c>
      <c r="P42" s="160">
        <f t="shared" si="25"/>
        <v>23804.686574084164</v>
      </c>
      <c r="Q42" s="160">
        <f t="shared" si="25"/>
        <v>22023.819239859575</v>
      </c>
      <c r="R42" s="160">
        <f t="shared" si="25"/>
        <v>19446.606947904671</v>
      </c>
      <c r="S42" s="160">
        <f t="shared" si="25"/>
        <v>17694.965703627429</v>
      </c>
      <c r="T42" s="160">
        <f t="shared" si="25"/>
        <v>15830.792156679858</v>
      </c>
      <c r="U42" s="160">
        <f t="shared" si="25"/>
        <v>14309.199532101791</v>
      </c>
      <c r="V42" s="160">
        <f t="shared" si="25"/>
        <v>12926.803839234346</v>
      </c>
      <c r="W42" s="160">
        <f t="shared" si="25"/>
        <v>11544.000047890497</v>
      </c>
      <c r="X42" s="160">
        <f t="shared" si="25"/>
        <v>10304.225547439168</v>
      </c>
      <c r="Y42" s="160">
        <f t="shared" si="25"/>
        <v>9419.1949032903231</v>
      </c>
      <c r="Z42" s="160">
        <f t="shared" si="25"/>
        <v>8600.9125754314828</v>
      </c>
      <c r="AA42" s="160">
        <f t="shared" si="25"/>
        <v>7817.858190533464</v>
      </c>
      <c r="AB42" s="160">
        <f t="shared" si="25"/>
        <v>7195.0109248646577</v>
      </c>
      <c r="AC42" s="160">
        <f t="shared" si="25"/>
        <v>6581.622326018608</v>
      </c>
      <c r="AD42" s="160">
        <f t="shared" si="25"/>
        <v>6053.8445417867642</v>
      </c>
      <c r="AE42" s="160">
        <f t="shared" si="25"/>
        <v>5678.7703845241986</v>
      </c>
      <c r="AF42" s="160">
        <f t="shared" ref="AF42:AG42" si="26">SUMIF(AF43:AF46,"&lt;1E+307")</f>
        <v>5301.4564876071636</v>
      </c>
      <c r="AG42" s="160">
        <f t="shared" si="26"/>
        <v>4784.0210798912331</v>
      </c>
      <c r="AH42" s="160">
        <f t="shared" ref="AH42" si="27">SUMIF(AH43:AH46,"&lt;1E+307")</f>
        <v>4311.1948731174616</v>
      </c>
      <c r="AI42" s="160">
        <f t="shared" ref="AI42" si="28">SUMIF(AI43:AI46,"&lt;1E+307")</f>
        <v>3908.6279348039116</v>
      </c>
      <c r="AJ42" s="160">
        <f t="shared" ref="AJ42" si="29">SUMIF(AJ43:AJ46,"&lt;1E+307")</f>
        <v>3706.5567576703866</v>
      </c>
      <c r="AL42" s="127">
        <f>AJ42-AI42</f>
        <v>-202.071177133525</v>
      </c>
      <c r="AM42" s="122">
        <f>IF(AJ42&lt;&gt;0,AJ42/AI42-1,0)</f>
        <v>-5.1698749664608967E-2</v>
      </c>
    </row>
    <row r="43" spans="2:39" s="145" customFormat="1" ht="18.75" customHeight="1">
      <c r="B43" s="19" t="s">
        <v>35</v>
      </c>
      <c r="C43" s="154" t="s">
        <v>60</v>
      </c>
      <c r="D43" s="163">
        <v>37191.252</v>
      </c>
      <c r="E43" s="163">
        <v>39322.5</v>
      </c>
      <c r="F43" s="163">
        <v>40268.115999999995</v>
      </c>
      <c r="G43" s="163">
        <v>40154.239999999998</v>
      </c>
      <c r="H43" s="163">
        <v>39212.824000000001</v>
      </c>
      <c r="I43" s="163">
        <v>37857.175999999999</v>
      </c>
      <c r="J43" s="163">
        <v>36060.023999999998</v>
      </c>
      <c r="K43" s="163">
        <v>32792.06</v>
      </c>
      <c r="L43" s="163">
        <v>30293.143999999997</v>
      </c>
      <c r="M43" s="163">
        <v>28232.763999999999</v>
      </c>
      <c r="N43" s="163">
        <v>26271.559999999998</v>
      </c>
      <c r="O43" s="163">
        <v>24258.472000000002</v>
      </c>
      <c r="P43" s="163">
        <v>22439.396000000001</v>
      </c>
      <c r="Q43" s="163">
        <v>20668.2</v>
      </c>
      <c r="R43" s="163">
        <v>18093.684000000001</v>
      </c>
      <c r="S43" s="163">
        <v>16360.596000000001</v>
      </c>
      <c r="T43" s="163">
        <v>14511.195999999998</v>
      </c>
      <c r="U43" s="163">
        <v>12969.46</v>
      </c>
      <c r="V43" s="163">
        <v>11613.616</v>
      </c>
      <c r="W43" s="163">
        <v>10232.348</v>
      </c>
      <c r="X43" s="163">
        <v>9015.1880000000001</v>
      </c>
      <c r="Y43" s="163">
        <v>8067.5279999999993</v>
      </c>
      <c r="Z43" s="163">
        <v>7233.24</v>
      </c>
      <c r="AA43" s="163">
        <v>6471.2480000000005</v>
      </c>
      <c r="AB43" s="163">
        <v>5796.616</v>
      </c>
      <c r="AC43" s="163">
        <v>5191.8440000000001</v>
      </c>
      <c r="AD43" s="163">
        <v>4657.1840000000002</v>
      </c>
      <c r="AE43" s="163">
        <v>4284.1399999999994</v>
      </c>
      <c r="AF43" s="163">
        <v>3944.5839999999998</v>
      </c>
      <c r="AG43" s="163">
        <v>3426.7239999999997</v>
      </c>
      <c r="AH43" s="163">
        <v>2973.096</v>
      </c>
      <c r="AI43" s="163">
        <v>2574.152</v>
      </c>
      <c r="AJ43" s="163">
        <v>2370.3680000000004</v>
      </c>
      <c r="AL43" s="129">
        <f>AJ43-AI43</f>
        <v>-203.78399999999965</v>
      </c>
      <c r="AM43" s="125">
        <f>IF(AJ43&lt;&gt;0,AJ43/AI43-1,0)</f>
        <v>-7.9165488285073971E-2</v>
      </c>
    </row>
    <row r="44" spans="2:39" s="145" customFormat="1" ht="18.75" customHeight="1">
      <c r="B44" s="91" t="s">
        <v>160</v>
      </c>
      <c r="C44" s="155" t="s">
        <v>61</v>
      </c>
      <c r="D44" s="162">
        <v>59.387999999999998</v>
      </c>
      <c r="E44" s="162">
        <v>70.912800000000004</v>
      </c>
      <c r="F44" s="162">
        <v>82.437600000000003</v>
      </c>
      <c r="G44" s="162">
        <v>93.962400000000002</v>
      </c>
      <c r="H44" s="162">
        <v>148.28183999999996</v>
      </c>
      <c r="I44" s="162">
        <v>202.59736000000001</v>
      </c>
      <c r="J44" s="162">
        <v>256.91679999999997</v>
      </c>
      <c r="K44" s="162">
        <v>282.78879999999998</v>
      </c>
      <c r="L44" s="162">
        <v>314.78384</v>
      </c>
      <c r="M44" s="162">
        <v>367.87631999999996</v>
      </c>
      <c r="N44" s="162">
        <v>425.75119999999998</v>
      </c>
      <c r="O44" s="162">
        <v>439.34967999999998</v>
      </c>
      <c r="P44" s="162">
        <v>530.07808</v>
      </c>
      <c r="Q44" s="162">
        <v>537.34968000000003</v>
      </c>
      <c r="R44" s="162">
        <v>551.68119999999999</v>
      </c>
      <c r="S44" s="162">
        <v>545.95799999999997</v>
      </c>
      <c r="T44" s="162">
        <v>558.30599999999993</v>
      </c>
      <c r="U44" s="162">
        <v>598.95640000000003</v>
      </c>
      <c r="V44" s="162">
        <v>590.79887999999994</v>
      </c>
      <c r="W44" s="162">
        <v>608.80344000000002</v>
      </c>
      <c r="X44" s="162">
        <v>605.34208000000001</v>
      </c>
      <c r="Y44" s="162">
        <v>683.20503999999994</v>
      </c>
      <c r="Z44" s="162">
        <v>714.12207999999998</v>
      </c>
      <c r="AA44" s="162">
        <v>708.20288000000005</v>
      </c>
      <c r="AB44" s="162">
        <v>772.50263999999993</v>
      </c>
      <c r="AC44" s="162">
        <v>773.09064000000001</v>
      </c>
      <c r="AD44" s="162">
        <v>793.58439999999985</v>
      </c>
      <c r="AE44" s="162">
        <v>805.74032</v>
      </c>
      <c r="AF44" s="162">
        <v>782.47903999999994</v>
      </c>
      <c r="AG44" s="162">
        <v>797.92383999999993</v>
      </c>
      <c r="AH44" s="162">
        <v>794.72119999999995</v>
      </c>
      <c r="AI44" s="162">
        <v>791.04423999999995</v>
      </c>
      <c r="AJ44" s="162">
        <v>787.37515919999998</v>
      </c>
      <c r="AL44" s="128">
        <f>AJ44-AI44</f>
        <v>-3.6690807999999606</v>
      </c>
      <c r="AM44" s="124">
        <f>IF(AJ44&lt;&gt;0,AJ44/AI44-1,0)</f>
        <v>-4.6382750982422172E-3</v>
      </c>
    </row>
    <row r="45" spans="2:39" s="145" customFormat="1" ht="18.75" customHeight="1">
      <c r="B45" s="19" t="s">
        <v>36</v>
      </c>
      <c r="C45" s="154" t="s">
        <v>62</v>
      </c>
      <c r="D45" s="163">
        <v>2881.1982480879938</v>
      </c>
      <c r="E45" s="163">
        <v>2222.3371670696515</v>
      </c>
      <c r="F45" s="163">
        <v>1790.7560246940498</v>
      </c>
      <c r="G45" s="163">
        <v>1552.1849317050492</v>
      </c>
      <c r="H45" s="163">
        <v>1296.9542367580771</v>
      </c>
      <c r="I45" s="163">
        <v>1261.7184677412163</v>
      </c>
      <c r="J45" s="163">
        <v>1146.304946062384</v>
      </c>
      <c r="K45" s="163">
        <v>1028.8077602242149</v>
      </c>
      <c r="L45" s="163">
        <v>911.70777402661554</v>
      </c>
      <c r="M45" s="163">
        <v>887.31051863886159</v>
      </c>
      <c r="N45" s="163">
        <v>866.64335980448629</v>
      </c>
      <c r="O45" s="163">
        <v>845.63309055248089</v>
      </c>
      <c r="P45" s="163">
        <v>828.68359408416154</v>
      </c>
      <c r="Q45" s="163">
        <v>811.93385985957548</v>
      </c>
      <c r="R45" s="163">
        <v>794.76744790466853</v>
      </c>
      <c r="S45" s="163">
        <v>777.82770362743008</v>
      </c>
      <c r="T45" s="163">
        <v>758.58137339985865</v>
      </c>
      <c r="U45" s="163">
        <v>738.04402062179338</v>
      </c>
      <c r="V45" s="163">
        <v>719.49659899434721</v>
      </c>
      <c r="W45" s="163">
        <v>699.89420273049677</v>
      </c>
      <c r="X45" s="163">
        <v>680.65987039916843</v>
      </c>
      <c r="Y45" s="163">
        <v>665.19219101032502</v>
      </c>
      <c r="Z45" s="163">
        <v>650.43356035148327</v>
      </c>
      <c r="AA45" s="163">
        <v>635.36235925346421</v>
      </c>
      <c r="AB45" s="163">
        <v>622.81759002465833</v>
      </c>
      <c r="AC45" s="163">
        <v>613.69301377860768</v>
      </c>
      <c r="AD45" s="163">
        <v>600.19101646676449</v>
      </c>
      <c r="AE45" s="163">
        <v>586.09621612419994</v>
      </c>
      <c r="AF45" s="163">
        <v>571.63774696716303</v>
      </c>
      <c r="AG45" s="163">
        <v>556.63683237123337</v>
      </c>
      <c r="AH45" s="163">
        <v>540.68869451746161</v>
      </c>
      <c r="AI45" s="163">
        <v>540.79014512391132</v>
      </c>
      <c r="AJ45" s="163">
        <v>546.2194777103864</v>
      </c>
      <c r="AL45" s="129">
        <f>AJ45-AI45</f>
        <v>5.4293325864750841</v>
      </c>
      <c r="AM45" s="125">
        <f>IF(AJ45&lt;&gt;0,AJ45/AI45-1,0)</f>
        <v>1.0039629300624631E-2</v>
      </c>
    </row>
    <row r="46" spans="2:39" s="145" customFormat="1" ht="18.75" customHeight="1">
      <c r="B46" s="91" t="s">
        <v>89</v>
      </c>
      <c r="C46" s="155" t="s">
        <v>65</v>
      </c>
      <c r="D46" s="162" t="e">
        <v>#N/A</v>
      </c>
      <c r="E46" s="162" t="e">
        <v>#N/A</v>
      </c>
      <c r="F46" s="162" t="e">
        <v>#N/A</v>
      </c>
      <c r="G46" s="162" t="e">
        <v>#N/A</v>
      </c>
      <c r="H46" s="162" t="e">
        <v>#N/A</v>
      </c>
      <c r="I46" s="162">
        <v>0.8042999999999999</v>
      </c>
      <c r="J46" s="162">
        <v>1.6085999999999998</v>
      </c>
      <c r="K46" s="162">
        <v>2.4129</v>
      </c>
      <c r="L46" s="162">
        <v>3.2171999999999996</v>
      </c>
      <c r="M46" s="162">
        <v>4.0214999999999996</v>
      </c>
      <c r="N46" s="162">
        <v>5.23278</v>
      </c>
      <c r="O46" s="162">
        <v>5.6435399999999998</v>
      </c>
      <c r="P46" s="162">
        <v>6.5289000000000001</v>
      </c>
      <c r="Q46" s="162">
        <v>6.3356999999999992</v>
      </c>
      <c r="R46" s="162">
        <v>6.4742999999999995</v>
      </c>
      <c r="S46" s="162">
        <v>10.584</v>
      </c>
      <c r="T46" s="162">
        <v>2.70878328</v>
      </c>
      <c r="U46" s="162">
        <v>2.73911148</v>
      </c>
      <c r="V46" s="162">
        <v>2.8923602399999999</v>
      </c>
      <c r="W46" s="162">
        <v>2.9544051599999999</v>
      </c>
      <c r="X46" s="162">
        <v>3.0355970399999999</v>
      </c>
      <c r="Y46" s="162">
        <v>3.26967228</v>
      </c>
      <c r="Z46" s="162">
        <v>3.1169350800000002</v>
      </c>
      <c r="AA46" s="162">
        <v>3.0449512799999998</v>
      </c>
      <c r="AB46" s="162">
        <v>3.0746948399999998</v>
      </c>
      <c r="AC46" s="162">
        <v>2.9946722399999999</v>
      </c>
      <c r="AD46" s="162">
        <v>2.8851253200000002</v>
      </c>
      <c r="AE46" s="162">
        <v>2.7938483999999999</v>
      </c>
      <c r="AF46" s="162">
        <v>2.7557006400000001</v>
      </c>
      <c r="AG46" s="162">
        <v>2.7364075199999998</v>
      </c>
      <c r="AH46" s="162">
        <v>2.6889786</v>
      </c>
      <c r="AI46" s="162">
        <v>2.6415496799999998</v>
      </c>
      <c r="AJ46" s="162">
        <v>2.59412076</v>
      </c>
      <c r="AL46" s="128">
        <f>AJ46-AI46</f>
        <v>-4.7428919999999763E-2</v>
      </c>
      <c r="AM46" s="124">
        <f>IF(AJ46&lt;&gt;0,AJ46/AI46-1,0)</f>
        <v>-1.7954960438222645E-2</v>
      </c>
    </row>
    <row r="47" spans="2:39" s="145" customFormat="1" ht="18.75" customHeight="1">
      <c r="B47" s="19"/>
      <c r="C47" s="154"/>
      <c r="D47" s="163"/>
      <c r="E47" s="163"/>
      <c r="F47" s="163"/>
      <c r="G47" s="163"/>
      <c r="H47" s="163"/>
      <c r="I47" s="163"/>
      <c r="J47" s="163"/>
      <c r="K47" s="163"/>
      <c r="L47" s="163"/>
      <c r="M47" s="163"/>
      <c r="N47" s="163"/>
      <c r="O47" s="163"/>
      <c r="P47" s="163"/>
      <c r="Q47" s="163"/>
      <c r="R47" s="163"/>
      <c r="S47" s="163"/>
      <c r="T47" s="163"/>
      <c r="U47" s="163"/>
      <c r="V47" s="163"/>
      <c r="W47" s="163"/>
      <c r="X47" s="163"/>
      <c r="Y47" s="163"/>
      <c r="Z47" s="163"/>
      <c r="AA47" s="163"/>
      <c r="AB47" s="163"/>
      <c r="AC47" s="163"/>
      <c r="AD47" s="163"/>
      <c r="AE47" s="163"/>
      <c r="AF47" s="163"/>
      <c r="AG47" s="163"/>
      <c r="AH47" s="163"/>
      <c r="AI47" s="163"/>
      <c r="AJ47" s="163"/>
      <c r="AL47" s="129"/>
      <c r="AM47" s="125"/>
    </row>
    <row r="48" spans="2:39" s="10" customFormat="1" ht="18.75" customHeight="1">
      <c r="B48" s="148" t="s">
        <v>223</v>
      </c>
      <c r="C48" s="22" t="s">
        <v>6</v>
      </c>
      <c r="D48" s="160">
        <f>SUMIF(D49:D54,"&lt;1E+307")</f>
        <v>6330.1838837548648</v>
      </c>
      <c r="E48" s="160">
        <f t="shared" ref="E48:AJ48" si="30">SUMIF(E49:E54,"&lt;1E+307")</f>
        <v>6325.8928362327042</v>
      </c>
      <c r="F48" s="160">
        <f t="shared" si="30"/>
        <v>6350.3190434820644</v>
      </c>
      <c r="G48" s="160">
        <f t="shared" si="30"/>
        <v>6329.3126625362765</v>
      </c>
      <c r="H48" s="160">
        <f t="shared" si="30"/>
        <v>6326.9226693671044</v>
      </c>
      <c r="I48" s="160">
        <f t="shared" si="30"/>
        <v>6323.6948960937925</v>
      </c>
      <c r="J48" s="160">
        <f t="shared" si="30"/>
        <v>6328.4539253488838</v>
      </c>
      <c r="K48" s="160">
        <f t="shared" si="30"/>
        <v>6323.6625219329808</v>
      </c>
      <c r="L48" s="160">
        <f t="shared" si="30"/>
        <v>6322.393201416824</v>
      </c>
      <c r="M48" s="160">
        <f t="shared" si="30"/>
        <v>6322.4389473259844</v>
      </c>
      <c r="N48" s="160">
        <f t="shared" si="30"/>
        <v>6323.371781353565</v>
      </c>
      <c r="O48" s="160">
        <f t="shared" si="30"/>
        <v>6332.565730706152</v>
      </c>
      <c r="P48" s="160">
        <f t="shared" si="30"/>
        <v>6349.1494789750714</v>
      </c>
      <c r="Q48" s="160">
        <f t="shared" si="30"/>
        <v>6377.6471140845815</v>
      </c>
      <c r="R48" s="160">
        <f t="shared" si="30"/>
        <v>6396.8385525156282</v>
      </c>
      <c r="S48" s="160">
        <f t="shared" si="30"/>
        <v>6425.8851653773572</v>
      </c>
      <c r="T48" s="160">
        <f t="shared" si="30"/>
        <v>6441.6292494381514</v>
      </c>
      <c r="U48" s="160">
        <f t="shared" si="30"/>
        <v>6454.9373506641523</v>
      </c>
      <c r="V48" s="160">
        <f t="shared" si="30"/>
        <v>6473.4193594782046</v>
      </c>
      <c r="W48" s="160">
        <f t="shared" si="30"/>
        <v>6491.4198046288639</v>
      </c>
      <c r="X48" s="160">
        <f t="shared" si="30"/>
        <v>6507.2294218654524</v>
      </c>
      <c r="Y48" s="160">
        <f t="shared" si="30"/>
        <v>6509.9157495155841</v>
      </c>
      <c r="Z48" s="160">
        <f t="shared" si="30"/>
        <v>6515.9564470266005</v>
      </c>
      <c r="AA48" s="160">
        <f t="shared" si="30"/>
        <v>6522.4963291239264</v>
      </c>
      <c r="AB48" s="160">
        <f t="shared" si="30"/>
        <v>6530.1307819755839</v>
      </c>
      <c r="AC48" s="160">
        <f t="shared" si="30"/>
        <v>6540.9942337818411</v>
      </c>
      <c r="AD48" s="160">
        <f t="shared" si="30"/>
        <v>6540.5914194144725</v>
      </c>
      <c r="AE48" s="160">
        <f t="shared" si="30"/>
        <v>6544.0031905651904</v>
      </c>
      <c r="AF48" s="160">
        <f t="shared" si="30"/>
        <v>6664.9116435429405</v>
      </c>
      <c r="AG48" s="160">
        <f t="shared" si="30"/>
        <v>6570.385025830501</v>
      </c>
      <c r="AH48" s="160">
        <f t="shared" si="30"/>
        <v>6561.4250752217522</v>
      </c>
      <c r="AI48" s="160">
        <f t="shared" si="30"/>
        <v>6567.3280453995885</v>
      </c>
      <c r="AJ48" s="160">
        <f t="shared" si="30"/>
        <v>6435.499757567879</v>
      </c>
      <c r="AL48" s="127">
        <f>AJ48-AI48</f>
        <v>-131.82828783170953</v>
      </c>
      <c r="AM48" s="122">
        <f>IF(AJ48&lt;&gt;0,AJ48/AI48-1,0)</f>
        <v>-2.0073352042168091E-2</v>
      </c>
    </row>
    <row r="49" spans="2:39" s="145" customFormat="1" ht="18.75" customHeight="1">
      <c r="B49" s="19" t="s">
        <v>224</v>
      </c>
      <c r="C49" s="154" t="s">
        <v>233</v>
      </c>
      <c r="D49" s="163">
        <v>34.389035592239999</v>
      </c>
      <c r="E49" s="163">
        <v>30.178187294079997</v>
      </c>
      <c r="F49" s="163">
        <v>54.706222143440002</v>
      </c>
      <c r="G49" s="163">
        <v>33.725244029651989</v>
      </c>
      <c r="H49" s="163">
        <v>31.410713184479995</v>
      </c>
      <c r="I49" s="163">
        <v>28.224375095168</v>
      </c>
      <c r="J49" s="163">
        <v>33.069021014260009</v>
      </c>
      <c r="K49" s="163">
        <v>28.297174338356001</v>
      </c>
      <c r="L49" s="163">
        <v>27.078098590200007</v>
      </c>
      <c r="M49" s="163">
        <v>27.20383725136</v>
      </c>
      <c r="N49" s="163">
        <v>28.231203842939994</v>
      </c>
      <c r="O49" s="163">
        <v>25.407393483527997</v>
      </c>
      <c r="P49" s="163">
        <v>25.387206180448004</v>
      </c>
      <c r="Q49" s="163">
        <v>32.622702153958002</v>
      </c>
      <c r="R49" s="163">
        <v>26.246741861004004</v>
      </c>
      <c r="S49" s="163">
        <v>25.660892534732</v>
      </c>
      <c r="T49" s="163">
        <v>27.557371607527998</v>
      </c>
      <c r="U49" s="163">
        <v>26.245621265527998</v>
      </c>
      <c r="V49" s="163">
        <v>28.06694335157999</v>
      </c>
      <c r="W49" s="163">
        <v>29.504529126239994</v>
      </c>
      <c r="X49" s="163">
        <v>28.157808338828005</v>
      </c>
      <c r="Y49" s="163">
        <v>26.289915940959997</v>
      </c>
      <c r="Z49" s="163">
        <v>26.693697887976001</v>
      </c>
      <c r="AA49" s="163">
        <v>26.308294961300806</v>
      </c>
      <c r="AB49" s="163">
        <v>25.864091072960001</v>
      </c>
      <c r="AC49" s="163">
        <v>28.550948187215997</v>
      </c>
      <c r="AD49" s="163">
        <v>27.123195723848003</v>
      </c>
      <c r="AE49" s="163">
        <v>27.944275134566002</v>
      </c>
      <c r="AF49" s="163">
        <v>41.023094200316486</v>
      </c>
      <c r="AG49" s="163">
        <v>43.687276347876015</v>
      </c>
      <c r="AH49" s="163">
        <v>28.086520687127841</v>
      </c>
      <c r="AI49" s="163">
        <v>26.646024384962928</v>
      </c>
      <c r="AJ49" s="163">
        <v>25.676630000000003</v>
      </c>
      <c r="AL49" s="129">
        <f t="shared" ref="AL49:AL53" si="31">AJ49-AI49</f>
        <v>-0.96939438496292496</v>
      </c>
      <c r="AM49" s="125">
        <f t="shared" ref="AM49:AM53" si="32">IF(AJ49&lt;&gt;0,AJ49/AI49-1,0)</f>
        <v>-3.6380451018050541E-2</v>
      </c>
    </row>
    <row r="50" spans="2:39" s="145" customFormat="1" ht="18.75" customHeight="1">
      <c r="B50" s="91" t="s">
        <v>225</v>
      </c>
      <c r="C50" s="155" t="s">
        <v>234</v>
      </c>
      <c r="D50" s="162">
        <v>109.46341030799999</v>
      </c>
      <c r="E50" s="162">
        <v>107.83957673999998</v>
      </c>
      <c r="F50" s="162">
        <v>106.21731817199999</v>
      </c>
      <c r="G50" s="162">
        <v>104.62278145200001</v>
      </c>
      <c r="H50" s="162">
        <v>103.01092927999998</v>
      </c>
      <c r="I50" s="162">
        <v>101.42839103599999</v>
      </c>
      <c r="J50" s="162">
        <v>99.843146480000001</v>
      </c>
      <c r="K50" s="162">
        <v>98.229228132000017</v>
      </c>
      <c r="L50" s="162">
        <v>96.603774596000036</v>
      </c>
      <c r="M50" s="162">
        <v>94.917208904000006</v>
      </c>
      <c r="N50" s="162">
        <v>93.293060364000027</v>
      </c>
      <c r="O50" s="162">
        <v>99.672492751999997</v>
      </c>
      <c r="P50" s="162">
        <v>103.313437136</v>
      </c>
      <c r="Q50" s="162">
        <v>104.15193849199999</v>
      </c>
      <c r="R50" s="162">
        <v>101.7481318</v>
      </c>
      <c r="S50" s="162">
        <v>96.81080928400003</v>
      </c>
      <c r="T50" s="162">
        <v>100.79686413999998</v>
      </c>
      <c r="U50" s="162">
        <v>103.57612535199998</v>
      </c>
      <c r="V50" s="162">
        <v>104.281353204</v>
      </c>
      <c r="W50" s="162">
        <v>102.63831782400001</v>
      </c>
      <c r="X50" s="162">
        <v>99.701379680000002</v>
      </c>
      <c r="Y50" s="162">
        <v>104.074229672</v>
      </c>
      <c r="Z50" s="162">
        <v>106.94997182799999</v>
      </c>
      <c r="AA50" s="162">
        <v>107.66486424399999</v>
      </c>
      <c r="AB50" s="162">
        <v>106.41373360800003</v>
      </c>
      <c r="AC50" s="162">
        <v>103.50040500800003</v>
      </c>
      <c r="AD50" s="162">
        <v>106.38073866000001</v>
      </c>
      <c r="AE50" s="162">
        <v>107.14883874800002</v>
      </c>
      <c r="AF50" s="162">
        <v>105.35165283999999</v>
      </c>
      <c r="AG50" s="162">
        <v>101.71260590400001</v>
      </c>
      <c r="AH50" s="162">
        <v>95.444705663999969</v>
      </c>
      <c r="AI50" s="162">
        <v>94.961139644000014</v>
      </c>
      <c r="AJ50" s="162">
        <v>93.233477561031492</v>
      </c>
      <c r="AL50" s="128">
        <f t="shared" si="31"/>
        <v>-1.7276620829685214</v>
      </c>
      <c r="AM50" s="124">
        <f t="shared" si="32"/>
        <v>-1.8193358772286783E-2</v>
      </c>
    </row>
    <row r="51" spans="2:39" s="145" customFormat="1" ht="18.75" customHeight="1">
      <c r="B51" s="19" t="s">
        <v>246</v>
      </c>
      <c r="C51" s="154" t="s">
        <v>235</v>
      </c>
      <c r="D51" s="163">
        <v>841.63971458000003</v>
      </c>
      <c r="E51" s="163">
        <v>843.19252219999998</v>
      </c>
      <c r="F51" s="163">
        <v>844.72777065600008</v>
      </c>
      <c r="G51" s="163">
        <v>846.29505220400006</v>
      </c>
      <c r="H51" s="163">
        <v>847.83111431200007</v>
      </c>
      <c r="I51" s="163">
        <v>849.38813041600008</v>
      </c>
      <c r="J51" s="163">
        <v>850.88442149199989</v>
      </c>
      <c r="K51" s="163">
        <v>852.47399101200006</v>
      </c>
      <c r="L51" s="163">
        <v>854.06235697999978</v>
      </c>
      <c r="M51" s="163">
        <v>855.68410474400002</v>
      </c>
      <c r="N51" s="163">
        <v>857.22435836799991</v>
      </c>
      <c r="O51" s="163">
        <v>860.18510110399995</v>
      </c>
      <c r="P51" s="163">
        <v>864.62175225999977</v>
      </c>
      <c r="Q51" s="163">
        <v>870.59160123600009</v>
      </c>
      <c r="R51" s="163">
        <v>878.43046939200008</v>
      </c>
      <c r="S51" s="163">
        <v>887.57658049200006</v>
      </c>
      <c r="T51" s="163">
        <v>893.3271626720001</v>
      </c>
      <c r="U51" s="163">
        <v>899.38271586800022</v>
      </c>
      <c r="V51" s="163">
        <v>906.75927280400026</v>
      </c>
      <c r="W51" s="163">
        <v>914.40607596799975</v>
      </c>
      <c r="X51" s="163">
        <v>921.990288212</v>
      </c>
      <c r="Y51" s="163">
        <v>920.42588324400037</v>
      </c>
      <c r="Z51" s="163">
        <v>920.92158622800002</v>
      </c>
      <c r="AA51" s="163">
        <v>923.30916344800005</v>
      </c>
      <c r="AB51" s="163">
        <v>928.08619055599956</v>
      </c>
      <c r="AC51" s="163">
        <v>934.02153686800034</v>
      </c>
      <c r="AD51" s="163">
        <v>930.16241651199994</v>
      </c>
      <c r="AE51" s="163">
        <v>927.61670685600029</v>
      </c>
      <c r="AF51" s="163">
        <v>927.16003209199971</v>
      </c>
      <c r="AG51" s="163">
        <v>928.39555527599987</v>
      </c>
      <c r="AH51" s="163">
        <v>931.38778241600028</v>
      </c>
      <c r="AI51" s="163">
        <v>919.31551616800073</v>
      </c>
      <c r="AJ51" s="163">
        <v>914.61733859006199</v>
      </c>
      <c r="AL51" s="129">
        <f t="shared" si="31"/>
        <v>-4.6981775779387362</v>
      </c>
      <c r="AM51" s="125">
        <f t="shared" si="32"/>
        <v>-5.1105170045668835E-3</v>
      </c>
    </row>
    <row r="52" spans="2:39" s="145" customFormat="1" ht="18.75" customHeight="1">
      <c r="B52" s="91" t="s">
        <v>247</v>
      </c>
      <c r="C52" s="155" t="s">
        <v>236</v>
      </c>
      <c r="D52" s="162">
        <v>5325.8709902946248</v>
      </c>
      <c r="E52" s="162">
        <v>5326.0739274906246</v>
      </c>
      <c r="F52" s="162">
        <v>5326.2645160986249</v>
      </c>
      <c r="G52" s="162">
        <v>5326.4400392506241</v>
      </c>
      <c r="H52" s="162">
        <v>5326.6097533546244</v>
      </c>
      <c r="I52" s="162">
        <v>5326.7714712746247</v>
      </c>
      <c r="J52" s="162">
        <v>5326.9701055146243</v>
      </c>
      <c r="K52" s="162">
        <v>5327.1201276386246</v>
      </c>
      <c r="L52" s="162">
        <v>5327.2717984866249</v>
      </c>
      <c r="M52" s="162">
        <v>5327.4104765226239</v>
      </c>
      <c r="N52" s="162">
        <v>5327.563030266625</v>
      </c>
      <c r="O52" s="162">
        <v>5324.3220855946247</v>
      </c>
      <c r="P52" s="162">
        <v>5329.8238368426237</v>
      </c>
      <c r="Q52" s="162">
        <v>5343.7000944826241</v>
      </c>
      <c r="R52" s="162">
        <v>5365.9586604346241</v>
      </c>
      <c r="S52" s="162">
        <v>5396.1890575546249</v>
      </c>
      <c r="T52" s="162">
        <v>5396.758180234624</v>
      </c>
      <c r="U52" s="162">
        <v>5400.9087069786247</v>
      </c>
      <c r="V52" s="162">
        <v>5409.1525407026238</v>
      </c>
      <c r="W52" s="162">
        <v>5420.6647148306247</v>
      </c>
      <c r="X52" s="162">
        <v>5435.5346860026239</v>
      </c>
      <c r="Y52" s="162">
        <v>5435.9584959906242</v>
      </c>
      <c r="Z52" s="162">
        <v>5437.4115340106246</v>
      </c>
      <c r="AA52" s="162">
        <v>5440.4434217226253</v>
      </c>
      <c r="AB52" s="162">
        <v>5444.4072617706242</v>
      </c>
      <c r="AC52" s="162">
        <v>5448.9074596266246</v>
      </c>
      <c r="AD52" s="162">
        <v>5449.6129250026243</v>
      </c>
      <c r="AE52" s="162">
        <v>5452.9778768586239</v>
      </c>
      <c r="AF52" s="162">
        <v>5459.2194110666242</v>
      </c>
      <c r="AG52" s="162">
        <v>5468.0693719906249</v>
      </c>
      <c r="AH52" s="162">
        <v>5478.6789526506236</v>
      </c>
      <c r="AI52" s="162">
        <v>5498.0018964026249</v>
      </c>
      <c r="AJ52" s="162">
        <v>5373.5219519774346</v>
      </c>
      <c r="AL52" s="128">
        <f t="shared" si="31"/>
        <v>-124.4799444251903</v>
      </c>
      <c r="AM52" s="124">
        <f t="shared" si="32"/>
        <v>-2.2640942431583766E-2</v>
      </c>
    </row>
    <row r="53" spans="2:39" s="145" customFormat="1" ht="18.75" customHeight="1">
      <c r="B53" s="19" t="s">
        <v>248</v>
      </c>
      <c r="C53" s="154" t="s">
        <v>237</v>
      </c>
      <c r="D53" s="163">
        <v>18.820732979999999</v>
      </c>
      <c r="E53" s="163">
        <v>18.608622507999996</v>
      </c>
      <c r="F53" s="163">
        <v>18.403216412000003</v>
      </c>
      <c r="G53" s="163">
        <v>18.229545600000005</v>
      </c>
      <c r="H53" s="163">
        <v>18.060159236000004</v>
      </c>
      <c r="I53" s="163">
        <v>17.882528271999995</v>
      </c>
      <c r="J53" s="163">
        <v>17.687230847999995</v>
      </c>
      <c r="K53" s="163">
        <v>17.542000812000005</v>
      </c>
      <c r="L53" s="163">
        <v>17.377172763999997</v>
      </c>
      <c r="M53" s="163">
        <v>17.223319904</v>
      </c>
      <c r="N53" s="163">
        <v>17.060128512000002</v>
      </c>
      <c r="O53" s="163">
        <v>22.978657772000005</v>
      </c>
      <c r="P53" s="163">
        <v>26.003246555999997</v>
      </c>
      <c r="Q53" s="163">
        <v>26.580777720000004</v>
      </c>
      <c r="R53" s="163">
        <v>24.454549027999999</v>
      </c>
      <c r="S53" s="163">
        <v>19.647825512000001</v>
      </c>
      <c r="T53" s="163">
        <v>23.189670783999997</v>
      </c>
      <c r="U53" s="163">
        <v>24.824181199999995</v>
      </c>
      <c r="V53" s="163">
        <v>25.159249415999998</v>
      </c>
      <c r="W53" s="163">
        <v>24.206166879999994</v>
      </c>
      <c r="X53" s="163">
        <v>21.845259631999998</v>
      </c>
      <c r="Y53" s="163">
        <v>23.167224668000003</v>
      </c>
      <c r="Z53" s="163">
        <v>23.979657071999998</v>
      </c>
      <c r="AA53" s="163">
        <v>24.770584748000001</v>
      </c>
      <c r="AB53" s="163">
        <v>25.359504967999996</v>
      </c>
      <c r="AC53" s="163">
        <v>26.013884092000001</v>
      </c>
      <c r="AD53" s="163">
        <v>27.312143515999999</v>
      </c>
      <c r="AE53" s="163">
        <v>28.315492968000001</v>
      </c>
      <c r="AF53" s="163">
        <v>132.157453344</v>
      </c>
      <c r="AG53" s="163">
        <v>28.520216312000006</v>
      </c>
      <c r="AH53" s="163">
        <v>27.827113804</v>
      </c>
      <c r="AI53" s="163">
        <v>28.403468799999995</v>
      </c>
      <c r="AJ53" s="163">
        <v>28.450359439350805</v>
      </c>
      <c r="AL53" s="129">
        <f t="shared" si="31"/>
        <v>4.6890639350809948E-2</v>
      </c>
      <c r="AM53" s="125">
        <f t="shared" si="32"/>
        <v>1.6508772108430048E-3</v>
      </c>
    </row>
    <row r="54" spans="2:39" s="145" customFormat="1" ht="18.75" customHeight="1">
      <c r="B54" s="91" t="s">
        <v>226</v>
      </c>
      <c r="C54" s="155" t="s">
        <v>238</v>
      </c>
      <c r="D54" s="162">
        <v>0</v>
      </c>
      <c r="E54" s="162">
        <v>0</v>
      </c>
      <c r="F54" s="162">
        <v>0</v>
      </c>
      <c r="G54" s="162">
        <v>0</v>
      </c>
      <c r="H54" s="162">
        <v>0</v>
      </c>
      <c r="I54" s="162">
        <v>0</v>
      </c>
      <c r="J54" s="162">
        <v>0</v>
      </c>
      <c r="K54" s="162">
        <v>0</v>
      </c>
      <c r="L54" s="162">
        <v>0</v>
      </c>
      <c r="M54" s="162">
        <v>0</v>
      </c>
      <c r="N54" s="162">
        <v>0</v>
      </c>
      <c r="O54" s="162">
        <v>0</v>
      </c>
      <c r="P54" s="162">
        <v>0</v>
      </c>
      <c r="Q54" s="162">
        <v>0</v>
      </c>
      <c r="R54" s="162">
        <v>0</v>
      </c>
      <c r="S54" s="162">
        <v>0</v>
      </c>
      <c r="T54" s="162">
        <v>0</v>
      </c>
      <c r="U54" s="162">
        <v>0</v>
      </c>
      <c r="V54" s="162">
        <v>0</v>
      </c>
      <c r="W54" s="162">
        <v>0</v>
      </c>
      <c r="X54" s="162">
        <v>0</v>
      </c>
      <c r="Y54" s="162">
        <v>0</v>
      </c>
      <c r="Z54" s="162">
        <v>0</v>
      </c>
      <c r="AA54" s="162">
        <v>0</v>
      </c>
      <c r="AB54" s="162">
        <v>0</v>
      </c>
      <c r="AC54" s="162">
        <v>0</v>
      </c>
      <c r="AD54" s="162">
        <v>0</v>
      </c>
      <c r="AE54" s="162">
        <v>0</v>
      </c>
      <c r="AF54" s="162">
        <v>0</v>
      </c>
      <c r="AG54" s="162">
        <v>0</v>
      </c>
      <c r="AH54" s="162">
        <v>0</v>
      </c>
      <c r="AI54" s="162">
        <v>0</v>
      </c>
      <c r="AJ54" s="162">
        <v>0</v>
      </c>
      <c r="AL54" s="128">
        <f>AJ54-AI54</f>
        <v>0</v>
      </c>
      <c r="AM54" s="124">
        <f>IF(AJ54&lt;&gt;0,AJ54/AI54-1,0)</f>
        <v>0</v>
      </c>
    </row>
    <row r="55" spans="2:39" ht="19.5" customHeight="1">
      <c r="B55" s="7"/>
      <c r="C55" s="16"/>
    </row>
  </sheetData>
  <pageMargins left="0.70866141732283472" right="0.70866141732283472" top="0.78740157480314965" bottom="0.78740157480314965" header="1.1811023622047245" footer="1.1811023622047245"/>
  <pageSetup paperSize="9" scale="19" orientation="portrait" r:id="rId1"/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1:AN55"/>
  <sheetViews>
    <sheetView showGridLines="0" zoomScale="70" zoomScaleNormal="70" zoomScalePageLayoutView="150" workbookViewId="0">
      <pane xSplit="3" ySplit="8" topLeftCell="D9" activePane="bottomRight" state="frozen"/>
      <selection activeCell="B3" sqref="B3"/>
      <selection pane="topRight" activeCell="B3" sqref="B3"/>
      <selection pane="bottomLeft" activeCell="B3" sqref="B3"/>
      <selection pane="bottomRight" activeCell="D9" sqref="D9"/>
    </sheetView>
  </sheetViews>
  <sheetFormatPr baseColWidth="10" defaultColWidth="11.42578125" defaultRowHeight="15"/>
  <cols>
    <col min="1" max="1" width="5.42578125" style="2" customWidth="1"/>
    <col min="2" max="2" width="62.7109375" style="2" customWidth="1"/>
    <col min="3" max="3" width="16.7109375" style="17" customWidth="1"/>
    <col min="4" max="33" width="10.85546875" style="2" customWidth="1"/>
    <col min="34" max="34" width="10.85546875" style="145" customWidth="1"/>
    <col min="35" max="39" width="10.85546875" style="89" customWidth="1"/>
    <col min="40" max="40" width="10.85546875" style="2" customWidth="1"/>
    <col min="41" max="16384" width="11.42578125" style="2"/>
  </cols>
  <sheetData>
    <row r="1" spans="2:40">
      <c r="D1" s="88" t="str">
        <f ca="1">THG!D1</f>
        <v>REF</v>
      </c>
      <c r="E1" s="88" t="str">
        <f ca="1">THG!E1</f>
        <v>REF</v>
      </c>
      <c r="F1" s="88" t="str">
        <f ca="1">THG!F1</f>
        <v>REF</v>
      </c>
      <c r="G1" s="88" t="str">
        <f ca="1">THG!G1</f>
        <v>REF</v>
      </c>
      <c r="H1" s="88" t="str">
        <f ca="1">THG!H1</f>
        <v>REF</v>
      </c>
      <c r="I1" s="88" t="str">
        <f ca="1">THG!I1</f>
        <v>REF</v>
      </c>
      <c r="J1" s="88" t="str">
        <f ca="1">THG!J1</f>
        <v>REF</v>
      </c>
      <c r="K1" s="88" t="str">
        <f ca="1">THG!K1</f>
        <v>REF</v>
      </c>
      <c r="L1" s="88" t="str">
        <f ca="1">THG!L1</f>
        <v>REF</v>
      </c>
      <c r="M1" s="88" t="str">
        <f ca="1">THG!M1</f>
        <v>REF</v>
      </c>
      <c r="N1" s="88" t="str">
        <f ca="1">THG!N1</f>
        <v>REF</v>
      </c>
      <c r="O1" s="88" t="str">
        <f ca="1">THG!O1</f>
        <v>REF</v>
      </c>
      <c r="P1" s="88" t="str">
        <f ca="1">THG!P1</f>
        <v>REF</v>
      </c>
      <c r="Q1" s="88" t="str">
        <f ca="1">THG!Q1</f>
        <v>REF</v>
      </c>
      <c r="R1" s="88" t="str">
        <f ca="1">THG!R1</f>
        <v>REF</v>
      </c>
      <c r="S1" s="88" t="str">
        <f ca="1">THG!S1</f>
        <v>REF</v>
      </c>
      <c r="T1" s="88" t="str">
        <f ca="1">THG!T1</f>
        <v>REF</v>
      </c>
      <c r="U1" s="88" t="str">
        <f ca="1">THG!U1</f>
        <v>REF</v>
      </c>
      <c r="V1" s="88" t="str">
        <f ca="1">THG!V1</f>
        <v>REF</v>
      </c>
      <c r="W1" s="88" t="str">
        <f ca="1">THG!W1</f>
        <v>REF</v>
      </c>
      <c r="X1" s="88" t="str">
        <f ca="1">THG!X1</f>
        <v>REF</v>
      </c>
      <c r="Y1" s="88" t="str">
        <f ca="1">THG!Y1</f>
        <v>REF</v>
      </c>
      <c r="Z1" s="88" t="str">
        <f ca="1">THG!Z1</f>
        <v>REF</v>
      </c>
      <c r="AA1" s="88" t="str">
        <f ca="1">THG!AA1</f>
        <v>REF</v>
      </c>
      <c r="AB1" s="88" t="str">
        <f ca="1">THG!AB1</f>
        <v>REF</v>
      </c>
      <c r="AC1" s="88" t="str">
        <f ca="1">THG!AC1</f>
        <v>REF</v>
      </c>
      <c r="AD1" s="88" t="str">
        <f ca="1">THG!AD1</f>
        <v>REF</v>
      </c>
      <c r="AE1" s="88" t="str">
        <f ca="1">THG!AE1</f>
        <v>REF</v>
      </c>
      <c r="AF1" s="88" t="str">
        <f ca="1">THG!AF1</f>
        <v>REF</v>
      </c>
      <c r="AG1" s="88" t="str">
        <f ca="1">THG!AG1</f>
        <v>REF</v>
      </c>
      <c r="AH1" s="88" t="str">
        <f ca="1">THG!AH1</f>
        <v>REF</v>
      </c>
      <c r="AI1" s="88" t="str">
        <f ca="1">THG!AI1</f>
        <v>REF</v>
      </c>
      <c r="AJ1" s="88" t="s">
        <v>150</v>
      </c>
      <c r="AK1" s="88"/>
      <c r="AL1" s="88"/>
      <c r="AM1" s="88"/>
      <c r="AN1" s="88"/>
    </row>
    <row r="2" spans="2:40" ht="14.25" customHeight="1">
      <c r="B2" s="1"/>
      <c r="C2" s="11"/>
      <c r="D2" s="88" t="str">
        <f ca="1">THG!D2</f>
        <v>Sum</v>
      </c>
      <c r="E2" s="88" t="str">
        <f ca="1">THG!E2</f>
        <v>Sum</v>
      </c>
      <c r="F2" s="88" t="str">
        <f ca="1">THG!F2</f>
        <v>Sum</v>
      </c>
      <c r="G2" s="88" t="str">
        <f ca="1">THG!G2</f>
        <v>Sum</v>
      </c>
      <c r="H2" s="88" t="str">
        <f ca="1">THG!H2</f>
        <v>Sum</v>
      </c>
      <c r="I2" s="88" t="str">
        <f ca="1">THG!I2</f>
        <v>Sum</v>
      </c>
      <c r="J2" s="88" t="str">
        <f ca="1">THG!J2</f>
        <v>Sum</v>
      </c>
      <c r="K2" s="88" t="str">
        <f ca="1">THG!K2</f>
        <v>Sum</v>
      </c>
      <c r="L2" s="88" t="str">
        <f ca="1">THG!L2</f>
        <v>Sum</v>
      </c>
      <c r="M2" s="88" t="str">
        <f ca="1">THG!M2</f>
        <v>Sum</v>
      </c>
      <c r="N2" s="88" t="str">
        <f ca="1">THG!N2</f>
        <v>Sum</v>
      </c>
      <c r="O2" s="88" t="str">
        <f ca="1">THG!O2</f>
        <v>Sum</v>
      </c>
      <c r="P2" s="88" t="str">
        <f ca="1">THG!P2</f>
        <v>Sum</v>
      </c>
      <c r="Q2" s="88" t="str">
        <f ca="1">THG!Q2</f>
        <v>Sum</v>
      </c>
      <c r="R2" s="88" t="str">
        <f ca="1">THG!R2</f>
        <v>Sum</v>
      </c>
      <c r="S2" s="88" t="str">
        <f ca="1">THG!S2</f>
        <v>Sum</v>
      </c>
      <c r="T2" s="88" t="str">
        <f ca="1">THG!T2</f>
        <v>Sum</v>
      </c>
      <c r="U2" s="88" t="str">
        <f ca="1">THG!U2</f>
        <v>Sum</v>
      </c>
      <c r="V2" s="88" t="str">
        <f ca="1">THG!V2</f>
        <v>Sum</v>
      </c>
      <c r="W2" s="88" t="str">
        <f ca="1">THG!W2</f>
        <v>Sum</v>
      </c>
      <c r="X2" s="88" t="str">
        <f ca="1">THG!X2</f>
        <v>Sum</v>
      </c>
      <c r="Y2" s="88" t="str">
        <f ca="1">THG!Y2</f>
        <v>Sum</v>
      </c>
      <c r="Z2" s="88" t="str">
        <f ca="1">THG!Z2</f>
        <v>Sum</v>
      </c>
      <c r="AA2" s="88" t="str">
        <f ca="1">THG!AA2</f>
        <v>Sum</v>
      </c>
      <c r="AB2" s="88" t="str">
        <f ca="1">THG!AB2</f>
        <v>Sum</v>
      </c>
      <c r="AC2" s="88" t="str">
        <f ca="1">THG!AC2</f>
        <v>Sum</v>
      </c>
      <c r="AD2" s="88" t="str">
        <f ca="1">THG!AD2</f>
        <v>Sum</v>
      </c>
      <c r="AE2" s="88" t="str">
        <f ca="1">THG!AE2</f>
        <v>Sum</v>
      </c>
      <c r="AF2" s="88" t="str">
        <f ca="1">THG!AF2</f>
        <v>Sum</v>
      </c>
      <c r="AG2" s="88" t="str">
        <f ca="1">THG!AG2</f>
        <v>Sum</v>
      </c>
      <c r="AH2" s="88" t="str">
        <f ca="1">THG!AH2</f>
        <v>Sum</v>
      </c>
      <c r="AI2" s="88" t="str">
        <f ca="1">THG!AI2</f>
        <v>Sum</v>
      </c>
      <c r="AJ2" s="88" t="str">
        <f ca="1">THG!AJ2</f>
        <v>Sum</v>
      </c>
      <c r="AK2" s="88"/>
      <c r="AL2" s="88"/>
      <c r="AM2" s="88"/>
      <c r="AN2" s="88"/>
    </row>
    <row r="3" spans="2:40" ht="22.5" customHeight="1">
      <c r="B3" s="3" t="s">
        <v>118</v>
      </c>
      <c r="C3" s="12" t="s">
        <v>123</v>
      </c>
      <c r="D3" s="24" t="s">
        <v>44</v>
      </c>
      <c r="E3" s="24">
        <v>265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L3" s="85"/>
      <c r="AM3" s="85"/>
    </row>
    <row r="4" spans="2:40">
      <c r="B4" s="4" t="s">
        <v>165</v>
      </c>
      <c r="C4" s="13"/>
      <c r="D4" s="8">
        <v>32874</v>
      </c>
      <c r="E4" s="8">
        <v>33239</v>
      </c>
      <c r="F4" s="8">
        <v>33604</v>
      </c>
      <c r="G4" s="8">
        <v>33970</v>
      </c>
      <c r="H4" s="8">
        <v>34335</v>
      </c>
      <c r="I4" s="8">
        <v>34700</v>
      </c>
      <c r="J4" s="8">
        <v>35065</v>
      </c>
      <c r="K4" s="8">
        <v>35431</v>
      </c>
      <c r="L4" s="8">
        <v>35796</v>
      </c>
      <c r="M4" s="8">
        <v>36161</v>
      </c>
      <c r="N4" s="8">
        <v>36526</v>
      </c>
      <c r="O4" s="8">
        <v>36892</v>
      </c>
      <c r="P4" s="8">
        <v>37257</v>
      </c>
      <c r="Q4" s="8">
        <v>37622</v>
      </c>
      <c r="R4" s="8">
        <v>37987</v>
      </c>
      <c r="S4" s="8">
        <v>38353</v>
      </c>
      <c r="T4" s="8">
        <v>38718</v>
      </c>
      <c r="U4" s="8">
        <v>39083</v>
      </c>
      <c r="V4" s="8">
        <v>39448</v>
      </c>
      <c r="W4" s="8">
        <v>39814</v>
      </c>
      <c r="X4" s="8">
        <v>40179</v>
      </c>
      <c r="Y4" s="8">
        <v>40544</v>
      </c>
      <c r="Z4" s="8">
        <v>40909</v>
      </c>
      <c r="AA4" s="8">
        <v>41275</v>
      </c>
      <c r="AB4" s="8">
        <v>41640</v>
      </c>
      <c r="AC4" s="8">
        <v>42005</v>
      </c>
      <c r="AD4" s="8">
        <v>42370</v>
      </c>
      <c r="AE4" s="8">
        <v>42736</v>
      </c>
      <c r="AF4" s="8">
        <v>43101</v>
      </c>
      <c r="AG4" s="8">
        <v>43466</v>
      </c>
      <c r="AH4" s="150">
        <v>43831</v>
      </c>
      <c r="AI4" s="150">
        <v>44197</v>
      </c>
      <c r="AJ4" s="150">
        <v>44562</v>
      </c>
      <c r="AL4" s="8" t="s">
        <v>167</v>
      </c>
      <c r="AM4" s="8" t="s">
        <v>168</v>
      </c>
    </row>
    <row r="5" spans="2:40" s="10" customFormat="1" ht="18.75" customHeight="1">
      <c r="B5" s="5" t="s">
        <v>41</v>
      </c>
      <c r="C5" s="20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159"/>
      <c r="AI5" s="135"/>
      <c r="AJ5" s="21"/>
      <c r="AL5" s="126"/>
      <c r="AM5" s="121"/>
    </row>
    <row r="6" spans="2:40" s="10" customFormat="1" ht="18.75" customHeight="1">
      <c r="B6" s="25" t="s">
        <v>42</v>
      </c>
      <c r="C6" s="22" t="s">
        <v>6</v>
      </c>
      <c r="D6" s="26">
        <f t="shared" ref="D6:AJ6" si="0">SUM(D9,D14,D21,D26,D32,D42)</f>
        <v>51554.350741097995</v>
      </c>
      <c r="E6" s="26">
        <f t="shared" si="0"/>
        <v>50073.98068412971</v>
      </c>
      <c r="F6" s="26">
        <f t="shared" si="0"/>
        <v>51576.62034958545</v>
      </c>
      <c r="G6" s="26">
        <f t="shared" si="0"/>
        <v>49022.032536729574</v>
      </c>
      <c r="H6" s="26">
        <f t="shared" si="0"/>
        <v>50729.880035651237</v>
      </c>
      <c r="I6" s="26">
        <f t="shared" si="0"/>
        <v>49110.741855861306</v>
      </c>
      <c r="J6" s="26">
        <f t="shared" si="0"/>
        <v>50462.473065354316</v>
      </c>
      <c r="K6" s="26">
        <f t="shared" si="0"/>
        <v>47854.222466388623</v>
      </c>
      <c r="L6" s="26">
        <f t="shared" si="0"/>
        <v>36438.507451002581</v>
      </c>
      <c r="M6" s="26">
        <f t="shared" si="0"/>
        <v>32963.095486081103</v>
      </c>
      <c r="N6" s="26">
        <f t="shared" si="0"/>
        <v>32472.201916266382</v>
      </c>
      <c r="O6" s="26">
        <f t="shared" si="0"/>
        <v>34300.043643706616</v>
      </c>
      <c r="P6" s="26">
        <f t="shared" si="0"/>
        <v>33553.178140807067</v>
      </c>
      <c r="Q6" s="26">
        <f t="shared" si="0"/>
        <v>33335.982815756244</v>
      </c>
      <c r="R6" s="26">
        <f t="shared" si="0"/>
        <v>34809.672564605309</v>
      </c>
      <c r="S6" s="26">
        <f t="shared" si="0"/>
        <v>33366.933742072768</v>
      </c>
      <c r="T6" s="26">
        <f t="shared" si="0"/>
        <v>32701.974639273139</v>
      </c>
      <c r="U6" s="26">
        <f t="shared" si="0"/>
        <v>35331.80590030532</v>
      </c>
      <c r="V6" s="26">
        <f t="shared" si="0"/>
        <v>34202.50500456008</v>
      </c>
      <c r="W6" s="26">
        <f t="shared" si="0"/>
        <v>34545.381226756268</v>
      </c>
      <c r="X6" s="26">
        <f t="shared" si="0"/>
        <v>27448.53850339053</v>
      </c>
      <c r="Y6" s="26">
        <f t="shared" si="0"/>
        <v>27457.717600088246</v>
      </c>
      <c r="Z6" s="26">
        <f t="shared" si="0"/>
        <v>27583.771226039004</v>
      </c>
      <c r="AA6" s="26">
        <f t="shared" si="0"/>
        <v>27717.898555216758</v>
      </c>
      <c r="AB6" s="26">
        <f t="shared" si="0"/>
        <v>28202.448149833137</v>
      </c>
      <c r="AC6" s="26">
        <f t="shared" si="0"/>
        <v>28155.188012445502</v>
      </c>
      <c r="AD6" s="26">
        <f t="shared" si="0"/>
        <v>28018.637851122363</v>
      </c>
      <c r="AE6" s="26">
        <f t="shared" si="0"/>
        <v>27547.849939593274</v>
      </c>
      <c r="AF6" s="26">
        <f t="shared" si="0"/>
        <v>26383.103410497741</v>
      </c>
      <c r="AG6" s="26">
        <f t="shared" si="0"/>
        <v>25668.944976701747</v>
      </c>
      <c r="AH6" s="160">
        <f t="shared" si="0"/>
        <v>24922.350754408533</v>
      </c>
      <c r="AI6" s="136">
        <f t="shared" si="0"/>
        <v>24767.161327416507</v>
      </c>
      <c r="AJ6" s="26">
        <f t="shared" si="0"/>
        <v>24103.194389765122</v>
      </c>
      <c r="AL6" s="127">
        <f>AJ6-AI6</f>
        <v>-663.9669376513848</v>
      </c>
      <c r="AM6" s="122">
        <f>IF(AJ6&lt;&gt;0,AJ6/AI6-1,0)</f>
        <v>-2.6808358409503796E-2</v>
      </c>
    </row>
    <row r="7" spans="2:40" s="10" customFormat="1" ht="18.75" customHeight="1">
      <c r="B7" s="23" t="s">
        <v>43</v>
      </c>
      <c r="C7" s="20" t="s">
        <v>6</v>
      </c>
      <c r="D7" s="27">
        <f t="shared" ref="D7:AJ7" si="1">SUM(D9,D14,D21,D26,D32,D42,D48)</f>
        <v>52439.549227368552</v>
      </c>
      <c r="E7" s="27">
        <f t="shared" si="1"/>
        <v>50954.456682185613</v>
      </c>
      <c r="F7" s="27">
        <f t="shared" si="1"/>
        <v>52467.404559719907</v>
      </c>
      <c r="G7" s="27">
        <f t="shared" si="1"/>
        <v>49899.543921762132</v>
      </c>
      <c r="H7" s="27">
        <f t="shared" si="1"/>
        <v>51603.746590740957</v>
      </c>
      <c r="I7" s="27">
        <f t="shared" si="1"/>
        <v>49980.637251531363</v>
      </c>
      <c r="J7" s="27">
        <f t="shared" si="1"/>
        <v>51332.813529212581</v>
      </c>
      <c r="K7" s="27">
        <f t="shared" si="1"/>
        <v>48720.038909915085</v>
      </c>
      <c r="L7" s="27">
        <f t="shared" si="1"/>
        <v>37301.650315766077</v>
      </c>
      <c r="M7" s="27">
        <f t="shared" si="1"/>
        <v>33824.468838544781</v>
      </c>
      <c r="N7" s="27">
        <f t="shared" si="1"/>
        <v>33332.206820210915</v>
      </c>
      <c r="O7" s="27">
        <f t="shared" si="1"/>
        <v>35355.556614639485</v>
      </c>
      <c r="P7" s="27">
        <f t="shared" si="1"/>
        <v>34619.258431262802</v>
      </c>
      <c r="Q7" s="27">
        <f t="shared" si="1"/>
        <v>34416.58813019946</v>
      </c>
      <c r="R7" s="27">
        <f t="shared" si="1"/>
        <v>35897.611158233944</v>
      </c>
      <c r="S7" s="27">
        <f t="shared" si="1"/>
        <v>34466.063813141714</v>
      </c>
      <c r="T7" s="27">
        <f t="shared" si="1"/>
        <v>33733.719036125251</v>
      </c>
      <c r="U7" s="27">
        <f t="shared" si="1"/>
        <v>36361.26961768257</v>
      </c>
      <c r="V7" s="27">
        <f t="shared" si="1"/>
        <v>35231.885043311908</v>
      </c>
      <c r="W7" s="27">
        <f t="shared" si="1"/>
        <v>35697.289366645411</v>
      </c>
      <c r="X7" s="27">
        <f t="shared" si="1"/>
        <v>28575.93289084245</v>
      </c>
      <c r="Y7" s="27">
        <f t="shared" si="1"/>
        <v>28582.24614134082</v>
      </c>
      <c r="Z7" s="27">
        <f t="shared" si="1"/>
        <v>28712.076744978294</v>
      </c>
      <c r="AA7" s="27">
        <f t="shared" si="1"/>
        <v>28841.157139001723</v>
      </c>
      <c r="AB7" s="27">
        <f t="shared" si="1"/>
        <v>29349.595405013672</v>
      </c>
      <c r="AC7" s="27">
        <f t="shared" si="1"/>
        <v>29314.48305019315</v>
      </c>
      <c r="AD7" s="27">
        <f t="shared" si="1"/>
        <v>29145.495252395238</v>
      </c>
      <c r="AE7" s="27">
        <f t="shared" si="1"/>
        <v>28678.938591109159</v>
      </c>
      <c r="AF7" s="27">
        <f t="shared" si="1"/>
        <v>27526.018651736373</v>
      </c>
      <c r="AG7" s="27">
        <f t="shared" si="1"/>
        <v>26805.072496896428</v>
      </c>
      <c r="AH7" s="161">
        <f t="shared" si="1"/>
        <v>26068.435277762834</v>
      </c>
      <c r="AI7" s="137">
        <f t="shared" si="1"/>
        <v>25930.957627418255</v>
      </c>
      <c r="AJ7" s="27">
        <f t="shared" si="1"/>
        <v>25268.43919002248</v>
      </c>
      <c r="AL7" s="126">
        <f>AJ7-AI7</f>
        <v>-662.51843739577453</v>
      </c>
      <c r="AM7" s="123">
        <f>IF(AJ7&lt;&gt;0,AJ7/AI7-1,0)</f>
        <v>-2.554932397464782E-2</v>
      </c>
    </row>
    <row r="8" spans="2:40" ht="18.75" customHeight="1">
      <c r="B8" s="18"/>
      <c r="C8" s="15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162"/>
      <c r="AI8" s="138"/>
      <c r="AJ8" s="92"/>
      <c r="AL8" s="128"/>
      <c r="AM8" s="124"/>
    </row>
    <row r="9" spans="2:40" s="10" customFormat="1" ht="18.75" customHeight="1">
      <c r="B9" s="5" t="s">
        <v>15</v>
      </c>
      <c r="C9" s="20" t="s">
        <v>6</v>
      </c>
      <c r="D9" s="27">
        <f t="shared" ref="D9:AG9" si="2">SUMIF(D10:D12,"&lt;1E+307")</f>
        <v>2831.2732906360538</v>
      </c>
      <c r="E9" s="27">
        <f t="shared" si="2"/>
        <v>2682.2657837498759</v>
      </c>
      <c r="F9" s="27">
        <f t="shared" si="2"/>
        <v>2536.3330839001601</v>
      </c>
      <c r="G9" s="27">
        <f t="shared" si="2"/>
        <v>2432.2347182126259</v>
      </c>
      <c r="H9" s="27">
        <f t="shared" si="2"/>
        <v>2384.1276486094948</v>
      </c>
      <c r="I9" s="27">
        <f t="shared" si="2"/>
        <v>2269.0293209313145</v>
      </c>
      <c r="J9" s="27">
        <f t="shared" si="2"/>
        <v>2246.6792856338698</v>
      </c>
      <c r="K9" s="27">
        <f t="shared" si="2"/>
        <v>2119.4126234914156</v>
      </c>
      <c r="L9" s="27">
        <f t="shared" si="2"/>
        <v>2086.3864438065857</v>
      </c>
      <c r="M9" s="27">
        <f t="shared" si="2"/>
        <v>2027.635753766695</v>
      </c>
      <c r="N9" s="27">
        <f t="shared" si="2"/>
        <v>2122.4827317894751</v>
      </c>
      <c r="O9" s="27">
        <f t="shared" si="2"/>
        <v>2195.7022952861839</v>
      </c>
      <c r="P9" s="27">
        <f t="shared" si="2"/>
        <v>2222.2810847799601</v>
      </c>
      <c r="Q9" s="27">
        <f t="shared" si="2"/>
        <v>2329.0753743326477</v>
      </c>
      <c r="R9" s="27">
        <f t="shared" si="2"/>
        <v>2430.4262255069962</v>
      </c>
      <c r="S9" s="27">
        <f t="shared" si="2"/>
        <v>2369.5743276452531</v>
      </c>
      <c r="T9" s="27">
        <f t="shared" si="2"/>
        <v>2405.4236917087655</v>
      </c>
      <c r="U9" s="27">
        <f t="shared" si="2"/>
        <v>2494.210539672496</v>
      </c>
      <c r="V9" s="27">
        <f t="shared" si="2"/>
        <v>2413.7765115501466</v>
      </c>
      <c r="W9" s="27">
        <f t="shared" si="2"/>
        <v>2312.907872169098</v>
      </c>
      <c r="X9" s="27">
        <f t="shared" si="2"/>
        <v>2381.0025448136312</v>
      </c>
      <c r="Y9" s="27">
        <f t="shared" si="2"/>
        <v>2423.1338055101369</v>
      </c>
      <c r="Z9" s="27">
        <f t="shared" si="2"/>
        <v>2523.235562473395</v>
      </c>
      <c r="AA9" s="27">
        <f t="shared" si="2"/>
        <v>2470.9853392850073</v>
      </c>
      <c r="AB9" s="27">
        <f t="shared" si="2"/>
        <v>2372.9546019507379</v>
      </c>
      <c r="AC9" s="27">
        <f t="shared" si="2"/>
        <v>2340.6580640051429</v>
      </c>
      <c r="AD9" s="27">
        <f t="shared" si="2"/>
        <v>2320.411429980787</v>
      </c>
      <c r="AE9" s="27">
        <f t="shared" si="2"/>
        <v>2230.2559292710616</v>
      </c>
      <c r="AF9" s="27">
        <f t="shared" si="2"/>
        <v>2192.4032944015435</v>
      </c>
      <c r="AG9" s="27">
        <f t="shared" si="2"/>
        <v>1847.4588664539758</v>
      </c>
      <c r="AH9" s="161">
        <f t="shared" ref="AH9" si="3">SUMIF(AH10:AH12,"&lt;1E+307")</f>
        <v>1598.652591306093</v>
      </c>
      <c r="AI9" s="137">
        <f t="shared" ref="AI9" si="4">SUMIF(AI10:AI12,"&lt;1E+307")</f>
        <v>1760.0469249330661</v>
      </c>
      <c r="AJ9" s="27">
        <f t="shared" ref="AJ9" si="5">SUMIF(AJ10:AJ12,"&lt;1E+307")</f>
        <v>1821.4833798036434</v>
      </c>
      <c r="AL9" s="126">
        <f t="shared" ref="AL9:AL12" si="6">AJ9-AI9</f>
        <v>61.436454870577336</v>
      </c>
      <c r="AM9" s="123">
        <f t="shared" ref="AM9:AM12" si="7">IF(AJ9&lt;&gt;0,AJ9/AI9-1,0)</f>
        <v>3.4906145967053437E-2</v>
      </c>
    </row>
    <row r="10" spans="2:40" ht="18.75" customHeight="1">
      <c r="B10" s="18" t="s">
        <v>0</v>
      </c>
      <c r="C10" s="15" t="s">
        <v>66</v>
      </c>
      <c r="D10" s="28">
        <v>2816.3642439999999</v>
      </c>
      <c r="E10" s="28">
        <v>2666.8888111950009</v>
      </c>
      <c r="F10" s="28">
        <v>2521.2806333649996</v>
      </c>
      <c r="G10" s="28">
        <v>2416.3879355999998</v>
      </c>
      <c r="H10" s="28">
        <v>2368.0279374649986</v>
      </c>
      <c r="I10" s="28">
        <v>2251.9177755610403</v>
      </c>
      <c r="J10" s="28">
        <v>2229.1625993511188</v>
      </c>
      <c r="K10" s="28">
        <v>2104.1267559105559</v>
      </c>
      <c r="L10" s="28">
        <v>2072.5021264423976</v>
      </c>
      <c r="M10" s="28">
        <v>2015.3446381468664</v>
      </c>
      <c r="N10" s="28">
        <v>2111.7540794210654</v>
      </c>
      <c r="O10" s="28">
        <v>2184.8945229691894</v>
      </c>
      <c r="P10" s="28">
        <v>2211.2252281162419</v>
      </c>
      <c r="Q10" s="28">
        <v>2318.9677266703179</v>
      </c>
      <c r="R10" s="28">
        <v>2417.051510076556</v>
      </c>
      <c r="S10" s="28">
        <v>2356.4741440842472</v>
      </c>
      <c r="T10" s="28">
        <v>2390.8721980356627</v>
      </c>
      <c r="U10" s="28">
        <v>2482.2273759339382</v>
      </c>
      <c r="V10" s="28">
        <v>2401.279668297263</v>
      </c>
      <c r="W10" s="28">
        <v>2301.4263226460953</v>
      </c>
      <c r="X10" s="28">
        <v>2370.9404930539717</v>
      </c>
      <c r="Y10" s="28">
        <v>2412.7087554913728</v>
      </c>
      <c r="Z10" s="28">
        <v>2512.6958953249941</v>
      </c>
      <c r="AA10" s="28">
        <v>2458.5721929419933</v>
      </c>
      <c r="AB10" s="28">
        <v>2362.6882948557036</v>
      </c>
      <c r="AC10" s="28">
        <v>2330.0870793913423</v>
      </c>
      <c r="AD10" s="28">
        <v>2311.2333687290425</v>
      </c>
      <c r="AE10" s="28">
        <v>2219.594270613145</v>
      </c>
      <c r="AF10" s="28">
        <v>2181.0187821397112</v>
      </c>
      <c r="AG10" s="28">
        <v>1837.1856167785902</v>
      </c>
      <c r="AH10" s="162">
        <v>1591.85174987451</v>
      </c>
      <c r="AI10" s="138">
        <v>1752.7835585692985</v>
      </c>
      <c r="AJ10" s="92">
        <v>1812.7938483445828</v>
      </c>
      <c r="AL10" s="128">
        <f t="shared" si="6"/>
        <v>60.010289775284264</v>
      </c>
      <c r="AM10" s="124">
        <f t="shared" si="7"/>
        <v>3.4237136400496304E-2</v>
      </c>
    </row>
    <row r="11" spans="2:40" s="89" customFormat="1" ht="18.75" customHeight="1">
      <c r="B11" s="19" t="s">
        <v>2</v>
      </c>
      <c r="C11" s="14" t="s">
        <v>68</v>
      </c>
      <c r="D11" s="29">
        <v>12.8849625</v>
      </c>
      <c r="E11" s="29">
        <v>13.539512499999999</v>
      </c>
      <c r="F11" s="29">
        <v>13.385812499999998</v>
      </c>
      <c r="G11" s="29">
        <v>14.164912499999998</v>
      </c>
      <c r="H11" s="29">
        <v>14.42395</v>
      </c>
      <c r="I11" s="29">
        <v>15.72775</v>
      </c>
      <c r="J11" s="29">
        <v>16.051177199999998</v>
      </c>
      <c r="K11" s="29">
        <v>13.854396100000001</v>
      </c>
      <c r="L11" s="29">
        <v>12.4884112</v>
      </c>
      <c r="M11" s="29">
        <v>10.9630341</v>
      </c>
      <c r="N11" s="29">
        <v>9.3952039999999997</v>
      </c>
      <c r="O11" s="29">
        <v>9.4833005999999997</v>
      </c>
      <c r="P11" s="29">
        <v>9.731308799999999</v>
      </c>
      <c r="Q11" s="29">
        <v>8.7252203999999995</v>
      </c>
      <c r="R11" s="29">
        <v>11.974109800000001</v>
      </c>
      <c r="S11" s="29">
        <v>11.669028364499997</v>
      </c>
      <c r="T11" s="29">
        <v>13.143879451499997</v>
      </c>
      <c r="U11" s="29">
        <v>10.690620131399999</v>
      </c>
      <c r="V11" s="29">
        <v>11.25843753675</v>
      </c>
      <c r="W11" s="29">
        <v>10.353167920349998</v>
      </c>
      <c r="X11" s="29">
        <v>9.0412696819999994</v>
      </c>
      <c r="Y11" s="29">
        <v>9.3635469674999996</v>
      </c>
      <c r="Z11" s="29">
        <v>9.460801331499999</v>
      </c>
      <c r="AA11" s="29">
        <v>11.390230370999998</v>
      </c>
      <c r="AB11" s="29">
        <v>9.266524239999999</v>
      </c>
      <c r="AC11" s="29">
        <v>9.5383821749999989</v>
      </c>
      <c r="AD11" s="29">
        <v>8.1357700350000002</v>
      </c>
      <c r="AE11" s="29">
        <v>9.6476403499999979</v>
      </c>
      <c r="AF11" s="29">
        <v>10.473564525</v>
      </c>
      <c r="AG11" s="29">
        <v>9.377589979999998</v>
      </c>
      <c r="AH11" s="163">
        <v>5.9615439064999993</v>
      </c>
      <c r="AI11" s="139">
        <v>6.4389633219999993</v>
      </c>
      <c r="AJ11" s="29">
        <v>7.8256431319999988</v>
      </c>
      <c r="AL11" s="129">
        <f t="shared" si="6"/>
        <v>1.3866798099999995</v>
      </c>
      <c r="AM11" s="125">
        <f t="shared" si="7"/>
        <v>0.21535761902263562</v>
      </c>
    </row>
    <row r="12" spans="2:40" s="89" customFormat="1" ht="18.75" customHeight="1">
      <c r="B12" s="91" t="s">
        <v>1</v>
      </c>
      <c r="C12" s="90" t="s">
        <v>67</v>
      </c>
      <c r="D12" s="92">
        <v>2.0240841360540003</v>
      </c>
      <c r="E12" s="92">
        <v>1.8374600548751776</v>
      </c>
      <c r="F12" s="92">
        <v>1.6666380351603738</v>
      </c>
      <c r="G12" s="92">
        <v>1.6818701126263713</v>
      </c>
      <c r="H12" s="92">
        <v>1.675761144496551</v>
      </c>
      <c r="I12" s="92">
        <v>1.3837953702739429</v>
      </c>
      <c r="J12" s="92">
        <v>1.4655090827509485</v>
      </c>
      <c r="K12" s="92">
        <v>1.4314714808597808</v>
      </c>
      <c r="L12" s="92">
        <v>1.3959061641879906</v>
      </c>
      <c r="M12" s="92">
        <v>1.3280815198285389</v>
      </c>
      <c r="N12" s="92">
        <v>1.3334483684097089</v>
      </c>
      <c r="O12" s="92">
        <v>1.3244717169947724</v>
      </c>
      <c r="P12" s="92">
        <v>1.3245478637182178</v>
      </c>
      <c r="Q12" s="92">
        <v>1.3824272623295346</v>
      </c>
      <c r="R12" s="92">
        <v>1.4006056304403378</v>
      </c>
      <c r="S12" s="92">
        <v>1.4311551965062577</v>
      </c>
      <c r="T12" s="92">
        <v>1.4076142216026937</v>
      </c>
      <c r="U12" s="92">
        <v>1.2925436071579386</v>
      </c>
      <c r="V12" s="92">
        <v>1.2384057161336408</v>
      </c>
      <c r="W12" s="92">
        <v>1.1283816026524747</v>
      </c>
      <c r="X12" s="92">
        <v>1.0207820776596228</v>
      </c>
      <c r="Y12" s="92">
        <v>1.0615030512640338</v>
      </c>
      <c r="Z12" s="92">
        <v>1.0788658169008458</v>
      </c>
      <c r="AA12" s="92">
        <v>1.0229159720137468</v>
      </c>
      <c r="AB12" s="92">
        <v>0.99978285503450348</v>
      </c>
      <c r="AC12" s="92">
        <v>1.0326024388006536</v>
      </c>
      <c r="AD12" s="92">
        <v>1.0422912167446603</v>
      </c>
      <c r="AE12" s="92">
        <v>1.0140183079164138</v>
      </c>
      <c r="AF12" s="92">
        <v>0.9109477368324449</v>
      </c>
      <c r="AG12" s="92">
        <v>0.89565969538562762</v>
      </c>
      <c r="AH12" s="162">
        <v>0.83929752508285571</v>
      </c>
      <c r="AI12" s="138">
        <v>0.82440304176745127</v>
      </c>
      <c r="AJ12" s="92">
        <v>0.86388832706042018</v>
      </c>
      <c r="AL12" s="128">
        <f t="shared" si="6"/>
        <v>3.9485285292968908E-2</v>
      </c>
      <c r="AM12" s="124">
        <f t="shared" si="7"/>
        <v>4.7895608449376681E-2</v>
      </c>
    </row>
    <row r="13" spans="2:40" s="10" customFormat="1" ht="18.75" customHeight="1">
      <c r="B13" s="9"/>
      <c r="C13" s="20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161"/>
      <c r="AI13" s="137"/>
      <c r="AJ13" s="27"/>
      <c r="AL13" s="126"/>
      <c r="AM13" s="123"/>
    </row>
    <row r="14" spans="2:40" s="10" customFormat="1" ht="18.75" customHeight="1">
      <c r="B14" s="6" t="s">
        <v>16</v>
      </c>
      <c r="C14" s="22" t="s">
        <v>6</v>
      </c>
      <c r="D14" s="26">
        <f t="shared" ref="D14:AJ14" si="8">SUMIF(D15:D19,"&lt;1E+307")</f>
        <v>22003.377305055754</v>
      </c>
      <c r="E14" s="26">
        <f t="shared" si="8"/>
        <v>22426.721070917887</v>
      </c>
      <c r="F14" s="26">
        <f t="shared" si="8"/>
        <v>24539.874418812862</v>
      </c>
      <c r="G14" s="26">
        <f t="shared" si="8"/>
        <v>22595.26081301806</v>
      </c>
      <c r="H14" s="26">
        <f t="shared" si="8"/>
        <v>24963.368720271494</v>
      </c>
      <c r="I14" s="26">
        <f t="shared" si="8"/>
        <v>23293.861537767258</v>
      </c>
      <c r="J14" s="26">
        <f t="shared" si="8"/>
        <v>24332.008104388984</v>
      </c>
      <c r="K14" s="26">
        <f t="shared" si="8"/>
        <v>22009.728001471041</v>
      </c>
      <c r="L14" s="26">
        <f t="shared" si="8"/>
        <v>10495.185638267427</v>
      </c>
      <c r="M14" s="26">
        <f t="shared" si="8"/>
        <v>6852.2297324749497</v>
      </c>
      <c r="N14" s="26">
        <f t="shared" si="8"/>
        <v>6477.1072528114673</v>
      </c>
      <c r="O14" s="26">
        <f t="shared" si="8"/>
        <v>8129.4971963812723</v>
      </c>
      <c r="P14" s="26">
        <f t="shared" si="8"/>
        <v>8449.7061746636828</v>
      </c>
      <c r="Q14" s="26">
        <f t="shared" si="8"/>
        <v>8472.4680657454046</v>
      </c>
      <c r="R14" s="26">
        <f t="shared" si="8"/>
        <v>9619.5710601980099</v>
      </c>
      <c r="S14" s="26">
        <f t="shared" si="8"/>
        <v>8208.036633976888</v>
      </c>
      <c r="T14" s="26">
        <f t="shared" si="8"/>
        <v>8077.5476962657503</v>
      </c>
      <c r="U14" s="26">
        <f t="shared" si="8"/>
        <v>10351.126630027946</v>
      </c>
      <c r="V14" s="26">
        <f t="shared" si="8"/>
        <v>9187.2929427032977</v>
      </c>
      <c r="W14" s="26">
        <f t="shared" si="8"/>
        <v>9432.813056552759</v>
      </c>
      <c r="X14" s="26">
        <f t="shared" si="8"/>
        <v>2300.1629563853494</v>
      </c>
      <c r="Y14" s="26">
        <f t="shared" si="8"/>
        <v>1949.9292086406008</v>
      </c>
      <c r="Z14" s="26">
        <f t="shared" si="8"/>
        <v>1664.1573697406623</v>
      </c>
      <c r="AA14" s="26">
        <f t="shared" si="8"/>
        <v>1674.3668583478488</v>
      </c>
      <c r="AB14" s="26">
        <f t="shared" si="8"/>
        <v>1604.6702459565795</v>
      </c>
      <c r="AC14" s="26">
        <f t="shared" si="8"/>
        <v>1678.2625204838653</v>
      </c>
      <c r="AD14" s="26">
        <f t="shared" si="8"/>
        <v>1670.2492927998792</v>
      </c>
      <c r="AE14" s="26">
        <f t="shared" si="8"/>
        <v>1638.4610158595783</v>
      </c>
      <c r="AF14" s="26">
        <f t="shared" si="8"/>
        <v>1587.117735883508</v>
      </c>
      <c r="AG14" s="26">
        <f t="shared" si="8"/>
        <v>1462.5640467478534</v>
      </c>
      <c r="AH14" s="160">
        <f t="shared" si="8"/>
        <v>1477.8149364463186</v>
      </c>
      <c r="AI14" s="136">
        <f t="shared" si="8"/>
        <v>1418.4164346755258</v>
      </c>
      <c r="AJ14" s="26">
        <f t="shared" si="8"/>
        <v>1303.4976630070673</v>
      </c>
      <c r="AL14" s="127">
        <f t="shared" ref="AL14:AL19" si="9">AJ14-AI14</f>
        <v>-114.91877166845848</v>
      </c>
      <c r="AM14" s="122">
        <f t="shared" ref="AM14:AM19" si="10">IF(AJ14&lt;&gt;0,AJ14/AI14-1,0)</f>
        <v>-8.101906383702262E-2</v>
      </c>
    </row>
    <row r="15" spans="2:40" ht="18.75" customHeight="1">
      <c r="B15" s="19" t="s">
        <v>64</v>
      </c>
      <c r="C15" s="14" t="s">
        <v>69</v>
      </c>
      <c r="D15" s="29">
        <v>1202.7301077981904</v>
      </c>
      <c r="E15" s="29">
        <v>1038.7015323802523</v>
      </c>
      <c r="F15" s="29">
        <v>959.07514577213522</v>
      </c>
      <c r="G15" s="29">
        <v>879.94193868726768</v>
      </c>
      <c r="H15" s="29">
        <v>849.32037484092518</v>
      </c>
      <c r="I15" s="29">
        <v>875.98428349756045</v>
      </c>
      <c r="J15" s="29">
        <v>817.14732285178468</v>
      </c>
      <c r="K15" s="29">
        <v>866.60491296179487</v>
      </c>
      <c r="L15" s="29">
        <v>792.07843676913274</v>
      </c>
      <c r="M15" s="29">
        <v>787.04740733941821</v>
      </c>
      <c r="N15" s="29">
        <v>724.28905143207692</v>
      </c>
      <c r="O15" s="29">
        <v>701.50977061485537</v>
      </c>
      <c r="P15" s="29">
        <v>671.58288582039017</v>
      </c>
      <c r="Q15" s="29">
        <v>687.21415348591756</v>
      </c>
      <c r="R15" s="29">
        <v>676.24562586922468</v>
      </c>
      <c r="S15" s="29">
        <v>641.89828028298655</v>
      </c>
      <c r="T15" s="29">
        <v>660.6802521469881</v>
      </c>
      <c r="U15" s="29">
        <v>696.15693238097901</v>
      </c>
      <c r="V15" s="29">
        <v>732.08388475092136</v>
      </c>
      <c r="W15" s="29">
        <v>659.09384350334187</v>
      </c>
      <c r="X15" s="29">
        <v>733.68777229224895</v>
      </c>
      <c r="Y15" s="29">
        <v>729.34588227171548</v>
      </c>
      <c r="Z15" s="29">
        <v>696.00511014525455</v>
      </c>
      <c r="AA15" s="29">
        <v>678.82008925214916</v>
      </c>
      <c r="AB15" s="29">
        <v>695.6461205517553</v>
      </c>
      <c r="AC15" s="29">
        <v>741.58547914089843</v>
      </c>
      <c r="AD15" s="29">
        <v>776.44200571444333</v>
      </c>
      <c r="AE15" s="29">
        <v>773.13225218291211</v>
      </c>
      <c r="AF15" s="29">
        <v>734.37456586527799</v>
      </c>
      <c r="AG15" s="29">
        <v>720.82752358900211</v>
      </c>
      <c r="AH15" s="163">
        <v>735.50322326588787</v>
      </c>
      <c r="AI15" s="139">
        <v>747.87990356142348</v>
      </c>
      <c r="AJ15" s="29">
        <v>684.31391481706748</v>
      </c>
      <c r="AL15" s="129">
        <f t="shared" si="9"/>
        <v>-63.565988744355991</v>
      </c>
      <c r="AM15" s="125">
        <f t="shared" si="10"/>
        <v>-8.4994914880922923E-2</v>
      </c>
    </row>
    <row r="16" spans="2:40" ht="18.75" customHeight="1">
      <c r="B16" s="18" t="s">
        <v>18</v>
      </c>
      <c r="C16" s="15" t="s">
        <v>70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  <c r="U16" s="28">
        <v>0</v>
      </c>
      <c r="V16" s="28">
        <v>0</v>
      </c>
      <c r="W16" s="28">
        <v>0</v>
      </c>
      <c r="X16" s="28">
        <v>0</v>
      </c>
      <c r="Y16" s="28">
        <v>0</v>
      </c>
      <c r="Z16" s="28">
        <v>0</v>
      </c>
      <c r="AA16" s="28">
        <v>0</v>
      </c>
      <c r="AB16" s="28">
        <v>0</v>
      </c>
      <c r="AC16" s="28">
        <v>0</v>
      </c>
      <c r="AD16" s="28">
        <v>0</v>
      </c>
      <c r="AE16" s="28">
        <v>0</v>
      </c>
      <c r="AF16" s="28">
        <v>0</v>
      </c>
      <c r="AG16" s="28">
        <v>0</v>
      </c>
      <c r="AH16" s="162">
        <v>0</v>
      </c>
      <c r="AI16" s="138">
        <v>0</v>
      </c>
      <c r="AJ16" s="92">
        <v>0</v>
      </c>
      <c r="AL16" s="128">
        <f t="shared" si="9"/>
        <v>0</v>
      </c>
      <c r="AM16" s="124">
        <f t="shared" si="10"/>
        <v>0</v>
      </c>
    </row>
    <row r="17" spans="2:39" ht="18.75" customHeight="1">
      <c r="B17" s="19" t="s">
        <v>19</v>
      </c>
      <c r="C17" s="14" t="s">
        <v>71</v>
      </c>
      <c r="D17" s="29">
        <v>18971.674437220994</v>
      </c>
      <c r="E17" s="29">
        <v>19630.463814471001</v>
      </c>
      <c r="F17" s="29">
        <v>21895.637200970999</v>
      </c>
      <c r="G17" s="29">
        <v>20101.779776471005</v>
      </c>
      <c r="H17" s="29">
        <v>22569.102264970999</v>
      </c>
      <c r="I17" s="29">
        <v>20951.158041470997</v>
      </c>
      <c r="J17" s="29">
        <v>22118.227843768229</v>
      </c>
      <c r="K17" s="29">
        <v>19814.649550843264</v>
      </c>
      <c r="L17" s="29">
        <v>8446.170959994346</v>
      </c>
      <c r="M17" s="29">
        <v>4879.1507882862479</v>
      </c>
      <c r="N17" s="29">
        <v>4633.6406294945809</v>
      </c>
      <c r="O17" s="29">
        <v>6377.0563418714537</v>
      </c>
      <c r="P17" s="29">
        <v>6882.4364588317922</v>
      </c>
      <c r="Q17" s="29">
        <v>7038.4429468793996</v>
      </c>
      <c r="R17" s="29">
        <v>8347.3615403321364</v>
      </c>
      <c r="S17" s="29">
        <v>7125.0324929940134</v>
      </c>
      <c r="T17" s="29">
        <v>6963.5659349860589</v>
      </c>
      <c r="U17" s="29">
        <v>9236.4504841458238</v>
      </c>
      <c r="V17" s="29">
        <v>8083.353737162015</v>
      </c>
      <c r="W17" s="29">
        <v>8430.5533521893067</v>
      </c>
      <c r="X17" s="29">
        <v>1234.7498888570324</v>
      </c>
      <c r="Y17" s="29">
        <v>900.38805314035039</v>
      </c>
      <c r="Z17" s="29">
        <v>677.76509798068469</v>
      </c>
      <c r="AA17" s="29">
        <v>734.69726272541686</v>
      </c>
      <c r="AB17" s="29">
        <v>668.12736923191449</v>
      </c>
      <c r="AC17" s="29">
        <v>681.32206545987094</v>
      </c>
      <c r="AD17" s="29">
        <v>625.40599197951474</v>
      </c>
      <c r="AE17" s="29">
        <v>621.65782339355997</v>
      </c>
      <c r="AF17" s="29">
        <v>577.81631848775305</v>
      </c>
      <c r="AG17" s="29">
        <v>500.31029127905009</v>
      </c>
      <c r="AH17" s="163">
        <v>504.12366951531931</v>
      </c>
      <c r="AI17" s="139">
        <v>410.60653261279964</v>
      </c>
      <c r="AJ17" s="29">
        <v>356.9304130349999</v>
      </c>
      <c r="AL17" s="129">
        <f t="shared" si="9"/>
        <v>-53.676119577799739</v>
      </c>
      <c r="AM17" s="125">
        <f t="shared" si="10"/>
        <v>-0.13072397858905016</v>
      </c>
    </row>
    <row r="18" spans="2:39" ht="18.75" customHeight="1">
      <c r="B18" s="18" t="s">
        <v>20</v>
      </c>
      <c r="C18" s="15" t="s">
        <v>72</v>
      </c>
      <c r="D18" s="28">
        <v>23.604742499999997</v>
      </c>
      <c r="E18" s="28">
        <v>22.859827499999998</v>
      </c>
      <c r="F18" s="28">
        <v>21.155744999999996</v>
      </c>
      <c r="G18" s="28">
        <v>20.246662499999999</v>
      </c>
      <c r="H18" s="28">
        <v>22.39038</v>
      </c>
      <c r="I18" s="28">
        <v>14.919587313525</v>
      </c>
      <c r="J18" s="28">
        <v>14.248587122909999</v>
      </c>
      <c r="K18" s="28">
        <v>15.877556454375</v>
      </c>
      <c r="L18" s="28">
        <v>14.196771829259999</v>
      </c>
      <c r="M18" s="28">
        <v>13.046266093590001</v>
      </c>
      <c r="N18" s="28">
        <v>16.557610155075</v>
      </c>
      <c r="O18" s="28">
        <v>14.004390435930002</v>
      </c>
      <c r="P18" s="28">
        <v>11.909703189793499</v>
      </c>
      <c r="Q18" s="28">
        <v>16.142001514694996</v>
      </c>
      <c r="R18" s="28">
        <v>18.565997605065</v>
      </c>
      <c r="S18" s="28">
        <v>17.20264222242</v>
      </c>
      <c r="T18" s="28">
        <v>17.554126357574997</v>
      </c>
      <c r="U18" s="28">
        <v>15.51199644513</v>
      </c>
      <c r="V18" s="28">
        <v>15.392186571149999</v>
      </c>
      <c r="W18" s="28">
        <v>10.7437485393495</v>
      </c>
      <c r="X18" s="28">
        <v>13.950494885654999</v>
      </c>
      <c r="Y18" s="28">
        <v>13.544356660515</v>
      </c>
      <c r="Z18" s="28">
        <v>11.493628222527001</v>
      </c>
      <c r="AA18" s="28">
        <v>11.726752518625501</v>
      </c>
      <c r="AB18" s="28">
        <v>12.701932791839999</v>
      </c>
      <c r="AC18" s="28">
        <v>13.5948090483</v>
      </c>
      <c r="AD18" s="28">
        <v>15.801250027409997</v>
      </c>
      <c r="AE18" s="28">
        <v>15.596242930619999</v>
      </c>
      <c r="AF18" s="28">
        <v>13.969364758330499</v>
      </c>
      <c r="AG18" s="28">
        <v>12.445264245824999</v>
      </c>
      <c r="AH18" s="162">
        <v>10.636673085000002</v>
      </c>
      <c r="AI18" s="138">
        <v>11.923854969609001</v>
      </c>
      <c r="AJ18" s="92">
        <v>11.200177034999999</v>
      </c>
      <c r="AL18" s="128">
        <f t="shared" si="9"/>
        <v>-0.72367793460900209</v>
      </c>
      <c r="AM18" s="124">
        <f t="shared" si="10"/>
        <v>-6.0691608246953743E-2</v>
      </c>
    </row>
    <row r="19" spans="2:39" ht="18.75" customHeight="1">
      <c r="B19" s="19" t="s">
        <v>166</v>
      </c>
      <c r="C19" s="14" t="s">
        <v>85</v>
      </c>
      <c r="D19" s="29">
        <v>1805.3680175365701</v>
      </c>
      <c r="E19" s="29">
        <v>1734.6958965666349</v>
      </c>
      <c r="F19" s="29">
        <v>1664.0063270697297</v>
      </c>
      <c r="G19" s="29">
        <v>1593.2924353597843</v>
      </c>
      <c r="H19" s="29">
        <v>1522.5557004595692</v>
      </c>
      <c r="I19" s="29">
        <v>1451.7996254851741</v>
      </c>
      <c r="J19" s="29">
        <v>1382.3843506460589</v>
      </c>
      <c r="K19" s="29">
        <v>1312.5959812116105</v>
      </c>
      <c r="L19" s="29">
        <v>1242.7394696746885</v>
      </c>
      <c r="M19" s="29">
        <v>1172.9852707556936</v>
      </c>
      <c r="N19" s="29">
        <v>1102.6199617297345</v>
      </c>
      <c r="O19" s="29">
        <v>1036.9266934590335</v>
      </c>
      <c r="P19" s="29">
        <v>883.77712682170591</v>
      </c>
      <c r="Q19" s="29">
        <v>730.66896386539258</v>
      </c>
      <c r="R19" s="29">
        <v>577.39789639158334</v>
      </c>
      <c r="S19" s="29">
        <v>423.90321847746856</v>
      </c>
      <c r="T19" s="29">
        <v>435.74738277512807</v>
      </c>
      <c r="U19" s="29">
        <v>403.00721705601188</v>
      </c>
      <c r="V19" s="29">
        <v>356.46313421920991</v>
      </c>
      <c r="W19" s="29">
        <v>332.42211232076033</v>
      </c>
      <c r="X19" s="29">
        <v>317.77480035041333</v>
      </c>
      <c r="Y19" s="29">
        <v>306.65091656801997</v>
      </c>
      <c r="Z19" s="29">
        <v>278.89353339219616</v>
      </c>
      <c r="AA19" s="29">
        <v>249.12275385165739</v>
      </c>
      <c r="AB19" s="29">
        <v>228.19482338106963</v>
      </c>
      <c r="AC19" s="29">
        <v>241.76016683479583</v>
      </c>
      <c r="AD19" s="29">
        <v>252.60004507851102</v>
      </c>
      <c r="AE19" s="29">
        <v>228.07469735248597</v>
      </c>
      <c r="AF19" s="29">
        <v>260.95748677214658</v>
      </c>
      <c r="AG19" s="29">
        <v>228.98096763397621</v>
      </c>
      <c r="AH19" s="163">
        <v>227.55137058011158</v>
      </c>
      <c r="AI19" s="139">
        <v>248.0061435316936</v>
      </c>
      <c r="AJ19" s="29">
        <v>251.05315812000001</v>
      </c>
      <c r="AL19" s="129">
        <f t="shared" si="9"/>
        <v>3.0470145883064106</v>
      </c>
      <c r="AM19" s="125">
        <f t="shared" si="10"/>
        <v>1.228604479274531E-2</v>
      </c>
    </row>
    <row r="20" spans="2:39" s="145" customFormat="1" ht="18.75" customHeight="1">
      <c r="B20" s="91"/>
      <c r="C20" s="155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2"/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  <c r="AA20" s="162"/>
      <c r="AB20" s="162"/>
      <c r="AC20" s="162"/>
      <c r="AD20" s="162"/>
      <c r="AE20" s="162"/>
      <c r="AF20" s="162"/>
      <c r="AG20" s="162"/>
      <c r="AH20" s="162"/>
      <c r="AI20" s="162"/>
      <c r="AJ20" s="162"/>
      <c r="AL20" s="128"/>
      <c r="AM20" s="124"/>
    </row>
    <row r="21" spans="2:39" s="10" customFormat="1" ht="18.75" customHeight="1">
      <c r="B21" s="147" t="s">
        <v>17</v>
      </c>
      <c r="C21" s="158" t="s">
        <v>6</v>
      </c>
      <c r="D21" s="161">
        <f>SUMIF(D22:D24,"&lt;1E+307")</f>
        <v>868.95542342686588</v>
      </c>
      <c r="E21" s="161">
        <f t="shared" ref="E21:AE21" si="11">SUMIF(E22:E24,"&lt;1E+307")</f>
        <v>756.56746685795508</v>
      </c>
      <c r="F21" s="161">
        <f t="shared" si="11"/>
        <v>630.84621727905039</v>
      </c>
      <c r="G21" s="161">
        <f t="shared" si="11"/>
        <v>624.62989142205629</v>
      </c>
      <c r="H21" s="161">
        <f t="shared" si="11"/>
        <v>582.0302025935697</v>
      </c>
      <c r="I21" s="161">
        <f t="shared" si="11"/>
        <v>579.32325236655083</v>
      </c>
      <c r="J21" s="161">
        <f t="shared" si="11"/>
        <v>604.83180484791535</v>
      </c>
      <c r="K21" s="161">
        <f t="shared" si="11"/>
        <v>583.73596490726868</v>
      </c>
      <c r="L21" s="161">
        <f t="shared" si="11"/>
        <v>505.92072952425519</v>
      </c>
      <c r="M21" s="161">
        <f t="shared" si="11"/>
        <v>478.65431332513947</v>
      </c>
      <c r="N21" s="161">
        <f t="shared" si="11"/>
        <v>474.78998963372999</v>
      </c>
      <c r="O21" s="161">
        <f t="shared" si="11"/>
        <v>522.89797907074501</v>
      </c>
      <c r="P21" s="161">
        <f t="shared" si="11"/>
        <v>492.58124899204552</v>
      </c>
      <c r="Q21" s="161">
        <f t="shared" si="11"/>
        <v>457.57710643202455</v>
      </c>
      <c r="R21" s="161">
        <f t="shared" si="11"/>
        <v>426.11031132248849</v>
      </c>
      <c r="S21" s="161">
        <f t="shared" si="11"/>
        <v>424.31065733396076</v>
      </c>
      <c r="T21" s="161">
        <f t="shared" si="11"/>
        <v>482.33583686283339</v>
      </c>
      <c r="U21" s="161">
        <f t="shared" si="11"/>
        <v>431.22553770564133</v>
      </c>
      <c r="V21" s="161">
        <f t="shared" si="11"/>
        <v>513.10170031713869</v>
      </c>
      <c r="W21" s="161">
        <f t="shared" si="11"/>
        <v>448.7755350501256</v>
      </c>
      <c r="X21" s="161">
        <f t="shared" si="11"/>
        <v>523.61138090248153</v>
      </c>
      <c r="Y21" s="161">
        <f t="shared" si="11"/>
        <v>497.6614961250562</v>
      </c>
      <c r="Z21" s="161">
        <f t="shared" si="11"/>
        <v>427.98555503224719</v>
      </c>
      <c r="AA21" s="161">
        <f t="shared" si="11"/>
        <v>433.89812632554157</v>
      </c>
      <c r="AB21" s="161">
        <f t="shared" si="11"/>
        <v>367.22604209450895</v>
      </c>
      <c r="AC21" s="161">
        <f t="shared" si="11"/>
        <v>399.00958168982498</v>
      </c>
      <c r="AD21" s="161">
        <f t="shared" si="11"/>
        <v>363.58389632103911</v>
      </c>
      <c r="AE21" s="161">
        <f t="shared" si="11"/>
        <v>361.1072384803166</v>
      </c>
      <c r="AF21" s="161">
        <f t="shared" ref="AF21:AG21" si="12">SUMIF(AF22:AF24,"&lt;1E+307")</f>
        <v>350.12909144370531</v>
      </c>
      <c r="AG21" s="161">
        <f t="shared" si="12"/>
        <v>349.64418781892704</v>
      </c>
      <c r="AH21" s="161">
        <f t="shared" ref="AH21" si="13">SUMIF(AH22:AH24,"&lt;1E+307")</f>
        <v>345.94475912618753</v>
      </c>
      <c r="AI21" s="161">
        <f t="shared" ref="AI21" si="14">SUMIF(AI22:AI24,"&lt;1E+307")</f>
        <v>352.34687337208697</v>
      </c>
      <c r="AJ21" s="161">
        <f t="shared" ref="AJ21" si="15">SUMIF(AJ22:AJ24,"&lt;1E+307")</f>
        <v>343.65925390264272</v>
      </c>
      <c r="AL21" s="126">
        <f t="shared" ref="AL21:AL24" si="16">AJ21-AI21</f>
        <v>-8.6876194694442574</v>
      </c>
      <c r="AM21" s="123">
        <f t="shared" ref="AM21:AM24" si="17">IF(AJ21&lt;&gt;0,AJ21/AI21-1,0)</f>
        <v>-2.4656439792698048E-2</v>
      </c>
    </row>
    <row r="22" spans="2:39" s="145" customFormat="1" ht="18.75" customHeight="1">
      <c r="B22" s="91" t="s">
        <v>158</v>
      </c>
      <c r="C22" s="155" t="s">
        <v>73</v>
      </c>
      <c r="D22" s="162">
        <v>131.10439845389365</v>
      </c>
      <c r="E22" s="162">
        <v>146.59086037203892</v>
      </c>
      <c r="F22" s="162">
        <v>125.39782464117931</v>
      </c>
      <c r="G22" s="162">
        <v>122.43375422167568</v>
      </c>
      <c r="H22" s="162">
        <v>113.11378811055403</v>
      </c>
      <c r="I22" s="162">
        <v>148.83941030391642</v>
      </c>
      <c r="J22" s="162">
        <v>158.87833343044514</v>
      </c>
      <c r="K22" s="162">
        <v>155.80574693807279</v>
      </c>
      <c r="L22" s="162">
        <v>120.16665338511226</v>
      </c>
      <c r="M22" s="162">
        <v>113.79770447490449</v>
      </c>
      <c r="N22" s="162">
        <v>112.86156746829182</v>
      </c>
      <c r="O22" s="162">
        <v>125.72383443830078</v>
      </c>
      <c r="P22" s="162">
        <v>121.1845796514537</v>
      </c>
      <c r="Q22" s="162">
        <v>108.03769572263673</v>
      </c>
      <c r="R22" s="162">
        <v>109.09354298131248</v>
      </c>
      <c r="S22" s="162">
        <v>109.97625189915126</v>
      </c>
      <c r="T22" s="162">
        <v>131.26674954722964</v>
      </c>
      <c r="U22" s="162">
        <v>115.81252787432398</v>
      </c>
      <c r="V22" s="162">
        <v>137.16126764736251</v>
      </c>
      <c r="W22" s="162">
        <v>118.72119414686657</v>
      </c>
      <c r="X22" s="162">
        <v>130.80405061380173</v>
      </c>
      <c r="Y22" s="162">
        <v>120.76987151975767</v>
      </c>
      <c r="Z22" s="162">
        <v>100.76545909806811</v>
      </c>
      <c r="AA22" s="162">
        <v>101.45976460630513</v>
      </c>
      <c r="AB22" s="162">
        <v>91.438649056099734</v>
      </c>
      <c r="AC22" s="162">
        <v>99.892218807309206</v>
      </c>
      <c r="AD22" s="162">
        <v>89.402236189060588</v>
      </c>
      <c r="AE22" s="162">
        <v>89.414242902022963</v>
      </c>
      <c r="AF22" s="162">
        <v>82.553160078413526</v>
      </c>
      <c r="AG22" s="162">
        <v>82.895721119595862</v>
      </c>
      <c r="AH22" s="162">
        <v>88.582689556795458</v>
      </c>
      <c r="AI22" s="162">
        <v>91.962003009019838</v>
      </c>
      <c r="AJ22" s="162">
        <v>86.012841800535398</v>
      </c>
      <c r="AL22" s="128">
        <f t="shared" si="16"/>
        <v>-5.9491612084844405</v>
      </c>
      <c r="AM22" s="124">
        <f t="shared" si="17"/>
        <v>-6.4691514036519293E-2</v>
      </c>
    </row>
    <row r="23" spans="2:39" s="145" customFormat="1" ht="18.75" customHeight="1">
      <c r="B23" s="19" t="s">
        <v>30</v>
      </c>
      <c r="C23" s="154" t="s">
        <v>74</v>
      </c>
      <c r="D23" s="163">
        <v>683.70636943313082</v>
      </c>
      <c r="E23" s="163">
        <v>568.73535534433665</v>
      </c>
      <c r="F23" s="163">
        <v>470.85191550819098</v>
      </c>
      <c r="G23" s="163">
        <v>472.71239480381172</v>
      </c>
      <c r="H23" s="163">
        <v>438.70086513192678</v>
      </c>
      <c r="I23" s="163">
        <v>406.47117539386181</v>
      </c>
      <c r="J23" s="163">
        <v>427.04524161065672</v>
      </c>
      <c r="K23" s="163">
        <v>407.92777678861825</v>
      </c>
      <c r="L23" s="163">
        <v>366.04681999564406</v>
      </c>
      <c r="M23" s="163">
        <v>348.87648165954357</v>
      </c>
      <c r="N23" s="163">
        <v>347.57116631348055</v>
      </c>
      <c r="O23" s="163">
        <v>386.27404843815145</v>
      </c>
      <c r="P23" s="163">
        <v>361.73147506403689</v>
      </c>
      <c r="Q23" s="163">
        <v>339.86318975296882</v>
      </c>
      <c r="R23" s="163">
        <v>309.21256461904773</v>
      </c>
      <c r="S23" s="163">
        <v>307.59822018534396</v>
      </c>
      <c r="T23" s="163">
        <v>345.16105910898335</v>
      </c>
      <c r="U23" s="163">
        <v>310.52997365572099</v>
      </c>
      <c r="V23" s="163">
        <v>370.95857156056638</v>
      </c>
      <c r="W23" s="163">
        <v>324.91767641729518</v>
      </c>
      <c r="X23" s="163">
        <v>388.38021840311404</v>
      </c>
      <c r="Y23" s="163">
        <v>372.47271704471672</v>
      </c>
      <c r="Z23" s="163">
        <v>324.439333913555</v>
      </c>
      <c r="AA23" s="163">
        <v>329.36214051878193</v>
      </c>
      <c r="AB23" s="163">
        <v>272.37904226989588</v>
      </c>
      <c r="AC23" s="163">
        <v>295.49918854516221</v>
      </c>
      <c r="AD23" s="163">
        <v>270.49267845707527</v>
      </c>
      <c r="AE23" s="163">
        <v>269.29097615893198</v>
      </c>
      <c r="AF23" s="163">
        <v>265.54924095307877</v>
      </c>
      <c r="AG23" s="163">
        <v>263.34054297889986</v>
      </c>
      <c r="AH23" s="163">
        <v>254.44527766594317</v>
      </c>
      <c r="AI23" s="163">
        <v>256.38522873978189</v>
      </c>
      <c r="AJ23" s="163">
        <v>254.36897566020434</v>
      </c>
      <c r="AL23" s="129">
        <f t="shared" si="16"/>
        <v>-2.0162530795775524</v>
      </c>
      <c r="AM23" s="125">
        <f t="shared" si="17"/>
        <v>-7.8641546140864049E-3</v>
      </c>
    </row>
    <row r="24" spans="2:39" s="145" customFormat="1" ht="18.75" customHeight="1">
      <c r="B24" s="91" t="s">
        <v>159</v>
      </c>
      <c r="C24" s="155" t="s">
        <v>75</v>
      </c>
      <c r="D24" s="162">
        <v>54.144655539841473</v>
      </c>
      <c r="E24" s="162">
        <v>41.241251141579518</v>
      </c>
      <c r="F24" s="162">
        <v>34.596477129680139</v>
      </c>
      <c r="G24" s="162">
        <v>29.483742396568928</v>
      </c>
      <c r="H24" s="162">
        <v>30.215549351088921</v>
      </c>
      <c r="I24" s="162">
        <v>24.012666668772511</v>
      </c>
      <c r="J24" s="162">
        <v>18.908229806813392</v>
      </c>
      <c r="K24" s="162">
        <v>20.002441180577701</v>
      </c>
      <c r="L24" s="162">
        <v>19.707256143498856</v>
      </c>
      <c r="M24" s="162">
        <v>15.980127190691396</v>
      </c>
      <c r="N24" s="162">
        <v>14.357255851957627</v>
      </c>
      <c r="O24" s="162">
        <v>10.900096194292704</v>
      </c>
      <c r="P24" s="162">
        <v>9.6651942765549048</v>
      </c>
      <c r="Q24" s="162">
        <v>9.6762209564190247</v>
      </c>
      <c r="R24" s="162">
        <v>7.8042037221283147</v>
      </c>
      <c r="S24" s="162">
        <v>6.7361852494655334</v>
      </c>
      <c r="T24" s="162">
        <v>5.9080282066204122</v>
      </c>
      <c r="U24" s="162">
        <v>4.8830361755963763</v>
      </c>
      <c r="V24" s="162">
        <v>4.9818611092098157</v>
      </c>
      <c r="W24" s="162">
        <v>5.1366644859638599</v>
      </c>
      <c r="X24" s="162">
        <v>4.4271118855657852</v>
      </c>
      <c r="Y24" s="162">
        <v>4.4189075605818395</v>
      </c>
      <c r="Z24" s="162">
        <v>2.7807620206241088</v>
      </c>
      <c r="AA24" s="162">
        <v>3.0762212004545506</v>
      </c>
      <c r="AB24" s="162">
        <v>3.4083507685133676</v>
      </c>
      <c r="AC24" s="162">
        <v>3.6181743373535253</v>
      </c>
      <c r="AD24" s="162">
        <v>3.688981674903236</v>
      </c>
      <c r="AE24" s="162">
        <v>2.4020194193616224</v>
      </c>
      <c r="AF24" s="162">
        <v>2.0266904122130405</v>
      </c>
      <c r="AG24" s="162">
        <v>3.4079237204313113</v>
      </c>
      <c r="AH24" s="162">
        <v>2.9167919034489</v>
      </c>
      <c r="AI24" s="162">
        <v>3.9996416232852203</v>
      </c>
      <c r="AJ24" s="162">
        <v>3.2774364419029554</v>
      </c>
      <c r="AL24" s="128">
        <f t="shared" si="16"/>
        <v>-0.72220518138226497</v>
      </c>
      <c r="AM24" s="124">
        <f t="shared" si="17"/>
        <v>-0.1805674731400212</v>
      </c>
    </row>
    <row r="25" spans="2:39" s="145" customFormat="1" ht="18.75" customHeight="1">
      <c r="B25" s="19"/>
      <c r="C25" s="154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3"/>
      <c r="X25" s="163"/>
      <c r="Y25" s="163"/>
      <c r="Z25" s="163"/>
      <c r="AA25" s="163"/>
      <c r="AB25" s="163"/>
      <c r="AC25" s="163"/>
      <c r="AD25" s="163"/>
      <c r="AE25" s="163"/>
      <c r="AF25" s="163"/>
      <c r="AG25" s="163"/>
      <c r="AH25" s="163"/>
      <c r="AI25" s="163"/>
      <c r="AJ25" s="163"/>
      <c r="AL25" s="129"/>
      <c r="AM25" s="125"/>
    </row>
    <row r="26" spans="2:39" s="10" customFormat="1" ht="18.75" customHeight="1">
      <c r="B26" s="148" t="s">
        <v>25</v>
      </c>
      <c r="C26" s="22" t="s">
        <v>6</v>
      </c>
      <c r="D26" s="160">
        <f>SUMIF(D27:D30,"&lt;1E+307")</f>
        <v>1169.078817843711</v>
      </c>
      <c r="E26" s="160">
        <f t="shared" ref="E26:AE26" si="18">SUMIF(E27:E30,"&lt;1E+307")</f>
        <v>1277.1703359300018</v>
      </c>
      <c r="F26" s="160">
        <f t="shared" si="18"/>
        <v>1390.0470785800835</v>
      </c>
      <c r="G26" s="160">
        <f t="shared" si="18"/>
        <v>1496.5637670144317</v>
      </c>
      <c r="H26" s="160">
        <f t="shared" si="18"/>
        <v>1506.54150280711</v>
      </c>
      <c r="I26" s="160">
        <f t="shared" si="18"/>
        <v>1596.0352171695431</v>
      </c>
      <c r="J26" s="160">
        <f t="shared" si="18"/>
        <v>1611.4913750333264</v>
      </c>
      <c r="K26" s="160">
        <f t="shared" si="18"/>
        <v>1599.467350886227</v>
      </c>
      <c r="L26" s="160">
        <f t="shared" si="18"/>
        <v>1586.4246195462856</v>
      </c>
      <c r="M26" s="160">
        <f t="shared" si="18"/>
        <v>1570.7054234510128</v>
      </c>
      <c r="N26" s="160">
        <f t="shared" si="18"/>
        <v>1441.2876293646302</v>
      </c>
      <c r="O26" s="160">
        <f t="shared" si="18"/>
        <v>1385.3023903560288</v>
      </c>
      <c r="P26" s="160">
        <f t="shared" si="18"/>
        <v>958.62212370065527</v>
      </c>
      <c r="Q26" s="160">
        <f t="shared" si="18"/>
        <v>887.29968748896988</v>
      </c>
      <c r="R26" s="160">
        <f t="shared" si="18"/>
        <v>855.99352877695378</v>
      </c>
      <c r="S26" s="160">
        <f t="shared" si="18"/>
        <v>785.61484771181199</v>
      </c>
      <c r="T26" s="160">
        <f t="shared" si="18"/>
        <v>763.45458181130289</v>
      </c>
      <c r="U26" s="160">
        <f t="shared" si="18"/>
        <v>785.2120796091782</v>
      </c>
      <c r="V26" s="160">
        <f t="shared" si="18"/>
        <v>815.1298922652478</v>
      </c>
      <c r="W26" s="160">
        <f t="shared" si="18"/>
        <v>850.54269131344768</v>
      </c>
      <c r="X26" s="160">
        <f t="shared" si="18"/>
        <v>921.91061235994857</v>
      </c>
      <c r="Y26" s="160">
        <f t="shared" si="18"/>
        <v>993.13023986611927</v>
      </c>
      <c r="Z26" s="160">
        <f t="shared" si="18"/>
        <v>1063.8388425987389</v>
      </c>
      <c r="AA26" s="160">
        <f t="shared" si="18"/>
        <v>1132.8121849525808</v>
      </c>
      <c r="AB26" s="160">
        <f t="shared" si="18"/>
        <v>1165.3721935485707</v>
      </c>
      <c r="AC26" s="160">
        <f t="shared" si="18"/>
        <v>1236.355200594543</v>
      </c>
      <c r="AD26" s="160">
        <f t="shared" si="18"/>
        <v>1315.829541500862</v>
      </c>
      <c r="AE26" s="160">
        <f t="shared" si="18"/>
        <v>1392.26021276707</v>
      </c>
      <c r="AF26" s="160">
        <f t="shared" ref="AF26:AG26" si="19">SUMIF(AF27:AF30,"&lt;1E+307")</f>
        <v>1395.5361027666563</v>
      </c>
      <c r="AG26" s="160">
        <f t="shared" si="19"/>
        <v>1443.6846787463703</v>
      </c>
      <c r="AH26" s="160">
        <f t="shared" ref="AH26" si="20">SUMIF(AH27:AH30,"&lt;1E+307")</f>
        <v>1357.5463295945929</v>
      </c>
      <c r="AI26" s="160">
        <f t="shared" ref="AI26" si="21">SUMIF(AI27:AI30,"&lt;1E+307")</f>
        <v>1370.8206646341578</v>
      </c>
      <c r="AJ26" s="160">
        <f t="shared" ref="AJ26" si="22">SUMIF(AJ27:AJ30,"&lt;1E+307")</f>
        <v>1370.6575303957197</v>
      </c>
      <c r="AL26" s="127">
        <f t="shared" ref="AL26:AL30" si="23">AJ26-AI26</f>
        <v>-0.16313423843803321</v>
      </c>
      <c r="AM26" s="122">
        <f t="shared" ref="AM26:AM30" si="24">IF(AJ26&lt;&gt;0,AJ26/AI26-1,0)</f>
        <v>-1.1900479956772347E-4</v>
      </c>
    </row>
    <row r="27" spans="2:39" s="145" customFormat="1" ht="18.75" customHeight="1">
      <c r="B27" s="19" t="s">
        <v>7</v>
      </c>
      <c r="C27" s="154" t="s">
        <v>76</v>
      </c>
      <c r="D27" s="163">
        <v>20.271149699091321</v>
      </c>
      <c r="E27" s="163">
        <v>19.48799892539774</v>
      </c>
      <c r="F27" s="163">
        <v>19.900326185276008</v>
      </c>
      <c r="G27" s="163">
        <v>19.037153099465336</v>
      </c>
      <c r="H27" s="163">
        <v>18.885029684383252</v>
      </c>
      <c r="I27" s="163">
        <v>19.904433782647065</v>
      </c>
      <c r="J27" s="163">
        <v>19.169667759563282</v>
      </c>
      <c r="K27" s="163">
        <v>20.136882496034215</v>
      </c>
      <c r="L27" s="163">
        <v>20.180384602868251</v>
      </c>
      <c r="M27" s="163">
        <v>20.363070200853016</v>
      </c>
      <c r="N27" s="163">
        <v>21.365487442467259</v>
      </c>
      <c r="O27" s="163">
        <v>20.845164700761242</v>
      </c>
      <c r="P27" s="163">
        <v>19.927361256422618</v>
      </c>
      <c r="Q27" s="163">
        <v>19.804381244678751</v>
      </c>
      <c r="R27" s="163">
        <v>18.574260746099913</v>
      </c>
      <c r="S27" s="163">
        <v>19.871809061886829</v>
      </c>
      <c r="T27" s="163">
        <v>20.333329918610577</v>
      </c>
      <c r="U27" s="163">
        <v>20.938753302091715</v>
      </c>
      <c r="V27" s="163">
        <v>21.1756857762139</v>
      </c>
      <c r="W27" s="163">
        <v>19.916361964412847</v>
      </c>
      <c r="X27" s="163">
        <v>19.840073143345883</v>
      </c>
      <c r="Y27" s="163">
        <v>20.082930220723348</v>
      </c>
      <c r="Z27" s="163">
        <v>19.116532121245271</v>
      </c>
      <c r="AA27" s="163">
        <v>17.274264409748788</v>
      </c>
      <c r="AB27" s="163">
        <v>17.458034641691942</v>
      </c>
      <c r="AC27" s="163">
        <v>18.195159467744464</v>
      </c>
      <c r="AD27" s="163">
        <v>18.26080524916847</v>
      </c>
      <c r="AE27" s="163">
        <v>17.706733791242673</v>
      </c>
      <c r="AF27" s="163">
        <v>17.855867671462956</v>
      </c>
      <c r="AG27" s="163">
        <v>18.782401799901141</v>
      </c>
      <c r="AH27" s="163">
        <v>8.6439356733707928</v>
      </c>
      <c r="AI27" s="163">
        <v>6.6018913612080015</v>
      </c>
      <c r="AJ27" s="163">
        <v>9.1601723482818613</v>
      </c>
      <c r="AL27" s="129">
        <f t="shared" si="23"/>
        <v>2.5582809870738599</v>
      </c>
      <c r="AM27" s="125">
        <f t="shared" si="24"/>
        <v>0.38750728345910712</v>
      </c>
    </row>
    <row r="28" spans="2:39" s="145" customFormat="1" ht="18.75" customHeight="1">
      <c r="B28" s="91" t="s">
        <v>8</v>
      </c>
      <c r="C28" s="155" t="s">
        <v>77</v>
      </c>
      <c r="D28" s="162">
        <v>1123.4393059051488</v>
      </c>
      <c r="E28" s="162">
        <v>1234.5122623567729</v>
      </c>
      <c r="F28" s="162">
        <v>1347.5541512459067</v>
      </c>
      <c r="G28" s="162">
        <v>1455.610942206448</v>
      </c>
      <c r="H28" s="162">
        <v>1466.434677528676</v>
      </c>
      <c r="I28" s="162">
        <v>1556.6335369842425</v>
      </c>
      <c r="J28" s="162">
        <v>1574.0349141277177</v>
      </c>
      <c r="K28" s="162">
        <v>1562.6213098162175</v>
      </c>
      <c r="L28" s="162">
        <v>1548.7219502895143</v>
      </c>
      <c r="M28" s="162">
        <v>1534.0775529666471</v>
      </c>
      <c r="N28" s="162">
        <v>1404.0991663512848</v>
      </c>
      <c r="O28" s="162">
        <v>1348.8913875585756</v>
      </c>
      <c r="P28" s="162">
        <v>923.40229897384404</v>
      </c>
      <c r="Q28" s="162">
        <v>851.94383466617955</v>
      </c>
      <c r="R28" s="162">
        <v>822.79376618948208</v>
      </c>
      <c r="S28" s="162">
        <v>751.97508090677059</v>
      </c>
      <c r="T28" s="162">
        <v>729.99050984083635</v>
      </c>
      <c r="U28" s="162">
        <v>750.69495191961448</v>
      </c>
      <c r="V28" s="162">
        <v>780.25955161118964</v>
      </c>
      <c r="W28" s="162">
        <v>817.96093679729711</v>
      </c>
      <c r="X28" s="162">
        <v>890.01127224144841</v>
      </c>
      <c r="Y28" s="162">
        <v>960.76217188148519</v>
      </c>
      <c r="Z28" s="162">
        <v>1032.3204207039535</v>
      </c>
      <c r="AA28" s="162">
        <v>1102.7887825442913</v>
      </c>
      <c r="AB28" s="162">
        <v>1134.7235520277886</v>
      </c>
      <c r="AC28" s="162">
        <v>1204.3366249761721</v>
      </c>
      <c r="AD28" s="162">
        <v>1283.9823723923325</v>
      </c>
      <c r="AE28" s="162">
        <v>1361.8941796163399</v>
      </c>
      <c r="AF28" s="162">
        <v>1364.4799865540713</v>
      </c>
      <c r="AG28" s="162">
        <v>1411.187599274539</v>
      </c>
      <c r="AH28" s="162">
        <v>1336.5031391518748</v>
      </c>
      <c r="AI28" s="162">
        <v>1351.4950531968025</v>
      </c>
      <c r="AJ28" s="162">
        <v>1348.8782807446653</v>
      </c>
      <c r="AL28" s="128">
        <f t="shared" si="23"/>
        <v>-2.6167724521371838</v>
      </c>
      <c r="AM28" s="124">
        <f t="shared" si="24"/>
        <v>-1.9362057196935512E-3</v>
      </c>
    </row>
    <row r="29" spans="2:39" s="145" customFormat="1" ht="18.75" customHeight="1">
      <c r="B29" s="19" t="s">
        <v>9</v>
      </c>
      <c r="C29" s="154" t="s">
        <v>78</v>
      </c>
      <c r="D29" s="163">
        <v>6.8106282337311503</v>
      </c>
      <c r="E29" s="163">
        <v>6.1423856606558935</v>
      </c>
      <c r="F29" s="163">
        <v>5.9803672004433972</v>
      </c>
      <c r="G29" s="163">
        <v>5.8758378003860372</v>
      </c>
      <c r="H29" s="163">
        <v>5.4483582666125905</v>
      </c>
      <c r="I29" s="163">
        <v>5.2552885590567273</v>
      </c>
      <c r="J29" s="163">
        <v>4.9888774719073323</v>
      </c>
      <c r="K29" s="163">
        <v>4.5400375966664637</v>
      </c>
      <c r="L29" s="163">
        <v>4.2475782766105112</v>
      </c>
      <c r="M29" s="163">
        <v>4.0217413801127808</v>
      </c>
      <c r="N29" s="163">
        <v>4.0313940374397408</v>
      </c>
      <c r="O29" s="163">
        <v>3.6660650346176062</v>
      </c>
      <c r="P29" s="163">
        <v>3.3660704636435681</v>
      </c>
      <c r="Q29" s="163">
        <v>3.3058209930336666</v>
      </c>
      <c r="R29" s="163">
        <v>3.1527501588598157</v>
      </c>
      <c r="S29" s="163">
        <v>2.8642120986546296</v>
      </c>
      <c r="T29" s="163">
        <v>2.7271390778716054</v>
      </c>
      <c r="U29" s="163">
        <v>2.7052384841132917</v>
      </c>
      <c r="V29" s="163">
        <v>2.6816514273701397</v>
      </c>
      <c r="W29" s="163">
        <v>2.4115179556369419</v>
      </c>
      <c r="X29" s="163">
        <v>2.4444055394840296</v>
      </c>
      <c r="Y29" s="163">
        <v>2.4769278393290977</v>
      </c>
      <c r="Z29" s="163">
        <v>2.2881723625047647</v>
      </c>
      <c r="AA29" s="163">
        <v>2.3108288840617126</v>
      </c>
      <c r="AB29" s="163">
        <v>2.0775446830488709</v>
      </c>
      <c r="AC29" s="163">
        <v>2.2245360268021757</v>
      </c>
      <c r="AD29" s="163">
        <v>2.2966123257960778</v>
      </c>
      <c r="AE29" s="163">
        <v>1.9197570703316607</v>
      </c>
      <c r="AF29" s="163">
        <v>1.6257749384749318</v>
      </c>
      <c r="AG29" s="163">
        <v>1.8301072227246191</v>
      </c>
      <c r="AH29" s="163">
        <v>1.8552614513139161</v>
      </c>
      <c r="AI29" s="163">
        <v>1.8870051974845798</v>
      </c>
      <c r="AJ29" s="163">
        <v>1.8518605185000001</v>
      </c>
      <c r="AL29" s="129">
        <f t="shared" si="23"/>
        <v>-3.5144678984579736E-2</v>
      </c>
      <c r="AM29" s="125">
        <f t="shared" si="24"/>
        <v>-1.8624579853531054E-2</v>
      </c>
    </row>
    <row r="30" spans="2:39" s="145" customFormat="1" ht="18.75" customHeight="1">
      <c r="B30" s="91" t="s">
        <v>10</v>
      </c>
      <c r="C30" s="155" t="s">
        <v>79</v>
      </c>
      <c r="D30" s="162">
        <v>18.557734005739807</v>
      </c>
      <c r="E30" s="162">
        <v>17.027688987175331</v>
      </c>
      <c r="F30" s="162">
        <v>16.612233948457199</v>
      </c>
      <c r="G30" s="162">
        <v>16.039833908132415</v>
      </c>
      <c r="H30" s="162">
        <v>15.773437327438225</v>
      </c>
      <c r="I30" s="162">
        <v>14.241957843596667</v>
      </c>
      <c r="J30" s="162">
        <v>13.297915674138299</v>
      </c>
      <c r="K30" s="162">
        <v>12.169120977308934</v>
      </c>
      <c r="L30" s="162">
        <v>13.274706377292432</v>
      </c>
      <c r="M30" s="162">
        <v>12.243058903399984</v>
      </c>
      <c r="N30" s="162">
        <v>11.791581533438496</v>
      </c>
      <c r="O30" s="162">
        <v>11.899773062074532</v>
      </c>
      <c r="P30" s="162">
        <v>11.926393006745021</v>
      </c>
      <c r="Q30" s="162">
        <v>12.245650585077948</v>
      </c>
      <c r="R30" s="162">
        <v>11.472751682511966</v>
      </c>
      <c r="S30" s="162">
        <v>10.903745644499919</v>
      </c>
      <c r="T30" s="162">
        <v>10.403602973984302</v>
      </c>
      <c r="U30" s="162">
        <v>10.873135903358785</v>
      </c>
      <c r="V30" s="162">
        <v>11.01300345047413</v>
      </c>
      <c r="W30" s="162">
        <v>10.253874596100768</v>
      </c>
      <c r="X30" s="162">
        <v>9.6148614356702442</v>
      </c>
      <c r="Y30" s="162">
        <v>9.8082099245816803</v>
      </c>
      <c r="Z30" s="162">
        <v>10.113717411035436</v>
      </c>
      <c r="AA30" s="162">
        <v>10.438309114478809</v>
      </c>
      <c r="AB30" s="162">
        <v>11.113062196041289</v>
      </c>
      <c r="AC30" s="162">
        <v>11.598880123824513</v>
      </c>
      <c r="AD30" s="162">
        <v>11.289751533564935</v>
      </c>
      <c r="AE30" s="162">
        <v>10.739542289155819</v>
      </c>
      <c r="AF30" s="162">
        <v>11.574473602647172</v>
      </c>
      <c r="AG30" s="162">
        <v>11.884570449205405</v>
      </c>
      <c r="AH30" s="162">
        <v>10.543993318033172</v>
      </c>
      <c r="AI30" s="162">
        <v>10.836714878662889</v>
      </c>
      <c r="AJ30" s="162">
        <v>10.76721678427276</v>
      </c>
      <c r="AL30" s="128">
        <f t="shared" si="23"/>
        <v>-6.9498094390128884E-2</v>
      </c>
      <c r="AM30" s="124">
        <f t="shared" si="24"/>
        <v>-6.4132068775720752E-3</v>
      </c>
    </row>
    <row r="31" spans="2:39" s="145" customFormat="1" ht="18.75" customHeight="1">
      <c r="B31" s="19"/>
      <c r="C31" s="154"/>
      <c r="D31" s="163"/>
      <c r="E31" s="163"/>
      <c r="F31" s="163"/>
      <c r="G31" s="163"/>
      <c r="H31" s="163"/>
      <c r="I31" s="163"/>
      <c r="J31" s="163"/>
      <c r="K31" s="163"/>
      <c r="L31" s="163"/>
      <c r="M31" s="163"/>
      <c r="N31" s="163"/>
      <c r="O31" s="163"/>
      <c r="P31" s="163"/>
      <c r="Q31" s="163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L31" s="129"/>
      <c r="AM31" s="125"/>
    </row>
    <row r="32" spans="2:39" s="10" customFormat="1" ht="18.75" customHeight="1">
      <c r="B32" s="148" t="s">
        <v>26</v>
      </c>
      <c r="C32" s="22" t="s">
        <v>6</v>
      </c>
      <c r="D32" s="160">
        <f>SUMIF(D33:D40,"&lt;1E+307")</f>
        <v>23604.612777396625</v>
      </c>
      <c r="E32" s="160">
        <f t="shared" ref="E32:AG32" si="25">SUMIF(E33:E40,"&lt;1E+307")</f>
        <v>21938.792434872637</v>
      </c>
      <c r="F32" s="160">
        <f t="shared" si="25"/>
        <v>21548.826481780459</v>
      </c>
      <c r="G32" s="160">
        <f t="shared" si="25"/>
        <v>21023.628444867518</v>
      </c>
      <c r="H32" s="160">
        <f t="shared" si="25"/>
        <v>20460.036581200486</v>
      </c>
      <c r="I32" s="160">
        <f t="shared" si="25"/>
        <v>20558.811315343977</v>
      </c>
      <c r="J32" s="160">
        <f t="shared" si="25"/>
        <v>20870.323009036489</v>
      </c>
      <c r="K32" s="160">
        <f t="shared" si="25"/>
        <v>20815.595769611573</v>
      </c>
      <c r="L32" s="160">
        <f t="shared" si="25"/>
        <v>21057.262770525711</v>
      </c>
      <c r="M32" s="160">
        <f t="shared" si="25"/>
        <v>21347.864249192007</v>
      </c>
      <c r="N32" s="160">
        <f t="shared" si="25"/>
        <v>21276.157757805249</v>
      </c>
      <c r="O32" s="160">
        <f t="shared" si="25"/>
        <v>21407.767400357548</v>
      </c>
      <c r="P32" s="160">
        <f t="shared" si="25"/>
        <v>20744.061088608927</v>
      </c>
      <c r="Q32" s="160">
        <f t="shared" si="25"/>
        <v>20514.24158536737</v>
      </c>
      <c r="R32" s="160">
        <f t="shared" si="25"/>
        <v>20806.159472260046</v>
      </c>
      <c r="S32" s="160">
        <f t="shared" si="25"/>
        <v>20820.691470134749</v>
      </c>
      <c r="T32" s="160">
        <f t="shared" si="25"/>
        <v>20420.590885075479</v>
      </c>
      <c r="U32" s="160">
        <f t="shared" si="25"/>
        <v>20711.036870858545</v>
      </c>
      <c r="V32" s="160">
        <f t="shared" si="25"/>
        <v>20721.956660386124</v>
      </c>
      <c r="W32" s="160">
        <f t="shared" si="25"/>
        <v>20945.631811800529</v>
      </c>
      <c r="X32" s="160">
        <f t="shared" si="25"/>
        <v>20772.681726773786</v>
      </c>
      <c r="Y32" s="160">
        <f t="shared" si="25"/>
        <v>21025.892908887057</v>
      </c>
      <c r="Z32" s="160">
        <f t="shared" si="25"/>
        <v>21338.112659900304</v>
      </c>
      <c r="AA32" s="160">
        <f t="shared" si="25"/>
        <v>21443.057878100764</v>
      </c>
      <c r="AB32" s="160">
        <f t="shared" si="25"/>
        <v>22107.341969792884</v>
      </c>
      <c r="AC32" s="160">
        <f t="shared" si="25"/>
        <v>21907.385496530282</v>
      </c>
      <c r="AD32" s="160">
        <f t="shared" si="25"/>
        <v>21747.24669444828</v>
      </c>
      <c r="AE32" s="160">
        <f t="shared" si="25"/>
        <v>21323.21035852949</v>
      </c>
      <c r="AF32" s="160">
        <f t="shared" si="25"/>
        <v>20262.105918754587</v>
      </c>
      <c r="AG32" s="160">
        <f t="shared" si="25"/>
        <v>19973.020895943409</v>
      </c>
      <c r="AH32" s="160">
        <f t="shared" ref="AH32" si="26">SUMIF(AH33:AH40,"&lt;1E+307")</f>
        <v>19552.558779328629</v>
      </c>
      <c r="AI32" s="160">
        <f t="shared" ref="AI32" si="27">SUMIF(AI33:AI40,"&lt;1E+307")</f>
        <v>19280.110820549206</v>
      </c>
      <c r="AJ32" s="160">
        <f t="shared" ref="AJ32" si="28">SUMIF(AJ33:AJ40,"&lt;1E+307")</f>
        <v>18679.107168128598</v>
      </c>
      <c r="AL32" s="127">
        <f t="shared" ref="AL32:AL40" si="29">AJ32-AI32</f>
        <v>-601.00365242060798</v>
      </c>
      <c r="AM32" s="122">
        <f t="shared" ref="AM32:AM40" si="30">IF(AJ32&lt;&gt;0,AJ32/AI32-1,0)</f>
        <v>-3.1172209434607856E-2</v>
      </c>
    </row>
    <row r="33" spans="2:39" s="145" customFormat="1" ht="18.75" customHeight="1">
      <c r="B33" s="19" t="s">
        <v>33</v>
      </c>
      <c r="C33" s="154" t="s">
        <v>80</v>
      </c>
      <c r="D33" s="163">
        <v>54.153999334009498</v>
      </c>
      <c r="E33" s="163">
        <v>52.27974567762228</v>
      </c>
      <c r="F33" s="163">
        <v>42.44663867149022</v>
      </c>
      <c r="G33" s="163">
        <v>44.641417942371802</v>
      </c>
      <c r="H33" s="163">
        <v>43.857896873750221</v>
      </c>
      <c r="I33" s="163">
        <v>45.644320605700855</v>
      </c>
      <c r="J33" s="163">
        <v>47.686488068911501</v>
      </c>
      <c r="K33" s="163">
        <v>46.16866942526935</v>
      </c>
      <c r="L33" s="163">
        <v>43.728976839014528</v>
      </c>
      <c r="M33" s="163">
        <v>44.298101046675711</v>
      </c>
      <c r="N33" s="163">
        <v>43.36736396964023</v>
      </c>
      <c r="O33" s="163">
        <v>43.428774505183846</v>
      </c>
      <c r="P33" s="163">
        <v>43.268755241696084</v>
      </c>
      <c r="Q33" s="163">
        <v>40.113198788419588</v>
      </c>
      <c r="R33" s="163">
        <v>40.674370031988147</v>
      </c>
      <c r="S33" s="163">
        <v>41.579813137930955</v>
      </c>
      <c r="T33" s="163">
        <v>44.796894550048755</v>
      </c>
      <c r="U33" s="163">
        <v>47.877086480647172</v>
      </c>
      <c r="V33" s="163">
        <v>48.33781609626611</v>
      </c>
      <c r="W33" s="163">
        <v>49.193251866671133</v>
      </c>
      <c r="X33" s="163">
        <v>51.359858198901073</v>
      </c>
      <c r="Y33" s="163">
        <v>54.525831955932738</v>
      </c>
      <c r="Z33" s="163">
        <v>49.660430731722286</v>
      </c>
      <c r="AA33" s="163">
        <v>51.291551517322112</v>
      </c>
      <c r="AB33" s="163">
        <v>54.743358054748448</v>
      </c>
      <c r="AC33" s="163">
        <v>58.060477932692869</v>
      </c>
      <c r="AD33" s="163">
        <v>59.36759591039695</v>
      </c>
      <c r="AE33" s="163">
        <v>60.287417129973292</v>
      </c>
      <c r="AF33" s="163">
        <v>57.106264063203589</v>
      </c>
      <c r="AG33" s="163">
        <v>57.456734716546997</v>
      </c>
      <c r="AH33" s="163">
        <v>60.381800679693868</v>
      </c>
      <c r="AI33" s="163">
        <v>60.344276699258863</v>
      </c>
      <c r="AJ33" s="163">
        <v>58.245204953412262</v>
      </c>
      <c r="AL33" s="129">
        <f t="shared" si="29"/>
        <v>-2.0990717458466008</v>
      </c>
      <c r="AM33" s="125">
        <f t="shared" si="30"/>
        <v>-3.4784935053706278E-2</v>
      </c>
    </row>
    <row r="34" spans="2:39" s="145" customFormat="1" ht="18.75" customHeight="1">
      <c r="B34" s="91" t="s">
        <v>90</v>
      </c>
      <c r="C34" s="155" t="s">
        <v>99</v>
      </c>
      <c r="D34" s="162">
        <v>0</v>
      </c>
      <c r="E34" s="162">
        <v>0</v>
      </c>
      <c r="F34" s="162">
        <v>0</v>
      </c>
      <c r="G34" s="162">
        <v>0</v>
      </c>
      <c r="H34" s="162">
        <v>0</v>
      </c>
      <c r="I34" s="162">
        <v>0</v>
      </c>
      <c r="J34" s="162">
        <v>0</v>
      </c>
      <c r="K34" s="162">
        <v>0</v>
      </c>
      <c r="L34" s="162">
        <v>0</v>
      </c>
      <c r="M34" s="162">
        <v>0</v>
      </c>
      <c r="N34" s="162">
        <v>0</v>
      </c>
      <c r="O34" s="162">
        <v>0</v>
      </c>
      <c r="P34" s="162">
        <v>0</v>
      </c>
      <c r="Q34" s="162">
        <v>0</v>
      </c>
      <c r="R34" s="162">
        <v>0</v>
      </c>
      <c r="S34" s="162">
        <v>0</v>
      </c>
      <c r="T34" s="162">
        <v>0</v>
      </c>
      <c r="U34" s="162">
        <v>0</v>
      </c>
      <c r="V34" s="162">
        <v>0</v>
      </c>
      <c r="W34" s="162">
        <v>0</v>
      </c>
      <c r="X34" s="162">
        <v>0</v>
      </c>
      <c r="Y34" s="162">
        <v>0</v>
      </c>
      <c r="Z34" s="162">
        <v>0</v>
      </c>
      <c r="AA34" s="162">
        <v>0</v>
      </c>
      <c r="AB34" s="162">
        <v>0</v>
      </c>
      <c r="AC34" s="162">
        <v>0</v>
      </c>
      <c r="AD34" s="162">
        <v>0</v>
      </c>
      <c r="AE34" s="162">
        <v>0</v>
      </c>
      <c r="AF34" s="162">
        <v>0</v>
      </c>
      <c r="AG34" s="162">
        <v>0</v>
      </c>
      <c r="AH34" s="162">
        <v>0</v>
      </c>
      <c r="AI34" s="162">
        <v>0</v>
      </c>
      <c r="AJ34" s="162">
        <v>0</v>
      </c>
      <c r="AL34" s="128">
        <f t="shared" si="29"/>
        <v>0</v>
      </c>
      <c r="AM34" s="124">
        <f t="shared" si="30"/>
        <v>0</v>
      </c>
    </row>
    <row r="35" spans="2:39" s="145" customFormat="1" ht="18.75" customHeight="1">
      <c r="B35" s="19" t="s">
        <v>91</v>
      </c>
      <c r="C35" s="154" t="s">
        <v>100</v>
      </c>
      <c r="D35" s="163">
        <v>3211.1682917512171</v>
      </c>
      <c r="E35" s="163">
        <v>2829.3867423422557</v>
      </c>
      <c r="F35" s="163">
        <v>2791.0742638153793</v>
      </c>
      <c r="G35" s="163">
        <v>2785.1122955869414</v>
      </c>
      <c r="H35" s="163">
        <v>2829.2745265498233</v>
      </c>
      <c r="I35" s="163">
        <v>2808.5503148415082</v>
      </c>
      <c r="J35" s="163">
        <v>2823.725657085517</v>
      </c>
      <c r="K35" s="163">
        <v>2767.2795600325212</v>
      </c>
      <c r="L35" s="163">
        <v>2780.926596706674</v>
      </c>
      <c r="M35" s="163">
        <v>2760.0067308315483</v>
      </c>
      <c r="N35" s="163">
        <v>2756.9193018263841</v>
      </c>
      <c r="O35" s="163">
        <v>2808.2796185034708</v>
      </c>
      <c r="P35" s="163">
        <v>2747.3410636946232</v>
      </c>
      <c r="Q35" s="163">
        <v>2773.4992823121506</v>
      </c>
      <c r="R35" s="163">
        <v>2709.2932833057284</v>
      </c>
      <c r="S35" s="163">
        <v>2747.6802709962653</v>
      </c>
      <c r="T35" s="163">
        <v>2718.1625992021959</v>
      </c>
      <c r="U35" s="163">
        <v>2755.8683072590584</v>
      </c>
      <c r="V35" s="163">
        <v>2757.7034397479752</v>
      </c>
      <c r="W35" s="163">
        <v>2769.5357584038557</v>
      </c>
      <c r="X35" s="163">
        <v>2708.3500090645748</v>
      </c>
      <c r="Y35" s="163">
        <v>2670.425422137655</v>
      </c>
      <c r="Z35" s="163">
        <v>2651.8205349910609</v>
      </c>
      <c r="AA35" s="163">
        <v>2648.2934698791114</v>
      </c>
      <c r="AB35" s="163">
        <v>2655.1186131577524</v>
      </c>
      <c r="AC35" s="163">
        <v>2632.8049552963002</v>
      </c>
      <c r="AD35" s="163">
        <v>2605.3358644041814</v>
      </c>
      <c r="AE35" s="163">
        <v>2582.1782825590149</v>
      </c>
      <c r="AF35" s="163">
        <v>2526.5972427341067</v>
      </c>
      <c r="AG35" s="163">
        <v>2492.0873308798668</v>
      </c>
      <c r="AH35" s="163">
        <v>2451.2676744052665</v>
      </c>
      <c r="AI35" s="163">
        <v>2372.5105868056553</v>
      </c>
      <c r="AJ35" s="163">
        <v>2323.2526804496679</v>
      </c>
      <c r="AL35" s="129">
        <f t="shared" si="29"/>
        <v>-49.257906355987416</v>
      </c>
      <c r="AM35" s="125">
        <f t="shared" si="30"/>
        <v>-2.0761933215357353E-2</v>
      </c>
    </row>
    <row r="36" spans="2:39" s="145" customFormat="1" ht="18.75" customHeight="1">
      <c r="B36" s="91" t="s">
        <v>92</v>
      </c>
      <c r="C36" s="155" t="s">
        <v>101</v>
      </c>
      <c r="D36" s="162">
        <v>20339.179776563131</v>
      </c>
      <c r="E36" s="162">
        <v>19056.859602658918</v>
      </c>
      <c r="F36" s="162">
        <v>18714.948643841108</v>
      </c>
      <c r="G36" s="162">
        <v>18193.413614540816</v>
      </c>
      <c r="H36" s="162">
        <v>17586.340936853867</v>
      </c>
      <c r="I36" s="162">
        <v>17703.260036609248</v>
      </c>
      <c r="J36" s="162">
        <v>17996.672047656735</v>
      </c>
      <c r="K36" s="162">
        <v>17999.33989710105</v>
      </c>
      <c r="L36" s="162">
        <v>18226.316857745169</v>
      </c>
      <c r="M36" s="162">
        <v>18536.46405899899</v>
      </c>
      <c r="N36" s="162">
        <v>18464.692170784725</v>
      </c>
      <c r="O36" s="162">
        <v>18540.315236341397</v>
      </c>
      <c r="P36" s="162">
        <v>17930.994942183588</v>
      </c>
      <c r="Q36" s="162">
        <v>17674.413268696506</v>
      </c>
      <c r="R36" s="162">
        <v>18022.702348144834</v>
      </c>
      <c r="S36" s="162">
        <v>17943.671182106264</v>
      </c>
      <c r="T36" s="162">
        <v>17542.060573553725</v>
      </c>
      <c r="U36" s="162">
        <v>17760.156275102076</v>
      </c>
      <c r="V36" s="162">
        <v>17756.740022493141</v>
      </c>
      <c r="W36" s="162">
        <v>17938.365595470077</v>
      </c>
      <c r="X36" s="162">
        <v>17795.296803848181</v>
      </c>
      <c r="Y36" s="162">
        <v>18054.096162100355</v>
      </c>
      <c r="Z36" s="162">
        <v>18427.686817701335</v>
      </c>
      <c r="AA36" s="162">
        <v>18506.93942556006</v>
      </c>
      <c r="AB36" s="162">
        <v>19162.726454018873</v>
      </c>
      <c r="AC36" s="162">
        <v>18977.369672510802</v>
      </c>
      <c r="AD36" s="162">
        <v>18846.431004134411</v>
      </c>
      <c r="AE36" s="162">
        <v>18446.510328031694</v>
      </c>
      <c r="AF36" s="162">
        <v>17449.379106180771</v>
      </c>
      <c r="AG36" s="162">
        <v>17198.704601817077</v>
      </c>
      <c r="AH36" s="162">
        <v>16813.537300747463</v>
      </c>
      <c r="AI36" s="162">
        <v>16619.883953548084</v>
      </c>
      <c r="AJ36" s="162">
        <v>16070.237279636374</v>
      </c>
      <c r="AL36" s="128">
        <f t="shared" si="29"/>
        <v>-549.64667391170951</v>
      </c>
      <c r="AM36" s="124">
        <f t="shared" si="30"/>
        <v>-3.3071631272995061E-2</v>
      </c>
    </row>
    <row r="37" spans="2:39" s="145" customFormat="1" ht="18.75" customHeight="1">
      <c r="B37" s="19" t="s">
        <v>93</v>
      </c>
      <c r="C37" s="154" t="s">
        <v>102</v>
      </c>
      <c r="D37" s="163">
        <v>0</v>
      </c>
      <c r="E37" s="163">
        <v>0</v>
      </c>
      <c r="F37" s="163">
        <v>0</v>
      </c>
      <c r="G37" s="163">
        <v>0</v>
      </c>
      <c r="H37" s="163">
        <v>0</v>
      </c>
      <c r="I37" s="163">
        <v>0</v>
      </c>
      <c r="J37" s="163">
        <v>0</v>
      </c>
      <c r="K37" s="163">
        <v>0</v>
      </c>
      <c r="L37" s="163">
        <v>0</v>
      </c>
      <c r="M37" s="163">
        <v>0</v>
      </c>
      <c r="N37" s="163">
        <v>0</v>
      </c>
      <c r="O37" s="163">
        <v>0</v>
      </c>
      <c r="P37" s="163">
        <v>0</v>
      </c>
      <c r="Q37" s="163">
        <v>0</v>
      </c>
      <c r="R37" s="163">
        <v>0</v>
      </c>
      <c r="S37" s="163">
        <v>0</v>
      </c>
      <c r="T37" s="163">
        <v>0</v>
      </c>
      <c r="U37" s="163">
        <v>0</v>
      </c>
      <c r="V37" s="163">
        <v>0</v>
      </c>
      <c r="W37" s="163">
        <v>0</v>
      </c>
      <c r="X37" s="163">
        <v>0</v>
      </c>
      <c r="Y37" s="163">
        <v>0</v>
      </c>
      <c r="Z37" s="163">
        <v>0</v>
      </c>
      <c r="AA37" s="163">
        <v>0</v>
      </c>
      <c r="AB37" s="163">
        <v>0</v>
      </c>
      <c r="AC37" s="163">
        <v>0</v>
      </c>
      <c r="AD37" s="163">
        <v>0</v>
      </c>
      <c r="AE37" s="163">
        <v>0</v>
      </c>
      <c r="AF37" s="163">
        <v>0</v>
      </c>
      <c r="AG37" s="163">
        <v>0</v>
      </c>
      <c r="AH37" s="163">
        <v>0</v>
      </c>
      <c r="AI37" s="163">
        <v>0</v>
      </c>
      <c r="AJ37" s="163">
        <v>0</v>
      </c>
      <c r="AL37" s="129">
        <f t="shared" si="29"/>
        <v>0</v>
      </c>
      <c r="AM37" s="125">
        <f t="shared" si="30"/>
        <v>0</v>
      </c>
    </row>
    <row r="38" spans="2:39" s="145" customFormat="1" ht="18.75" customHeight="1">
      <c r="B38" s="91" t="s">
        <v>94</v>
      </c>
      <c r="C38" s="155" t="s">
        <v>103</v>
      </c>
      <c r="D38" s="162">
        <v>0</v>
      </c>
      <c r="E38" s="162">
        <v>0</v>
      </c>
      <c r="F38" s="162">
        <v>0</v>
      </c>
      <c r="G38" s="162">
        <v>0</v>
      </c>
      <c r="H38" s="162">
        <v>0</v>
      </c>
      <c r="I38" s="162">
        <v>0</v>
      </c>
      <c r="J38" s="162">
        <v>0</v>
      </c>
      <c r="K38" s="162">
        <v>0</v>
      </c>
      <c r="L38" s="162">
        <v>0</v>
      </c>
      <c r="M38" s="162">
        <v>0</v>
      </c>
      <c r="N38" s="162">
        <v>0</v>
      </c>
      <c r="O38" s="162">
        <v>0</v>
      </c>
      <c r="P38" s="162">
        <v>0</v>
      </c>
      <c r="Q38" s="162">
        <v>0</v>
      </c>
      <c r="R38" s="162">
        <v>0</v>
      </c>
      <c r="S38" s="162">
        <v>0</v>
      </c>
      <c r="T38" s="162">
        <v>0</v>
      </c>
      <c r="U38" s="162">
        <v>0</v>
      </c>
      <c r="V38" s="162">
        <v>0</v>
      </c>
      <c r="W38" s="162">
        <v>0</v>
      </c>
      <c r="X38" s="162">
        <v>0</v>
      </c>
      <c r="Y38" s="162">
        <v>0</v>
      </c>
      <c r="Z38" s="162">
        <v>0</v>
      </c>
      <c r="AA38" s="162">
        <v>0</v>
      </c>
      <c r="AB38" s="162">
        <v>0</v>
      </c>
      <c r="AC38" s="162">
        <v>0</v>
      </c>
      <c r="AD38" s="162">
        <v>0</v>
      </c>
      <c r="AE38" s="162">
        <v>0</v>
      </c>
      <c r="AF38" s="162">
        <v>0</v>
      </c>
      <c r="AG38" s="162">
        <v>0</v>
      </c>
      <c r="AH38" s="162">
        <v>0</v>
      </c>
      <c r="AI38" s="162">
        <v>0</v>
      </c>
      <c r="AJ38" s="162">
        <v>0</v>
      </c>
      <c r="AL38" s="128">
        <f t="shared" si="29"/>
        <v>0</v>
      </c>
      <c r="AM38" s="124">
        <f t="shared" si="30"/>
        <v>0</v>
      </c>
    </row>
    <row r="39" spans="2:39" s="145" customFormat="1" ht="18.75" customHeight="1">
      <c r="B39" s="19" t="s">
        <v>95</v>
      </c>
      <c r="C39" s="154" t="s">
        <v>98</v>
      </c>
      <c r="D39" s="163">
        <v>0</v>
      </c>
      <c r="E39" s="163">
        <v>0</v>
      </c>
      <c r="F39" s="163">
        <v>0</v>
      </c>
      <c r="G39" s="163">
        <v>0</v>
      </c>
      <c r="H39" s="163">
        <v>0</v>
      </c>
      <c r="I39" s="163">
        <v>0</v>
      </c>
      <c r="J39" s="163">
        <v>0</v>
      </c>
      <c r="K39" s="163">
        <v>0</v>
      </c>
      <c r="L39" s="163">
        <v>0</v>
      </c>
      <c r="M39" s="163">
        <v>0</v>
      </c>
      <c r="N39" s="163">
        <v>0</v>
      </c>
      <c r="O39" s="163">
        <v>0</v>
      </c>
      <c r="P39" s="163">
        <v>0</v>
      </c>
      <c r="Q39" s="163">
        <v>0</v>
      </c>
      <c r="R39" s="163">
        <v>0</v>
      </c>
      <c r="S39" s="163">
        <v>0</v>
      </c>
      <c r="T39" s="163">
        <v>0</v>
      </c>
      <c r="U39" s="163">
        <v>0</v>
      </c>
      <c r="V39" s="163">
        <v>0</v>
      </c>
      <c r="W39" s="163">
        <v>0</v>
      </c>
      <c r="X39" s="163">
        <v>0</v>
      </c>
      <c r="Y39" s="163">
        <v>0</v>
      </c>
      <c r="Z39" s="163">
        <v>0</v>
      </c>
      <c r="AA39" s="163">
        <v>0</v>
      </c>
      <c r="AB39" s="163">
        <v>0</v>
      </c>
      <c r="AC39" s="163">
        <v>0</v>
      </c>
      <c r="AD39" s="163">
        <v>0</v>
      </c>
      <c r="AE39" s="163">
        <v>0</v>
      </c>
      <c r="AF39" s="163">
        <v>0</v>
      </c>
      <c r="AG39" s="163">
        <v>0</v>
      </c>
      <c r="AH39" s="163">
        <v>0</v>
      </c>
      <c r="AI39" s="163">
        <v>0</v>
      </c>
      <c r="AJ39" s="163">
        <v>0</v>
      </c>
      <c r="AL39" s="129">
        <f t="shared" si="29"/>
        <v>0</v>
      </c>
      <c r="AM39" s="125">
        <f t="shared" si="30"/>
        <v>0</v>
      </c>
    </row>
    <row r="40" spans="2:39" s="145" customFormat="1" ht="18.75" customHeight="1">
      <c r="B40" s="91" t="s">
        <v>96</v>
      </c>
      <c r="C40" s="155" t="s">
        <v>97</v>
      </c>
      <c r="D40" s="162">
        <v>0.11070974826611286</v>
      </c>
      <c r="E40" s="162">
        <v>0.26634419384236985</v>
      </c>
      <c r="F40" s="162">
        <v>0.35693545248061226</v>
      </c>
      <c r="G40" s="162">
        <v>0.46111679738872369</v>
      </c>
      <c r="H40" s="162">
        <v>0.5632209230465588</v>
      </c>
      <c r="I40" s="162">
        <v>1.3566432875198</v>
      </c>
      <c r="J40" s="162">
        <v>2.2388162253276871</v>
      </c>
      <c r="K40" s="162">
        <v>2.8076430527327583</v>
      </c>
      <c r="L40" s="162">
        <v>6.2903392348511185</v>
      </c>
      <c r="M40" s="162">
        <v>7.0953583147916666</v>
      </c>
      <c r="N40" s="162">
        <v>11.178921224500167</v>
      </c>
      <c r="O40" s="162">
        <v>15.74377100749494</v>
      </c>
      <c r="P40" s="162">
        <v>22.456327489021767</v>
      </c>
      <c r="Q40" s="162">
        <v>26.215835570296736</v>
      </c>
      <c r="R40" s="162">
        <v>33.48947077749645</v>
      </c>
      <c r="S40" s="162">
        <v>87.760203894290839</v>
      </c>
      <c r="T40" s="162">
        <v>115.57081776950946</v>
      </c>
      <c r="U40" s="162">
        <v>147.13520201676494</v>
      </c>
      <c r="V40" s="162">
        <v>159.17538204874228</v>
      </c>
      <c r="W40" s="162">
        <v>188.53720605992643</v>
      </c>
      <c r="X40" s="162">
        <v>217.67505566213032</v>
      </c>
      <c r="Y40" s="162">
        <v>246.84549269311384</v>
      </c>
      <c r="Z40" s="162">
        <v>208.94487647618365</v>
      </c>
      <c r="AA40" s="162">
        <v>236.5334311442723</v>
      </c>
      <c r="AB40" s="162">
        <v>234.75354456151061</v>
      </c>
      <c r="AC40" s="162">
        <v>239.15039079048952</v>
      </c>
      <c r="AD40" s="162">
        <v>236.11222999929407</v>
      </c>
      <c r="AE40" s="162">
        <v>234.23433080880952</v>
      </c>
      <c r="AF40" s="162">
        <v>229.0233057765042</v>
      </c>
      <c r="AG40" s="162">
        <v>224.77222852991639</v>
      </c>
      <c r="AH40" s="162">
        <v>227.37200349620696</v>
      </c>
      <c r="AI40" s="162">
        <v>227.37200349620696</v>
      </c>
      <c r="AJ40" s="162">
        <v>227.37200308914313</v>
      </c>
      <c r="AL40" s="128">
        <f t="shared" si="29"/>
        <v>-4.0706382264943386E-7</v>
      </c>
      <c r="AM40" s="124">
        <f t="shared" si="30"/>
        <v>-1.7902987980988883E-9</v>
      </c>
    </row>
    <row r="41" spans="2:39" s="145" customFormat="1" ht="18.75" customHeight="1">
      <c r="B41" s="19"/>
      <c r="C41" s="154"/>
      <c r="D41" s="163"/>
      <c r="E41" s="163"/>
      <c r="F41" s="163"/>
      <c r="G41" s="163"/>
      <c r="H41" s="163"/>
      <c r="I41" s="163"/>
      <c r="J41" s="163"/>
      <c r="K41" s="163"/>
      <c r="L41" s="163"/>
      <c r="M41" s="163"/>
      <c r="N41" s="163"/>
      <c r="O41" s="163"/>
      <c r="P41" s="163"/>
      <c r="Q41" s="163"/>
      <c r="R41" s="163"/>
      <c r="S41" s="163"/>
      <c r="T41" s="163"/>
      <c r="U41" s="163"/>
      <c r="V41" s="163"/>
      <c r="W41" s="163"/>
      <c r="X41" s="163"/>
      <c r="Y41" s="163"/>
      <c r="Z41" s="163"/>
      <c r="AA41" s="163"/>
      <c r="AB41" s="163"/>
      <c r="AC41" s="163"/>
      <c r="AD41" s="163"/>
      <c r="AE41" s="163"/>
      <c r="AF41" s="163"/>
      <c r="AG41" s="163"/>
      <c r="AH41" s="163"/>
      <c r="AI41" s="163"/>
      <c r="AJ41" s="163"/>
      <c r="AL41" s="129"/>
      <c r="AM41" s="125"/>
    </row>
    <row r="42" spans="2:39" s="10" customFormat="1" ht="18.75" customHeight="1">
      <c r="B42" s="148" t="s">
        <v>27</v>
      </c>
      <c r="C42" s="22" t="s">
        <v>6</v>
      </c>
      <c r="D42" s="160">
        <f>SUMIF(D43:D46,"&lt;1E+307")</f>
        <v>1077.0531267389911</v>
      </c>
      <c r="E42" s="160">
        <f t="shared" ref="E42:AE42" si="31">SUMIF(E43:E46,"&lt;1E+307")</f>
        <v>992.46359180134891</v>
      </c>
      <c r="F42" s="160">
        <f t="shared" si="31"/>
        <v>930.69306923283932</v>
      </c>
      <c r="G42" s="160">
        <f t="shared" si="31"/>
        <v>849.71490219488919</v>
      </c>
      <c r="H42" s="160">
        <f t="shared" si="31"/>
        <v>833.77538016908375</v>
      </c>
      <c r="I42" s="160">
        <f t="shared" si="31"/>
        <v>813.68121228266523</v>
      </c>
      <c r="J42" s="160">
        <f t="shared" si="31"/>
        <v>797.13948641373486</v>
      </c>
      <c r="K42" s="160">
        <f t="shared" si="31"/>
        <v>726.28275602110193</v>
      </c>
      <c r="L42" s="160">
        <f t="shared" si="31"/>
        <v>707.32724933231577</v>
      </c>
      <c r="M42" s="160">
        <f t="shared" si="31"/>
        <v>686.00601387129825</v>
      </c>
      <c r="N42" s="160">
        <f t="shared" si="31"/>
        <v>680.37655486183212</v>
      </c>
      <c r="O42" s="160">
        <f t="shared" si="31"/>
        <v>658.87638225484295</v>
      </c>
      <c r="P42" s="160">
        <f t="shared" si="31"/>
        <v>685.92642006180142</v>
      </c>
      <c r="Q42" s="160">
        <f t="shared" si="31"/>
        <v>675.32099638982413</v>
      </c>
      <c r="R42" s="160">
        <f t="shared" si="31"/>
        <v>671.41196654081352</v>
      </c>
      <c r="S42" s="160">
        <f t="shared" si="31"/>
        <v>758.7058052701052</v>
      </c>
      <c r="T42" s="160">
        <f t="shared" si="31"/>
        <v>552.62194754900827</v>
      </c>
      <c r="U42" s="160">
        <f t="shared" si="31"/>
        <v>558.99424243151248</v>
      </c>
      <c r="V42" s="160">
        <f t="shared" si="31"/>
        <v>551.24729733812501</v>
      </c>
      <c r="W42" s="160">
        <f t="shared" si="31"/>
        <v>554.71025987031339</v>
      </c>
      <c r="X42" s="160">
        <f t="shared" si="31"/>
        <v>549.1692821553338</v>
      </c>
      <c r="Y42" s="160">
        <f t="shared" si="31"/>
        <v>567.96994105927513</v>
      </c>
      <c r="Z42" s="160">
        <f t="shared" si="31"/>
        <v>566.44123629365583</v>
      </c>
      <c r="AA42" s="160">
        <f t="shared" si="31"/>
        <v>562.77816820501448</v>
      </c>
      <c r="AB42" s="160">
        <f t="shared" si="31"/>
        <v>584.88309648985523</v>
      </c>
      <c r="AC42" s="160">
        <f t="shared" si="31"/>
        <v>593.51714914184413</v>
      </c>
      <c r="AD42" s="160">
        <f t="shared" si="31"/>
        <v>601.31699607151199</v>
      </c>
      <c r="AE42" s="160">
        <f t="shared" si="31"/>
        <v>602.55518468575622</v>
      </c>
      <c r="AF42" s="160">
        <f t="shared" ref="AF42:AG42" si="32">SUMIF(AF43:AF46,"&lt;1E+307")</f>
        <v>595.81126724773844</v>
      </c>
      <c r="AG42" s="160">
        <f t="shared" si="32"/>
        <v>592.57230099121193</v>
      </c>
      <c r="AH42" s="160">
        <f t="shared" ref="AH42" si="33">SUMIF(AH43:AH46,"&lt;1E+307")</f>
        <v>589.83335860671241</v>
      </c>
      <c r="AI42" s="160">
        <f t="shared" ref="AI42" si="34">SUMIF(AI43:AI46,"&lt;1E+307")</f>
        <v>585.41960925246394</v>
      </c>
      <c r="AJ42" s="160">
        <f t="shared" ref="AJ42" si="35">SUMIF(AJ43:AJ46,"&lt;1E+307")</f>
        <v>584.78939452745237</v>
      </c>
      <c r="AL42" s="127">
        <f t="shared" ref="AL42:AL54" si="36">AJ42-AI42</f>
        <v>-0.6302147250115695</v>
      </c>
      <c r="AM42" s="122">
        <f t="shared" ref="AM42:AM54" si="37">IF(AJ42&lt;&gt;0,AJ42/AI42-1,0)</f>
        <v>-1.0765179625881194E-3</v>
      </c>
    </row>
    <row r="43" spans="2:39" s="145" customFormat="1" ht="18.75" customHeight="1">
      <c r="B43" s="19" t="s">
        <v>35</v>
      </c>
      <c r="C43" s="154" t="s">
        <v>81</v>
      </c>
      <c r="D43" s="163">
        <v>0</v>
      </c>
      <c r="E43" s="163">
        <v>0</v>
      </c>
      <c r="F43" s="163">
        <v>0</v>
      </c>
      <c r="G43" s="163">
        <v>0</v>
      </c>
      <c r="H43" s="163">
        <v>0</v>
      </c>
      <c r="I43" s="163">
        <v>0</v>
      </c>
      <c r="J43" s="163">
        <v>0</v>
      </c>
      <c r="K43" s="163">
        <v>0</v>
      </c>
      <c r="L43" s="163">
        <v>0</v>
      </c>
      <c r="M43" s="163">
        <v>0</v>
      </c>
      <c r="N43" s="163">
        <v>0</v>
      </c>
      <c r="O43" s="163">
        <v>0</v>
      </c>
      <c r="P43" s="163">
        <v>0</v>
      </c>
      <c r="Q43" s="163">
        <v>0</v>
      </c>
      <c r="R43" s="163">
        <v>0</v>
      </c>
      <c r="S43" s="163">
        <v>0</v>
      </c>
      <c r="T43" s="163">
        <v>0</v>
      </c>
      <c r="U43" s="163">
        <v>0</v>
      </c>
      <c r="V43" s="163">
        <v>0</v>
      </c>
      <c r="W43" s="163">
        <v>0</v>
      </c>
      <c r="X43" s="163">
        <v>0</v>
      </c>
      <c r="Y43" s="163">
        <v>0</v>
      </c>
      <c r="Z43" s="163">
        <v>0</v>
      </c>
      <c r="AA43" s="163">
        <v>0</v>
      </c>
      <c r="AB43" s="163">
        <v>0</v>
      </c>
      <c r="AC43" s="163">
        <v>0</v>
      </c>
      <c r="AD43" s="163">
        <v>0</v>
      </c>
      <c r="AE43" s="163">
        <v>0</v>
      </c>
      <c r="AF43" s="163">
        <v>0</v>
      </c>
      <c r="AG43" s="163">
        <v>0</v>
      </c>
      <c r="AH43" s="163">
        <v>0</v>
      </c>
      <c r="AI43" s="163">
        <v>0</v>
      </c>
      <c r="AJ43" s="163">
        <v>0</v>
      </c>
      <c r="AL43" s="129">
        <f t="shared" si="36"/>
        <v>0</v>
      </c>
      <c r="AM43" s="125">
        <f t="shared" si="37"/>
        <v>0</v>
      </c>
    </row>
    <row r="44" spans="2:39" s="145" customFormat="1" ht="18.75" customHeight="1">
      <c r="B44" s="91" t="s">
        <v>160</v>
      </c>
      <c r="C44" s="155" t="s">
        <v>82</v>
      </c>
      <c r="D44" s="162">
        <v>19.672274999999999</v>
      </c>
      <c r="E44" s="162">
        <v>23.489864999999998</v>
      </c>
      <c r="F44" s="162">
        <v>27.307455000000001</v>
      </c>
      <c r="G44" s="162">
        <v>31.125044999999997</v>
      </c>
      <c r="H44" s="162">
        <v>49.11835949999999</v>
      </c>
      <c r="I44" s="162">
        <v>67.110375500000004</v>
      </c>
      <c r="J44" s="162">
        <v>85.10369</v>
      </c>
      <c r="K44" s="162">
        <v>93.673789999999997</v>
      </c>
      <c r="L44" s="162">
        <v>100.06286050000001</v>
      </c>
      <c r="M44" s="162">
        <v>113.44045799999999</v>
      </c>
      <c r="N44" s="162">
        <v>128.16907850000001</v>
      </c>
      <c r="O44" s="162">
        <v>126.95726000000001</v>
      </c>
      <c r="P44" s="162">
        <v>147.05454199999997</v>
      </c>
      <c r="Q44" s="162">
        <v>146.34105600000001</v>
      </c>
      <c r="R44" s="162">
        <v>146.98301850000001</v>
      </c>
      <c r="S44" s="162">
        <v>145.44254699999999</v>
      </c>
      <c r="T44" s="162">
        <v>146.39797799999999</v>
      </c>
      <c r="U44" s="162">
        <v>155.11059499999999</v>
      </c>
      <c r="V44" s="162">
        <v>152.3269555</v>
      </c>
      <c r="W44" s="162">
        <v>153.89207199999998</v>
      </c>
      <c r="X44" s="162">
        <v>152.52920349999999</v>
      </c>
      <c r="Y44" s="162">
        <v>165.66535949999997</v>
      </c>
      <c r="Z44" s="162">
        <v>171.02177799999998</v>
      </c>
      <c r="AA44" s="162">
        <v>170.76048800000001</v>
      </c>
      <c r="AB44" s="162">
        <v>178.48388649999998</v>
      </c>
      <c r="AC44" s="162">
        <v>179.74327249999999</v>
      </c>
      <c r="AD44" s="162">
        <v>183.732662</v>
      </c>
      <c r="AE44" s="162">
        <v>187.050038</v>
      </c>
      <c r="AF44" s="162">
        <v>180.86721699999998</v>
      </c>
      <c r="AG44" s="162">
        <v>183.51279149999999</v>
      </c>
      <c r="AH44" s="162">
        <v>185.0207475</v>
      </c>
      <c r="AI44" s="162">
        <v>184.34348699999998</v>
      </c>
      <c r="AJ44" s="162">
        <v>183.66789547000002</v>
      </c>
      <c r="AL44" s="128">
        <f t="shared" si="36"/>
        <v>-0.67559152999996286</v>
      </c>
      <c r="AM44" s="124">
        <f t="shared" si="37"/>
        <v>-3.6648516364451433E-3</v>
      </c>
    </row>
    <row r="45" spans="2:39" s="145" customFormat="1" ht="18.75" customHeight="1">
      <c r="B45" s="19" t="s">
        <v>36</v>
      </c>
      <c r="C45" s="154" t="s">
        <v>83</v>
      </c>
      <c r="D45" s="163">
        <v>1057.3808517389912</v>
      </c>
      <c r="E45" s="163">
        <v>968.9737268013489</v>
      </c>
      <c r="F45" s="163">
        <v>903.38561423283932</v>
      </c>
      <c r="G45" s="163">
        <v>818.58985719488919</v>
      </c>
      <c r="H45" s="163">
        <v>784.65702066908375</v>
      </c>
      <c r="I45" s="163">
        <v>736.92881178266521</v>
      </c>
      <c r="J45" s="163">
        <v>691.94698240923481</v>
      </c>
      <c r="K45" s="163">
        <v>601.26888065622688</v>
      </c>
      <c r="L45" s="163">
        <v>563.86808033681575</v>
      </c>
      <c r="M45" s="163">
        <v>516.30826024067323</v>
      </c>
      <c r="N45" s="163">
        <v>476.38776944604717</v>
      </c>
      <c r="O45" s="163">
        <v>447.32455977271553</v>
      </c>
      <c r="P45" s="163">
        <v>437.73999431180141</v>
      </c>
      <c r="Q45" s="163">
        <v>417.89871445232416</v>
      </c>
      <c r="R45" s="163">
        <v>397.69259866581342</v>
      </c>
      <c r="S45" s="163">
        <v>384.4582832701052</v>
      </c>
      <c r="T45" s="163">
        <v>376.46182484900828</v>
      </c>
      <c r="U45" s="163">
        <v>373.78827848151258</v>
      </c>
      <c r="V45" s="163">
        <v>367.14118673812493</v>
      </c>
      <c r="W45" s="163">
        <v>368.35732822031343</v>
      </c>
      <c r="X45" s="163">
        <v>363.2871415553339</v>
      </c>
      <c r="Y45" s="163">
        <v>366.37979560927516</v>
      </c>
      <c r="Z45" s="163">
        <v>361.17283784365583</v>
      </c>
      <c r="AA45" s="163">
        <v>358.56196550501443</v>
      </c>
      <c r="AB45" s="163">
        <v>372.61669463985515</v>
      </c>
      <c r="AC45" s="163">
        <v>380.87059154184419</v>
      </c>
      <c r="AD45" s="163">
        <v>385.88467102151202</v>
      </c>
      <c r="AE45" s="163">
        <v>384.80836818575619</v>
      </c>
      <c r="AF45" s="163">
        <v>384.66641164773836</v>
      </c>
      <c r="AG45" s="163">
        <v>378.99384969121184</v>
      </c>
      <c r="AH45" s="163">
        <v>375.26806585671244</v>
      </c>
      <c r="AI45" s="163">
        <v>372.05269155246401</v>
      </c>
      <c r="AJ45" s="163">
        <v>372.61918290745245</v>
      </c>
      <c r="AL45" s="129">
        <f t="shared" si="36"/>
        <v>0.56649135498844316</v>
      </c>
      <c r="AM45" s="125">
        <f t="shared" si="37"/>
        <v>1.5226105545014246E-3</v>
      </c>
    </row>
    <row r="46" spans="2:39" s="145" customFormat="1" ht="18.75" customHeight="1">
      <c r="B46" s="91" t="s">
        <v>89</v>
      </c>
      <c r="C46" s="155" t="s">
        <v>84</v>
      </c>
      <c r="D46" s="162" t="e">
        <v>#N/A</v>
      </c>
      <c r="E46" s="162" t="e">
        <v>#N/A</v>
      </c>
      <c r="F46" s="162" t="e">
        <v>#N/A</v>
      </c>
      <c r="G46" s="162" t="e">
        <v>#N/A</v>
      </c>
      <c r="H46" s="162" t="e">
        <v>#N/A</v>
      </c>
      <c r="I46" s="162">
        <v>9.6420250000000003</v>
      </c>
      <c r="J46" s="162">
        <v>20.088814004499998</v>
      </c>
      <c r="K46" s="162">
        <v>31.340085364875002</v>
      </c>
      <c r="L46" s="162">
        <v>43.396308495499994</v>
      </c>
      <c r="M46" s="162">
        <v>56.257295630625002</v>
      </c>
      <c r="N46" s="162">
        <v>75.819706915784991</v>
      </c>
      <c r="O46" s="162">
        <v>84.5945624821275</v>
      </c>
      <c r="P46" s="162">
        <v>101.13188375</v>
      </c>
      <c r="Q46" s="162">
        <v>111.08122593749999</v>
      </c>
      <c r="R46" s="162">
        <v>126.736349375</v>
      </c>
      <c r="S46" s="162">
        <v>228.80497500000004</v>
      </c>
      <c r="T46" s="162">
        <v>29.762144699999997</v>
      </c>
      <c r="U46" s="162">
        <v>30.095368949999997</v>
      </c>
      <c r="V46" s="162">
        <v>31.779155099999997</v>
      </c>
      <c r="W46" s="162">
        <v>32.460859649999996</v>
      </c>
      <c r="X46" s="162">
        <v>33.352937099999998</v>
      </c>
      <c r="Y46" s="162">
        <v>35.92478595</v>
      </c>
      <c r="Z46" s="162">
        <v>34.246620449999995</v>
      </c>
      <c r="AA46" s="162">
        <v>33.455714699999994</v>
      </c>
      <c r="AB46" s="162">
        <v>33.782515349999997</v>
      </c>
      <c r="AC46" s="162">
        <v>32.903285099999998</v>
      </c>
      <c r="AD46" s="162">
        <v>31.699663049999998</v>
      </c>
      <c r="AE46" s="162">
        <v>30.696778500000001</v>
      </c>
      <c r="AF46" s="162">
        <v>30.2776386</v>
      </c>
      <c r="AG46" s="162">
        <v>30.065659799999999</v>
      </c>
      <c r="AH46" s="162">
        <v>29.544545249999999</v>
      </c>
      <c r="AI46" s="162">
        <v>29.023430700000002</v>
      </c>
      <c r="AJ46" s="162">
        <v>28.502316149999999</v>
      </c>
      <c r="AL46" s="128">
        <f t="shared" si="36"/>
        <v>-0.52111455000000362</v>
      </c>
      <c r="AM46" s="124">
        <f t="shared" si="37"/>
        <v>-1.7954960438222867E-2</v>
      </c>
    </row>
    <row r="47" spans="2:39" s="145" customFormat="1" ht="18.75" customHeight="1">
      <c r="B47" s="19"/>
      <c r="C47" s="154"/>
      <c r="D47" s="163"/>
      <c r="E47" s="163"/>
      <c r="F47" s="163"/>
      <c r="G47" s="163"/>
      <c r="H47" s="163"/>
      <c r="I47" s="163"/>
      <c r="J47" s="163"/>
      <c r="K47" s="163"/>
      <c r="L47" s="163"/>
      <c r="M47" s="163"/>
      <c r="N47" s="163"/>
      <c r="O47" s="163"/>
      <c r="P47" s="163"/>
      <c r="Q47" s="163"/>
      <c r="R47" s="163"/>
      <c r="S47" s="163"/>
      <c r="T47" s="163"/>
      <c r="U47" s="163"/>
      <c r="V47" s="163"/>
      <c r="W47" s="163"/>
      <c r="X47" s="163"/>
      <c r="Y47" s="163"/>
      <c r="Z47" s="163"/>
      <c r="AA47" s="163"/>
      <c r="AB47" s="163"/>
      <c r="AC47" s="163"/>
      <c r="AD47" s="163"/>
      <c r="AE47" s="163"/>
      <c r="AF47" s="163"/>
      <c r="AG47" s="163"/>
      <c r="AH47" s="163"/>
      <c r="AI47" s="163"/>
      <c r="AJ47" s="163"/>
      <c r="AL47" s="129">
        <f t="shared" si="36"/>
        <v>0</v>
      </c>
      <c r="AM47" s="125">
        <f t="shared" si="37"/>
        <v>0</v>
      </c>
    </row>
    <row r="48" spans="2:39" s="10" customFormat="1" ht="18.75" customHeight="1">
      <c r="B48" s="148" t="s">
        <v>223</v>
      </c>
      <c r="C48" s="22" t="s">
        <v>6</v>
      </c>
      <c r="D48" s="160">
        <f>SUMIF(D49:D54,"&lt;1E+307")</f>
        <v>885.19848627056001</v>
      </c>
      <c r="E48" s="160">
        <f t="shared" ref="E48:AJ48" si="38">SUMIF(E49:E54,"&lt;1E+307")</f>
        <v>880.47599805589982</v>
      </c>
      <c r="F48" s="160">
        <f t="shared" si="38"/>
        <v>890.78421013446007</v>
      </c>
      <c r="G48" s="160">
        <f t="shared" si="38"/>
        <v>877.51138503256016</v>
      </c>
      <c r="H48" s="160">
        <f t="shared" si="38"/>
        <v>873.86655508972001</v>
      </c>
      <c r="I48" s="160">
        <f t="shared" si="38"/>
        <v>869.89539567006</v>
      </c>
      <c r="J48" s="160">
        <f t="shared" si="38"/>
        <v>870.34046385826491</v>
      </c>
      <c r="K48" s="160">
        <f t="shared" si="38"/>
        <v>865.81644352646003</v>
      </c>
      <c r="L48" s="160">
        <f t="shared" si="38"/>
        <v>863.14286476349992</v>
      </c>
      <c r="M48" s="160">
        <f t="shared" si="38"/>
        <v>861.37335246367502</v>
      </c>
      <c r="N48" s="160">
        <f t="shared" si="38"/>
        <v>860.00490394453504</v>
      </c>
      <c r="O48" s="160">
        <f t="shared" si="38"/>
        <v>1055.5129709328651</v>
      </c>
      <c r="P48" s="160">
        <f t="shared" si="38"/>
        <v>1066.080290455737</v>
      </c>
      <c r="Q48" s="160">
        <f t="shared" si="38"/>
        <v>1080.6053144432144</v>
      </c>
      <c r="R48" s="160">
        <f t="shared" si="38"/>
        <v>1087.9385936286358</v>
      </c>
      <c r="S48" s="160">
        <f t="shared" si="38"/>
        <v>1099.1300710689479</v>
      </c>
      <c r="T48" s="160">
        <f t="shared" si="38"/>
        <v>1031.744396852112</v>
      </c>
      <c r="U48" s="160">
        <f t="shared" si="38"/>
        <v>1029.4637173772469</v>
      </c>
      <c r="V48" s="160">
        <f t="shared" si="38"/>
        <v>1029.3800387518299</v>
      </c>
      <c r="W48" s="160">
        <f t="shared" si="38"/>
        <v>1151.9081398891449</v>
      </c>
      <c r="X48" s="160">
        <f t="shared" si="38"/>
        <v>1127.3943874519218</v>
      </c>
      <c r="Y48" s="160">
        <f t="shared" si="38"/>
        <v>1124.528541252575</v>
      </c>
      <c r="Z48" s="160">
        <f t="shared" si="38"/>
        <v>1128.305518939289</v>
      </c>
      <c r="AA48" s="160">
        <f t="shared" si="38"/>
        <v>1123.258583784966</v>
      </c>
      <c r="AB48" s="160">
        <f t="shared" si="38"/>
        <v>1147.1472551805352</v>
      </c>
      <c r="AC48" s="160">
        <f t="shared" si="38"/>
        <v>1159.2950377476475</v>
      </c>
      <c r="AD48" s="160">
        <f t="shared" si="38"/>
        <v>1126.857401272875</v>
      </c>
      <c r="AE48" s="160">
        <f t="shared" si="38"/>
        <v>1131.0886515158868</v>
      </c>
      <c r="AF48" s="160">
        <f t="shared" si="38"/>
        <v>1142.9152412386318</v>
      </c>
      <c r="AG48" s="160">
        <f t="shared" si="38"/>
        <v>1136.1275201946801</v>
      </c>
      <c r="AH48" s="160">
        <f t="shared" si="38"/>
        <v>1146.0845233543014</v>
      </c>
      <c r="AI48" s="160">
        <f t="shared" si="38"/>
        <v>1163.7963000017498</v>
      </c>
      <c r="AJ48" s="160">
        <f t="shared" si="38"/>
        <v>1165.2448002573597</v>
      </c>
      <c r="AL48" s="127">
        <f t="shared" si="36"/>
        <v>1.4485002556098152</v>
      </c>
      <c r="AM48" s="122">
        <f t="shared" si="37"/>
        <v>1.244633838076048E-3</v>
      </c>
    </row>
    <row r="49" spans="2:39" s="145" customFormat="1" ht="18.75" customHeight="1">
      <c r="B49" s="19" t="s">
        <v>224</v>
      </c>
      <c r="C49" s="154" t="s">
        <v>227</v>
      </c>
      <c r="D49" s="163">
        <v>461.78140408346002</v>
      </c>
      <c r="E49" s="163">
        <v>459.01446756419989</v>
      </c>
      <c r="F49" s="163">
        <v>471.26315875826003</v>
      </c>
      <c r="G49" s="163">
        <v>459.69631909751001</v>
      </c>
      <c r="H49" s="163">
        <v>457.90483360692008</v>
      </c>
      <c r="I49" s="163">
        <v>455.62278131995987</v>
      </c>
      <c r="J49" s="163">
        <v>457.53059306316499</v>
      </c>
      <c r="K49" s="163">
        <v>454.47908638055998</v>
      </c>
      <c r="L49" s="163">
        <v>453.26610907954995</v>
      </c>
      <c r="M49" s="163">
        <v>452.78052848687497</v>
      </c>
      <c r="N49" s="163">
        <v>452.78333395813507</v>
      </c>
      <c r="O49" s="163">
        <v>447.59087675686499</v>
      </c>
      <c r="P49" s="163">
        <v>443.78371512823702</v>
      </c>
      <c r="Q49" s="163">
        <v>443.81819840521439</v>
      </c>
      <c r="R49" s="163">
        <v>436.67556612563595</v>
      </c>
      <c r="S49" s="163">
        <v>432.54889272394803</v>
      </c>
      <c r="T49" s="163">
        <v>430.8242125868619</v>
      </c>
      <c r="U49" s="163">
        <v>427.34801002644701</v>
      </c>
      <c r="V49" s="163">
        <v>425.38783932332996</v>
      </c>
      <c r="W49" s="163">
        <v>545.71237281664469</v>
      </c>
      <c r="X49" s="163">
        <v>518.49917691792177</v>
      </c>
      <c r="Y49" s="163">
        <v>497.22319958417484</v>
      </c>
      <c r="Z49" s="163">
        <v>483.61870223328896</v>
      </c>
      <c r="AA49" s="163">
        <v>460.2479386959659</v>
      </c>
      <c r="AB49" s="163">
        <v>464.92321963853504</v>
      </c>
      <c r="AC49" s="163">
        <v>457.41455830564746</v>
      </c>
      <c r="AD49" s="163">
        <v>452.94431043837488</v>
      </c>
      <c r="AE49" s="163">
        <v>449.90263868383659</v>
      </c>
      <c r="AF49" s="163">
        <v>453.95676836308184</v>
      </c>
      <c r="AG49" s="163">
        <v>438.64616281963004</v>
      </c>
      <c r="AH49" s="163">
        <v>439.75013483375136</v>
      </c>
      <c r="AI49" s="163">
        <v>435.49852133574996</v>
      </c>
      <c r="AJ49" s="163">
        <v>434.85501453757485</v>
      </c>
      <c r="AL49" s="129">
        <f t="shared" ref="AL49:AL53" si="39">AJ49-AI49</f>
        <v>-0.64350679817511036</v>
      </c>
      <c r="AM49" s="125">
        <f t="shared" ref="AM49:AM53" si="40">IF(AJ49&lt;&gt;0,AJ49/AI49-1,0)</f>
        <v>-1.4776325673881985E-3</v>
      </c>
    </row>
    <row r="50" spans="2:39" s="145" customFormat="1" ht="18.75" customHeight="1">
      <c r="B50" s="91" t="s">
        <v>225</v>
      </c>
      <c r="C50" s="155" t="s">
        <v>228</v>
      </c>
      <c r="D50" s="162">
        <v>208.34433003499998</v>
      </c>
      <c r="E50" s="162">
        <v>207.16055621999999</v>
      </c>
      <c r="F50" s="162">
        <v>206.09671981500006</v>
      </c>
      <c r="G50" s="162">
        <v>205.09469916500001</v>
      </c>
      <c r="H50" s="162">
        <v>204.08848965999996</v>
      </c>
      <c r="I50" s="162">
        <v>203.17604934500002</v>
      </c>
      <c r="J50" s="162">
        <v>202.38815373</v>
      </c>
      <c r="K50" s="162">
        <v>201.72607428499998</v>
      </c>
      <c r="L50" s="162">
        <v>201.02714500000002</v>
      </c>
      <c r="M50" s="162">
        <v>200.48465740500001</v>
      </c>
      <c r="N50" s="162">
        <v>199.87133372000002</v>
      </c>
      <c r="O50" s="162">
        <v>215.90845770500005</v>
      </c>
      <c r="P50" s="162">
        <v>232.30055528499997</v>
      </c>
      <c r="Q50" s="162">
        <v>248.96628311999993</v>
      </c>
      <c r="R50" s="162">
        <v>266.01294553999998</v>
      </c>
      <c r="S50" s="162">
        <v>283.47468726499989</v>
      </c>
      <c r="T50" s="162">
        <v>283.88334853499998</v>
      </c>
      <c r="U50" s="162">
        <v>284.89472686499983</v>
      </c>
      <c r="V50" s="162">
        <v>286.46724613999999</v>
      </c>
      <c r="W50" s="162">
        <v>288.40701010000009</v>
      </c>
      <c r="X50" s="162">
        <v>290.92890883500007</v>
      </c>
      <c r="Y50" s="162">
        <v>305.45459657500015</v>
      </c>
      <c r="Z50" s="162">
        <v>320.99489087500012</v>
      </c>
      <c r="AA50" s="162">
        <v>337.25551824500008</v>
      </c>
      <c r="AB50" s="162">
        <v>354.4454274750002</v>
      </c>
      <c r="AC50" s="162">
        <v>372.27155055999992</v>
      </c>
      <c r="AD50" s="162">
        <v>377.69311242000009</v>
      </c>
      <c r="AE50" s="162">
        <v>383.82050283999996</v>
      </c>
      <c r="AF50" s="162">
        <v>390.47940746999996</v>
      </c>
      <c r="AG50" s="162">
        <v>397.85759259000008</v>
      </c>
      <c r="AH50" s="162">
        <v>405.95064012000012</v>
      </c>
      <c r="AI50" s="162">
        <v>396.83567552799991</v>
      </c>
      <c r="AJ50" s="162">
        <v>426.53600945878634</v>
      </c>
      <c r="AL50" s="128">
        <f t="shared" si="39"/>
        <v>29.700333930786428</v>
      </c>
      <c r="AM50" s="124">
        <f t="shared" si="40"/>
        <v>7.4842902899970865E-2</v>
      </c>
    </row>
    <row r="51" spans="2:39" s="145" customFormat="1" ht="18.75" customHeight="1">
      <c r="B51" s="19" t="s">
        <v>246</v>
      </c>
      <c r="C51" s="154" t="s">
        <v>229</v>
      </c>
      <c r="D51" s="163">
        <v>62.154586119999998</v>
      </c>
      <c r="E51" s="163">
        <v>61.509547235000014</v>
      </c>
      <c r="F51" s="163">
        <v>60.869493530000014</v>
      </c>
      <c r="G51" s="163">
        <v>60.238489575000003</v>
      </c>
      <c r="H51" s="163">
        <v>59.618656695000006</v>
      </c>
      <c r="I51" s="163">
        <v>59.007251345</v>
      </c>
      <c r="J51" s="163">
        <v>58.393150150000011</v>
      </c>
      <c r="K51" s="163">
        <v>57.779193380000009</v>
      </c>
      <c r="L51" s="163">
        <v>57.166442095000001</v>
      </c>
      <c r="M51" s="163">
        <v>56.569514225000013</v>
      </c>
      <c r="N51" s="163">
        <v>55.969771525000013</v>
      </c>
      <c r="O51" s="163">
        <v>53.963909144999988</v>
      </c>
      <c r="P51" s="163">
        <v>51.975927639999995</v>
      </c>
      <c r="Q51" s="163">
        <v>49.967882190000012</v>
      </c>
      <c r="R51" s="163">
        <v>47.962465275000007</v>
      </c>
      <c r="S51" s="163">
        <v>45.942206240000012</v>
      </c>
      <c r="T51" s="163">
        <v>45.848496423250005</v>
      </c>
      <c r="U51" s="163">
        <v>45.731143629800002</v>
      </c>
      <c r="V51" s="163">
        <v>45.602018293500009</v>
      </c>
      <c r="W51" s="163">
        <v>45.44025434349998</v>
      </c>
      <c r="X51" s="163">
        <v>45.26558462849998</v>
      </c>
      <c r="Y51" s="163">
        <v>44.833871421900007</v>
      </c>
      <c r="Z51" s="163">
        <v>44.412791626499967</v>
      </c>
      <c r="AA51" s="163">
        <v>43.960059266499982</v>
      </c>
      <c r="AB51" s="163">
        <v>43.494598956499992</v>
      </c>
      <c r="AC51" s="163">
        <v>43.03625151149997</v>
      </c>
      <c r="AD51" s="163">
        <v>42.132978341499992</v>
      </c>
      <c r="AE51" s="163">
        <v>41.177695150549987</v>
      </c>
      <c r="AF51" s="163">
        <v>40.268862280549982</v>
      </c>
      <c r="AG51" s="163">
        <v>39.304270681049971</v>
      </c>
      <c r="AH51" s="163">
        <v>38.345691216049971</v>
      </c>
      <c r="AI51" s="163">
        <v>36.67746889499999</v>
      </c>
      <c r="AJ51" s="163">
        <v>34.612596351935657</v>
      </c>
      <c r="AL51" s="129">
        <f t="shared" si="39"/>
        <v>-2.0648725430643324</v>
      </c>
      <c r="AM51" s="125">
        <f t="shared" si="40"/>
        <v>-5.6298119943217317E-2</v>
      </c>
    </row>
    <row r="52" spans="2:39" s="145" customFormat="1" ht="18.75" customHeight="1">
      <c r="B52" s="91" t="s">
        <v>247</v>
      </c>
      <c r="C52" s="155" t="s">
        <v>230</v>
      </c>
      <c r="D52" s="162">
        <v>30.184257672100006</v>
      </c>
      <c r="E52" s="162">
        <v>30.202114866700001</v>
      </c>
      <c r="F52" s="162">
        <v>30.219932751199995</v>
      </c>
      <c r="G52" s="162">
        <v>30.236613200050002</v>
      </c>
      <c r="H52" s="162">
        <v>30.252049807799995</v>
      </c>
      <c r="I52" s="162">
        <v>30.268125720099995</v>
      </c>
      <c r="J52" s="162">
        <v>30.284404405099995</v>
      </c>
      <c r="K52" s="162">
        <v>30.300518980900005</v>
      </c>
      <c r="L52" s="162">
        <v>30.316690968949995</v>
      </c>
      <c r="M52" s="162">
        <v>30.332596186799989</v>
      </c>
      <c r="N52" s="162">
        <v>30.348045856399995</v>
      </c>
      <c r="O52" s="162">
        <v>31.139932276</v>
      </c>
      <c r="P52" s="162">
        <v>31.939260547500005</v>
      </c>
      <c r="Q52" s="162">
        <v>32.728556343000001</v>
      </c>
      <c r="R52" s="162">
        <v>33.520422983000003</v>
      </c>
      <c r="S52" s="162">
        <v>34.288287990000015</v>
      </c>
      <c r="T52" s="162">
        <v>34.664908057000005</v>
      </c>
      <c r="U52" s="162">
        <v>35.043643035999992</v>
      </c>
      <c r="V52" s="162">
        <v>35.43285903000001</v>
      </c>
      <c r="W52" s="162">
        <v>35.802742479000003</v>
      </c>
      <c r="X52" s="162">
        <v>36.176533485500002</v>
      </c>
      <c r="Y52" s="162">
        <v>36.293680286499999</v>
      </c>
      <c r="Z52" s="162">
        <v>36.388358479500006</v>
      </c>
      <c r="AA52" s="162">
        <v>36.498912292500016</v>
      </c>
      <c r="AB52" s="162">
        <v>36.593261885500013</v>
      </c>
      <c r="AC52" s="162">
        <v>36.662285640500002</v>
      </c>
      <c r="AD52" s="162">
        <v>36.946683508000007</v>
      </c>
      <c r="AE52" s="162">
        <v>37.216147406500014</v>
      </c>
      <c r="AF52" s="162">
        <v>37.484323405000019</v>
      </c>
      <c r="AG52" s="162">
        <v>37.742546984000015</v>
      </c>
      <c r="AH52" s="162">
        <v>37.950246484500013</v>
      </c>
      <c r="AI52" s="162">
        <v>39.007869938000006</v>
      </c>
      <c r="AJ52" s="162">
        <v>38.958805343247619</v>
      </c>
      <c r="AL52" s="128">
        <f t="shared" si="39"/>
        <v>-4.9064594752387336E-2</v>
      </c>
      <c r="AM52" s="124">
        <f t="shared" si="40"/>
        <v>-1.2578127139567519E-3</v>
      </c>
    </row>
    <row r="53" spans="2:39" s="145" customFormat="1" ht="18.75" customHeight="1">
      <c r="B53" s="19" t="s">
        <v>248</v>
      </c>
      <c r="C53" s="154" t="s">
        <v>231</v>
      </c>
      <c r="D53" s="163">
        <v>122.73390835999997</v>
      </c>
      <c r="E53" s="163">
        <v>122.58931217000001</v>
      </c>
      <c r="F53" s="163">
        <v>122.33490528000002</v>
      </c>
      <c r="G53" s="163">
        <v>122.24526399500002</v>
      </c>
      <c r="H53" s="163">
        <v>122.00252532</v>
      </c>
      <c r="I53" s="163">
        <v>121.82118794000002</v>
      </c>
      <c r="J53" s="163">
        <v>121.74416251000001</v>
      </c>
      <c r="K53" s="163">
        <v>121.53157049999999</v>
      </c>
      <c r="L53" s="163">
        <v>121.36647761999996</v>
      </c>
      <c r="M53" s="163">
        <v>121.20605616000002</v>
      </c>
      <c r="N53" s="163">
        <v>121.03241888500001</v>
      </c>
      <c r="O53" s="163">
        <v>306.90979505000001</v>
      </c>
      <c r="P53" s="163">
        <v>306.08083185500004</v>
      </c>
      <c r="Q53" s="163">
        <v>305.12439438499996</v>
      </c>
      <c r="R53" s="163">
        <v>303.7671937049999</v>
      </c>
      <c r="S53" s="163">
        <v>302.87599684999998</v>
      </c>
      <c r="T53" s="163">
        <v>236.52343124999996</v>
      </c>
      <c r="U53" s="163">
        <v>236.44619382000005</v>
      </c>
      <c r="V53" s="163">
        <v>236.49007596500002</v>
      </c>
      <c r="W53" s="163">
        <v>236.54576015000004</v>
      </c>
      <c r="X53" s="163">
        <v>236.52418358499995</v>
      </c>
      <c r="Y53" s="163">
        <v>240.72319338499995</v>
      </c>
      <c r="Z53" s="163">
        <v>242.89077572499997</v>
      </c>
      <c r="AA53" s="163">
        <v>245.29615528500003</v>
      </c>
      <c r="AB53" s="163">
        <v>247.690747225</v>
      </c>
      <c r="AC53" s="163">
        <v>249.91039173000004</v>
      </c>
      <c r="AD53" s="163">
        <v>217.14031656499998</v>
      </c>
      <c r="AE53" s="163">
        <v>218.97166743500009</v>
      </c>
      <c r="AF53" s="163">
        <v>220.72587971999997</v>
      </c>
      <c r="AG53" s="163">
        <v>222.57694712000003</v>
      </c>
      <c r="AH53" s="163">
        <v>224.08781069999992</v>
      </c>
      <c r="AI53" s="163">
        <v>255.77676430499994</v>
      </c>
      <c r="AJ53" s="163">
        <v>230.28237456581542</v>
      </c>
      <c r="AL53" s="129">
        <f t="shared" si="39"/>
        <v>-25.494389739184527</v>
      </c>
      <c r="AM53" s="125">
        <f t="shared" si="40"/>
        <v>-9.9674377414454507E-2</v>
      </c>
    </row>
    <row r="54" spans="2:39" s="145" customFormat="1" ht="18.75" customHeight="1">
      <c r="B54" s="91" t="s">
        <v>226</v>
      </c>
      <c r="C54" s="155" t="s">
        <v>232</v>
      </c>
      <c r="D54" s="162">
        <v>0</v>
      </c>
      <c r="E54" s="162">
        <v>0</v>
      </c>
      <c r="F54" s="162">
        <v>0</v>
      </c>
      <c r="G54" s="162">
        <v>0</v>
      </c>
      <c r="H54" s="162">
        <v>0</v>
      </c>
      <c r="I54" s="162">
        <v>0</v>
      </c>
      <c r="J54" s="162">
        <v>0</v>
      </c>
      <c r="K54" s="162">
        <v>0</v>
      </c>
      <c r="L54" s="162">
        <v>0</v>
      </c>
      <c r="M54" s="162">
        <v>0</v>
      </c>
      <c r="N54" s="162">
        <v>0</v>
      </c>
      <c r="O54" s="162">
        <v>0</v>
      </c>
      <c r="P54" s="162">
        <v>0</v>
      </c>
      <c r="Q54" s="162">
        <v>0</v>
      </c>
      <c r="R54" s="162">
        <v>0</v>
      </c>
      <c r="S54" s="162">
        <v>0</v>
      </c>
      <c r="T54" s="162">
        <v>0</v>
      </c>
      <c r="U54" s="162">
        <v>0</v>
      </c>
      <c r="V54" s="162">
        <v>0</v>
      </c>
      <c r="W54" s="162">
        <v>0</v>
      </c>
      <c r="X54" s="162">
        <v>0</v>
      </c>
      <c r="Y54" s="162">
        <v>0</v>
      </c>
      <c r="Z54" s="162">
        <v>0</v>
      </c>
      <c r="AA54" s="162">
        <v>0</v>
      </c>
      <c r="AB54" s="162">
        <v>0</v>
      </c>
      <c r="AC54" s="162">
        <v>0</v>
      </c>
      <c r="AD54" s="162">
        <v>0</v>
      </c>
      <c r="AE54" s="162">
        <v>0</v>
      </c>
      <c r="AF54" s="162">
        <v>0</v>
      </c>
      <c r="AG54" s="162">
        <v>0</v>
      </c>
      <c r="AH54" s="162">
        <v>0</v>
      </c>
      <c r="AI54" s="162">
        <v>0</v>
      </c>
      <c r="AJ54" s="162">
        <v>0</v>
      </c>
      <c r="AL54" s="128">
        <f t="shared" si="36"/>
        <v>0</v>
      </c>
      <c r="AM54" s="124">
        <f t="shared" si="37"/>
        <v>0</v>
      </c>
    </row>
    <row r="55" spans="2:39" ht="19.5" customHeight="1">
      <c r="B55" s="7"/>
      <c r="C55" s="16"/>
    </row>
  </sheetData>
  <pageMargins left="0.70866141732283472" right="0.70866141732283472" top="0.78740157480314965" bottom="0.78740157480314965" header="1.1811023622047245" footer="1.1811023622047245"/>
  <pageSetup paperSize="9" scale="19" orientation="portrait" r:id="rId1"/>
  <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96C31-9D08-4B6F-8BEF-6D6E73030395}">
  <sheetPr>
    <pageSetUpPr fitToPage="1"/>
  </sheetPr>
  <dimension ref="B1:AN55"/>
  <sheetViews>
    <sheetView showGridLines="0" zoomScale="70" zoomScaleNormal="70" zoomScalePageLayoutView="150" workbookViewId="0">
      <pane xSplit="3" ySplit="8" topLeftCell="D9" activePane="bottomRight" state="frozen"/>
      <selection activeCell="B3" sqref="B3"/>
      <selection pane="topRight" activeCell="B3" sqref="B3"/>
      <selection pane="bottomLeft" activeCell="B3" sqref="B3"/>
      <selection pane="bottomRight" activeCell="D9" sqref="D9"/>
    </sheetView>
  </sheetViews>
  <sheetFormatPr baseColWidth="10" defaultColWidth="11.42578125" defaultRowHeight="15"/>
  <cols>
    <col min="1" max="1" width="5.42578125" style="145" customWidth="1"/>
    <col min="2" max="2" width="62.7109375" style="145" customWidth="1"/>
    <col min="3" max="3" width="16.7109375" style="157" customWidth="1"/>
    <col min="4" max="40" width="10.85546875" style="145" customWidth="1"/>
    <col min="41" max="16384" width="11.42578125" style="145"/>
  </cols>
  <sheetData>
    <row r="1" spans="2:40">
      <c r="D1" s="88" t="str">
        <f ca="1">THG!D1</f>
        <v>REF</v>
      </c>
      <c r="E1" s="88" t="str">
        <f ca="1">THG!E1</f>
        <v>REF</v>
      </c>
      <c r="F1" s="88" t="str">
        <f ca="1">THG!F1</f>
        <v>REF</v>
      </c>
      <c r="G1" s="88" t="str">
        <f ca="1">THG!G1</f>
        <v>REF</v>
      </c>
      <c r="H1" s="88" t="str">
        <f ca="1">THG!H1</f>
        <v>REF</v>
      </c>
      <c r="I1" s="88" t="str">
        <f ca="1">THG!I1</f>
        <v>REF</v>
      </c>
      <c r="J1" s="88" t="str">
        <f ca="1">THG!J1</f>
        <v>REF</v>
      </c>
      <c r="K1" s="88" t="str">
        <f ca="1">THG!K1</f>
        <v>REF</v>
      </c>
      <c r="L1" s="88" t="str">
        <f ca="1">THG!L1</f>
        <v>REF</v>
      </c>
      <c r="M1" s="88" t="str">
        <f ca="1">THG!M1</f>
        <v>REF</v>
      </c>
      <c r="N1" s="88" t="str">
        <f ca="1">THG!N1</f>
        <v>REF</v>
      </c>
      <c r="O1" s="88" t="str">
        <f ca="1">THG!O1</f>
        <v>REF</v>
      </c>
      <c r="P1" s="88" t="str">
        <f ca="1">THG!P1</f>
        <v>REF</v>
      </c>
      <c r="Q1" s="88" t="str">
        <f ca="1">THG!Q1</f>
        <v>REF</v>
      </c>
      <c r="R1" s="88" t="str">
        <f ca="1">THG!R1</f>
        <v>REF</v>
      </c>
      <c r="S1" s="88" t="str">
        <f ca="1">THG!S1</f>
        <v>REF</v>
      </c>
      <c r="T1" s="88" t="str">
        <f ca="1">THG!T1</f>
        <v>REF</v>
      </c>
      <c r="U1" s="88" t="str">
        <f ca="1">THG!U1</f>
        <v>REF</v>
      </c>
      <c r="V1" s="88" t="str">
        <f ca="1">THG!V1</f>
        <v>REF</v>
      </c>
      <c r="W1" s="88" t="str">
        <f ca="1">THG!W1</f>
        <v>REF</v>
      </c>
      <c r="X1" s="88" t="str">
        <f ca="1">THG!X1</f>
        <v>REF</v>
      </c>
      <c r="Y1" s="88" t="str">
        <f ca="1">THG!Y1</f>
        <v>REF</v>
      </c>
      <c r="Z1" s="88" t="str">
        <f ca="1">THG!Z1</f>
        <v>REF</v>
      </c>
      <c r="AA1" s="88" t="str">
        <f ca="1">THG!AA1</f>
        <v>REF</v>
      </c>
      <c r="AB1" s="88" t="str">
        <f ca="1">THG!AB1</f>
        <v>REF</v>
      </c>
      <c r="AC1" s="88" t="str">
        <f ca="1">THG!AC1</f>
        <v>REF</v>
      </c>
      <c r="AD1" s="88" t="str">
        <f ca="1">THG!AD1</f>
        <v>REF</v>
      </c>
      <c r="AE1" s="88" t="str">
        <f ca="1">THG!AE1</f>
        <v>REF</v>
      </c>
      <c r="AF1" s="88" t="str">
        <f ca="1">THG!AF1</f>
        <v>REF</v>
      </c>
      <c r="AG1" s="88" t="str">
        <f ca="1">THG!AG1</f>
        <v>REF</v>
      </c>
      <c r="AH1" s="88" t="str">
        <f ca="1">THG!AH1</f>
        <v>REF</v>
      </c>
      <c r="AI1" s="88" t="str">
        <f ca="1">THG!AI1</f>
        <v>REF</v>
      </c>
      <c r="AJ1" s="88" t="s">
        <v>150</v>
      </c>
      <c r="AK1" s="88"/>
      <c r="AL1" s="88"/>
      <c r="AM1" s="88"/>
      <c r="AN1" s="88"/>
    </row>
    <row r="2" spans="2:40" ht="14.25" customHeight="1">
      <c r="B2" s="1"/>
      <c r="C2" s="11"/>
      <c r="D2" s="88" t="str">
        <f ca="1">THG!D2</f>
        <v>Sum</v>
      </c>
      <c r="E2" s="88" t="str">
        <f ca="1">THG!E2</f>
        <v>Sum</v>
      </c>
      <c r="F2" s="88" t="str">
        <f ca="1">THG!F2</f>
        <v>Sum</v>
      </c>
      <c r="G2" s="88" t="str">
        <f ca="1">THG!G2</f>
        <v>Sum</v>
      </c>
      <c r="H2" s="88" t="str">
        <f ca="1">THG!H2</f>
        <v>Sum</v>
      </c>
      <c r="I2" s="88" t="str">
        <f ca="1">THG!I2</f>
        <v>Sum</v>
      </c>
      <c r="J2" s="88" t="str">
        <f ca="1">THG!J2</f>
        <v>Sum</v>
      </c>
      <c r="K2" s="88" t="str">
        <f ca="1">THG!K2</f>
        <v>Sum</v>
      </c>
      <c r="L2" s="88" t="str">
        <f ca="1">THG!L2</f>
        <v>Sum</v>
      </c>
      <c r="M2" s="88" t="str">
        <f ca="1">THG!M2</f>
        <v>Sum</v>
      </c>
      <c r="N2" s="88" t="str">
        <f ca="1">THG!N2</f>
        <v>Sum</v>
      </c>
      <c r="O2" s="88" t="str">
        <f ca="1">THG!O2</f>
        <v>Sum</v>
      </c>
      <c r="P2" s="88" t="str">
        <f ca="1">THG!P2</f>
        <v>Sum</v>
      </c>
      <c r="Q2" s="88" t="str">
        <f ca="1">THG!Q2</f>
        <v>Sum</v>
      </c>
      <c r="R2" s="88" t="str">
        <f ca="1">THG!R2</f>
        <v>Sum</v>
      </c>
      <c r="S2" s="88" t="str">
        <f ca="1">THG!S2</f>
        <v>Sum</v>
      </c>
      <c r="T2" s="88" t="str">
        <f ca="1">THG!T2</f>
        <v>Sum</v>
      </c>
      <c r="U2" s="88" t="str">
        <f ca="1">THG!U2</f>
        <v>Sum</v>
      </c>
      <c r="V2" s="88" t="str">
        <f ca="1">THG!V2</f>
        <v>Sum</v>
      </c>
      <c r="W2" s="88" t="str">
        <f ca="1">THG!W2</f>
        <v>Sum</v>
      </c>
      <c r="X2" s="88" t="str">
        <f ca="1">THG!X2</f>
        <v>Sum</v>
      </c>
      <c r="Y2" s="88" t="str">
        <f ca="1">THG!Y2</f>
        <v>Sum</v>
      </c>
      <c r="Z2" s="88" t="str">
        <f ca="1">THG!Z2</f>
        <v>Sum</v>
      </c>
      <c r="AA2" s="88" t="str">
        <f ca="1">THG!AA2</f>
        <v>Sum</v>
      </c>
      <c r="AB2" s="88" t="str">
        <f ca="1">THG!AB2</f>
        <v>Sum</v>
      </c>
      <c r="AC2" s="88" t="str">
        <f ca="1">THG!AC2</f>
        <v>Sum</v>
      </c>
      <c r="AD2" s="88" t="str">
        <f ca="1">THG!AD2</f>
        <v>Sum</v>
      </c>
      <c r="AE2" s="88" t="str">
        <f ca="1">THG!AE2</f>
        <v>Sum</v>
      </c>
      <c r="AF2" s="88" t="str">
        <f ca="1">THG!AF2</f>
        <v>Sum</v>
      </c>
      <c r="AG2" s="88" t="str">
        <f ca="1">THG!AG2</f>
        <v>Sum</v>
      </c>
      <c r="AH2" s="88" t="str">
        <f ca="1">THG!AH2</f>
        <v>Sum</v>
      </c>
      <c r="AI2" s="88" t="str">
        <f ca="1">THG!AI2</f>
        <v>Sum</v>
      </c>
      <c r="AJ2" s="88" t="str">
        <f ca="1">THG!AJ2</f>
        <v>Sum</v>
      </c>
      <c r="AK2" s="88"/>
      <c r="AL2" s="88"/>
      <c r="AM2" s="88"/>
      <c r="AN2" s="88"/>
    </row>
    <row r="3" spans="2:40" ht="22.5" customHeight="1">
      <c r="B3" s="3" t="s">
        <v>245</v>
      </c>
      <c r="C3" s="12" t="s">
        <v>123</v>
      </c>
      <c r="D3" s="24"/>
      <c r="E3" s="24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L3" s="85"/>
      <c r="AM3" s="85"/>
    </row>
    <row r="4" spans="2:40">
      <c r="B4" s="146" t="s">
        <v>165</v>
      </c>
      <c r="C4" s="153"/>
      <c r="D4" s="150">
        <v>32874</v>
      </c>
      <c r="E4" s="150">
        <v>33239</v>
      </c>
      <c r="F4" s="150">
        <v>33604</v>
      </c>
      <c r="G4" s="150">
        <v>33970</v>
      </c>
      <c r="H4" s="150">
        <v>34335</v>
      </c>
      <c r="I4" s="150">
        <v>34700</v>
      </c>
      <c r="J4" s="150">
        <v>35065</v>
      </c>
      <c r="K4" s="150">
        <v>35431</v>
      </c>
      <c r="L4" s="150">
        <v>35796</v>
      </c>
      <c r="M4" s="150">
        <v>36161</v>
      </c>
      <c r="N4" s="150">
        <v>36526</v>
      </c>
      <c r="O4" s="150">
        <v>36892</v>
      </c>
      <c r="P4" s="150">
        <v>37257</v>
      </c>
      <c r="Q4" s="150">
        <v>37622</v>
      </c>
      <c r="R4" s="150">
        <v>37987</v>
      </c>
      <c r="S4" s="150">
        <v>38353</v>
      </c>
      <c r="T4" s="150">
        <v>38718</v>
      </c>
      <c r="U4" s="150">
        <v>39083</v>
      </c>
      <c r="V4" s="150">
        <v>39448</v>
      </c>
      <c r="W4" s="150">
        <v>39814</v>
      </c>
      <c r="X4" s="150">
        <v>40179</v>
      </c>
      <c r="Y4" s="150">
        <v>40544</v>
      </c>
      <c r="Z4" s="150">
        <v>40909</v>
      </c>
      <c r="AA4" s="150">
        <v>41275</v>
      </c>
      <c r="AB4" s="150">
        <v>41640</v>
      </c>
      <c r="AC4" s="150">
        <v>42005</v>
      </c>
      <c r="AD4" s="150">
        <v>42370</v>
      </c>
      <c r="AE4" s="150">
        <v>42736</v>
      </c>
      <c r="AF4" s="150">
        <v>43101</v>
      </c>
      <c r="AG4" s="150">
        <v>43466</v>
      </c>
      <c r="AH4" s="150">
        <v>43831</v>
      </c>
      <c r="AI4" s="150">
        <v>44197</v>
      </c>
      <c r="AJ4" s="150">
        <v>44562</v>
      </c>
      <c r="AL4" s="150" t="s">
        <v>167</v>
      </c>
      <c r="AM4" s="150" t="s">
        <v>168</v>
      </c>
    </row>
    <row r="5" spans="2:40" s="10" customFormat="1" ht="18.75" customHeight="1">
      <c r="B5" s="147" t="s">
        <v>41</v>
      </c>
      <c r="C5" s="158"/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1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1"/>
      <c r="AF5" s="161"/>
      <c r="AG5" s="161"/>
      <c r="AH5" s="161"/>
      <c r="AI5" s="161"/>
      <c r="AJ5" s="161"/>
      <c r="AL5" s="126"/>
      <c r="AM5" s="121"/>
    </row>
    <row r="6" spans="2:40" s="10" customFormat="1" ht="18.75" customHeight="1">
      <c r="B6" s="25" t="s">
        <v>42</v>
      </c>
      <c r="C6" s="22" t="s">
        <v>6</v>
      </c>
      <c r="D6" s="160">
        <f t="shared" ref="D6:AJ6" si="0">SUM(D9,D14,D21,D26,D32,D42)</f>
        <v>12324.187147777186</v>
      </c>
      <c r="E6" s="160">
        <f t="shared" si="0"/>
        <v>11889.807397613818</v>
      </c>
      <c r="F6" s="160">
        <f t="shared" si="0"/>
        <v>12381.705966866832</v>
      </c>
      <c r="G6" s="160">
        <f t="shared" si="0"/>
        <v>15008.482940061724</v>
      </c>
      <c r="H6" s="160">
        <f t="shared" si="0"/>
        <v>15449.107412106037</v>
      </c>
      <c r="I6" s="160">
        <f t="shared" si="0"/>
        <v>16021.213080620309</v>
      </c>
      <c r="J6" s="160">
        <f t="shared" si="0"/>
        <v>15209.18660835535</v>
      </c>
      <c r="K6" s="160">
        <f t="shared" si="0"/>
        <v>15424.269682436647</v>
      </c>
      <c r="L6" s="160">
        <f t="shared" si="0"/>
        <v>15909.259226465376</v>
      </c>
      <c r="M6" s="160">
        <f t="shared" si="0"/>
        <v>14200.004492346887</v>
      </c>
      <c r="N6" s="160">
        <f t="shared" si="0"/>
        <v>12735.19845691969</v>
      </c>
      <c r="O6" s="160">
        <f t="shared" si="0"/>
        <v>13409.1146623856</v>
      </c>
      <c r="P6" s="160">
        <f t="shared" si="0"/>
        <v>13436.9208935225</v>
      </c>
      <c r="Q6" s="160">
        <f t="shared" si="0"/>
        <v>12961.676030413108</v>
      </c>
      <c r="R6" s="160">
        <f t="shared" si="0"/>
        <v>13380.061669500064</v>
      </c>
      <c r="S6" s="160">
        <f t="shared" si="0"/>
        <v>13575.737278503873</v>
      </c>
      <c r="T6" s="160">
        <f t="shared" si="0"/>
        <v>13538.81329378754</v>
      </c>
      <c r="U6" s="160">
        <f t="shared" si="0"/>
        <v>13633.50919663057</v>
      </c>
      <c r="V6" s="160">
        <f t="shared" si="0"/>
        <v>13618.192258856932</v>
      </c>
      <c r="W6" s="160">
        <f t="shared" si="0"/>
        <v>14027.870244435602</v>
      </c>
      <c r="X6" s="160">
        <f t="shared" si="0"/>
        <v>13700.899038692871</v>
      </c>
      <c r="Y6" s="160">
        <f t="shared" si="0"/>
        <v>13879.834183977027</v>
      </c>
      <c r="Z6" s="160">
        <f t="shared" si="0"/>
        <v>14055.855261855826</v>
      </c>
      <c r="AA6" s="160">
        <f t="shared" si="0"/>
        <v>14084.600936898383</v>
      </c>
      <c r="AB6" s="160">
        <f t="shared" si="0"/>
        <v>14085.32462458728</v>
      </c>
      <c r="AC6" s="160">
        <f t="shared" si="0"/>
        <v>14522.704183176238</v>
      </c>
      <c r="AD6" s="160">
        <f t="shared" si="0"/>
        <v>14618.671570145889</v>
      </c>
      <c r="AE6" s="160">
        <f t="shared" si="0"/>
        <v>14710.071726501643</v>
      </c>
      <c r="AF6" s="160">
        <f t="shared" si="0"/>
        <v>13879.423357606955</v>
      </c>
      <c r="AG6" s="160">
        <f t="shared" si="0"/>
        <v>13211.925351191421</v>
      </c>
      <c r="AH6" s="160">
        <f t="shared" si="0"/>
        <v>11696.59628980605</v>
      </c>
      <c r="AI6" s="160">
        <f t="shared" si="0"/>
        <v>11104.226142792964</v>
      </c>
      <c r="AJ6" s="160">
        <f t="shared" si="0"/>
        <v>10043.099620202329</v>
      </c>
      <c r="AL6" s="127">
        <f>AJ6-AI6</f>
        <v>-1061.1265225906354</v>
      </c>
      <c r="AM6" s="122">
        <f>IF(AJ6&lt;&gt;0,AJ6/AI6-1,0)</f>
        <v>-9.5560600887018454E-2</v>
      </c>
    </row>
    <row r="7" spans="2:40" s="10" customFormat="1" ht="18.75" customHeight="1">
      <c r="B7" s="23" t="s">
        <v>43</v>
      </c>
      <c r="C7" s="158" t="s">
        <v>6</v>
      </c>
      <c r="D7" s="161">
        <f t="shared" ref="D7:AJ7" si="1">SUM(D9,D14,D21,D26,D32,D42,D48)</f>
        <v>12324.187147777186</v>
      </c>
      <c r="E7" s="161">
        <f t="shared" si="1"/>
        <v>11889.807397613818</v>
      </c>
      <c r="F7" s="161">
        <f t="shared" si="1"/>
        <v>12381.705966866832</v>
      </c>
      <c r="G7" s="161">
        <f t="shared" si="1"/>
        <v>15008.482940061724</v>
      </c>
      <c r="H7" s="161">
        <f t="shared" si="1"/>
        <v>15449.107412106037</v>
      </c>
      <c r="I7" s="161">
        <f t="shared" si="1"/>
        <v>16021.213080620309</v>
      </c>
      <c r="J7" s="161">
        <f t="shared" si="1"/>
        <v>15209.18660835535</v>
      </c>
      <c r="K7" s="161">
        <f t="shared" si="1"/>
        <v>15424.269682436647</v>
      </c>
      <c r="L7" s="161">
        <f t="shared" si="1"/>
        <v>15909.259226465376</v>
      </c>
      <c r="M7" s="161">
        <f t="shared" si="1"/>
        <v>14200.004492346887</v>
      </c>
      <c r="N7" s="161">
        <f t="shared" si="1"/>
        <v>12735.19845691969</v>
      </c>
      <c r="O7" s="161">
        <f t="shared" si="1"/>
        <v>13409.1146623856</v>
      </c>
      <c r="P7" s="161">
        <f t="shared" si="1"/>
        <v>13436.9208935225</v>
      </c>
      <c r="Q7" s="161">
        <f t="shared" si="1"/>
        <v>12961.676030413108</v>
      </c>
      <c r="R7" s="161">
        <f t="shared" si="1"/>
        <v>13380.061669500064</v>
      </c>
      <c r="S7" s="161">
        <f t="shared" si="1"/>
        <v>13575.737278503873</v>
      </c>
      <c r="T7" s="161">
        <f t="shared" si="1"/>
        <v>13538.81329378754</v>
      </c>
      <c r="U7" s="161">
        <f t="shared" si="1"/>
        <v>13633.50919663057</v>
      </c>
      <c r="V7" s="161">
        <f t="shared" si="1"/>
        <v>13618.192258856932</v>
      </c>
      <c r="W7" s="161">
        <f t="shared" si="1"/>
        <v>14027.870244435602</v>
      </c>
      <c r="X7" s="161">
        <f t="shared" si="1"/>
        <v>13700.899038692871</v>
      </c>
      <c r="Y7" s="161">
        <f t="shared" si="1"/>
        <v>13879.834183977027</v>
      </c>
      <c r="Z7" s="161">
        <f t="shared" si="1"/>
        <v>14055.855261855826</v>
      </c>
      <c r="AA7" s="161">
        <f t="shared" si="1"/>
        <v>14084.600936898383</v>
      </c>
      <c r="AB7" s="161">
        <f t="shared" si="1"/>
        <v>14085.32462458728</v>
      </c>
      <c r="AC7" s="161">
        <f t="shared" si="1"/>
        <v>14522.704183176238</v>
      </c>
      <c r="AD7" s="161">
        <f t="shared" si="1"/>
        <v>14618.671570145889</v>
      </c>
      <c r="AE7" s="161">
        <f t="shared" si="1"/>
        <v>14710.071726501643</v>
      </c>
      <c r="AF7" s="161">
        <f t="shared" si="1"/>
        <v>13879.423357606955</v>
      </c>
      <c r="AG7" s="161">
        <f t="shared" si="1"/>
        <v>13211.925351191421</v>
      </c>
      <c r="AH7" s="161">
        <f t="shared" si="1"/>
        <v>11696.59628980605</v>
      </c>
      <c r="AI7" s="161">
        <f t="shared" si="1"/>
        <v>11104.226142792964</v>
      </c>
      <c r="AJ7" s="161">
        <f t="shared" si="1"/>
        <v>10043.099620202329</v>
      </c>
      <c r="AL7" s="126">
        <f>AJ7-AI7</f>
        <v>-1061.1265225906354</v>
      </c>
      <c r="AM7" s="123">
        <f>IF(AJ7&lt;&gt;0,AJ7/AI7-1,0)</f>
        <v>-9.5560600887018454E-2</v>
      </c>
    </row>
    <row r="8" spans="2:40" ht="18.75" customHeight="1">
      <c r="B8" s="91"/>
      <c r="C8" s="155"/>
      <c r="D8" s="162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2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62"/>
      <c r="AG8" s="162"/>
      <c r="AH8" s="162"/>
      <c r="AI8" s="162"/>
      <c r="AJ8" s="162"/>
      <c r="AL8" s="128"/>
      <c r="AM8" s="124"/>
    </row>
    <row r="9" spans="2:40" s="10" customFormat="1" ht="18.75" customHeight="1">
      <c r="B9" s="147" t="s">
        <v>15</v>
      </c>
      <c r="C9" s="158" t="s">
        <v>6</v>
      </c>
      <c r="D9" s="161">
        <f t="shared" ref="D9:AJ9" si="2">SUMIF(D10:D12,"&lt;1E+307")</f>
        <v>0</v>
      </c>
      <c r="E9" s="161">
        <f t="shared" si="2"/>
        <v>0</v>
      </c>
      <c r="F9" s="161">
        <f t="shared" si="2"/>
        <v>0</v>
      </c>
      <c r="G9" s="161">
        <f t="shared" si="2"/>
        <v>0</v>
      </c>
      <c r="H9" s="161">
        <f t="shared" si="2"/>
        <v>0</v>
      </c>
      <c r="I9" s="161">
        <f t="shared" si="2"/>
        <v>0</v>
      </c>
      <c r="J9" s="161">
        <f t="shared" si="2"/>
        <v>0</v>
      </c>
      <c r="K9" s="161">
        <f t="shared" si="2"/>
        <v>0</v>
      </c>
      <c r="L9" s="161">
        <f t="shared" si="2"/>
        <v>0</v>
      </c>
      <c r="M9" s="161">
        <f t="shared" si="2"/>
        <v>0</v>
      </c>
      <c r="N9" s="161">
        <f t="shared" si="2"/>
        <v>0</v>
      </c>
      <c r="O9" s="161">
        <f t="shared" si="2"/>
        <v>0</v>
      </c>
      <c r="P9" s="161">
        <f t="shared" si="2"/>
        <v>0</v>
      </c>
      <c r="Q9" s="161">
        <f t="shared" si="2"/>
        <v>0</v>
      </c>
      <c r="R9" s="161">
        <f t="shared" si="2"/>
        <v>0</v>
      </c>
      <c r="S9" s="161">
        <f t="shared" si="2"/>
        <v>0</v>
      </c>
      <c r="T9" s="161">
        <f t="shared" si="2"/>
        <v>0</v>
      </c>
      <c r="U9" s="161">
        <f t="shared" si="2"/>
        <v>0</v>
      </c>
      <c r="V9" s="161">
        <f t="shared" si="2"/>
        <v>0</v>
      </c>
      <c r="W9" s="161">
        <f t="shared" si="2"/>
        <v>0</v>
      </c>
      <c r="X9" s="161">
        <f t="shared" si="2"/>
        <v>0</v>
      </c>
      <c r="Y9" s="161">
        <f t="shared" si="2"/>
        <v>0</v>
      </c>
      <c r="Z9" s="161">
        <f t="shared" si="2"/>
        <v>0</v>
      </c>
      <c r="AA9" s="161">
        <f t="shared" si="2"/>
        <v>0</v>
      </c>
      <c r="AB9" s="161">
        <f t="shared" si="2"/>
        <v>0</v>
      </c>
      <c r="AC9" s="161">
        <f t="shared" si="2"/>
        <v>0</v>
      </c>
      <c r="AD9" s="161">
        <f t="shared" si="2"/>
        <v>0</v>
      </c>
      <c r="AE9" s="161">
        <f t="shared" si="2"/>
        <v>0</v>
      </c>
      <c r="AF9" s="161">
        <f t="shared" si="2"/>
        <v>0</v>
      </c>
      <c r="AG9" s="161">
        <f t="shared" si="2"/>
        <v>0</v>
      </c>
      <c r="AH9" s="161">
        <f t="shared" si="2"/>
        <v>0</v>
      </c>
      <c r="AI9" s="161">
        <f t="shared" si="2"/>
        <v>0</v>
      </c>
      <c r="AJ9" s="161">
        <f t="shared" si="2"/>
        <v>0</v>
      </c>
      <c r="AL9" s="126"/>
      <c r="AM9" s="123"/>
    </row>
    <row r="10" spans="2:40" ht="18.75" customHeight="1">
      <c r="B10" s="91" t="s">
        <v>0</v>
      </c>
      <c r="C10" s="155"/>
      <c r="D10" s="162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2"/>
      <c r="AF10" s="162"/>
      <c r="AG10" s="162"/>
      <c r="AH10" s="162"/>
      <c r="AI10" s="162"/>
      <c r="AJ10" s="162"/>
      <c r="AL10" s="128"/>
      <c r="AM10" s="124"/>
    </row>
    <row r="11" spans="2:40" ht="18.75" customHeight="1">
      <c r="B11" s="19" t="s">
        <v>2</v>
      </c>
      <c r="C11" s="154"/>
      <c r="D11" s="163"/>
      <c r="E11" s="163"/>
      <c r="F11" s="163"/>
      <c r="G11" s="163"/>
      <c r="H11" s="163"/>
      <c r="I11" s="163"/>
      <c r="J11" s="163"/>
      <c r="K11" s="163"/>
      <c r="L11" s="163"/>
      <c r="M11" s="163"/>
      <c r="N11" s="163"/>
      <c r="O11" s="163"/>
      <c r="P11" s="163"/>
      <c r="Q11" s="163"/>
      <c r="R11" s="163"/>
      <c r="S11" s="163"/>
      <c r="T11" s="163"/>
      <c r="U11" s="163"/>
      <c r="V11" s="163"/>
      <c r="W11" s="163"/>
      <c r="X11" s="163"/>
      <c r="Y11" s="163"/>
      <c r="Z11" s="163"/>
      <c r="AA11" s="163"/>
      <c r="AB11" s="163"/>
      <c r="AC11" s="163"/>
      <c r="AD11" s="163"/>
      <c r="AE11" s="163"/>
      <c r="AF11" s="163"/>
      <c r="AG11" s="163"/>
      <c r="AH11" s="163"/>
      <c r="AI11" s="163"/>
      <c r="AJ11" s="163"/>
      <c r="AL11" s="129"/>
      <c r="AM11" s="125"/>
    </row>
    <row r="12" spans="2:40" ht="18.75" customHeight="1">
      <c r="B12" s="91" t="s">
        <v>1</v>
      </c>
      <c r="C12" s="155"/>
      <c r="D12" s="162"/>
      <c r="E12" s="162"/>
      <c r="F12" s="162"/>
      <c r="G12" s="162"/>
      <c r="H12" s="162"/>
      <c r="I12" s="162"/>
      <c r="J12" s="162"/>
      <c r="K12" s="162"/>
      <c r="L12" s="162"/>
      <c r="M12" s="162"/>
      <c r="N12" s="162"/>
      <c r="O12" s="162"/>
      <c r="P12" s="162"/>
      <c r="Q12" s="162"/>
      <c r="R12" s="162"/>
      <c r="S12" s="162"/>
      <c r="T12" s="162"/>
      <c r="U12" s="162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62"/>
      <c r="AG12" s="162"/>
      <c r="AH12" s="162"/>
      <c r="AI12" s="162"/>
      <c r="AJ12" s="162"/>
      <c r="AL12" s="128"/>
      <c r="AM12" s="124"/>
    </row>
    <row r="13" spans="2:40" ht="18.75" customHeight="1">
      <c r="B13" s="19"/>
      <c r="C13" s="154"/>
      <c r="D13" s="163"/>
      <c r="E13" s="163"/>
      <c r="F13" s="163"/>
      <c r="G13" s="163"/>
      <c r="H13" s="163"/>
      <c r="I13" s="163"/>
      <c r="J13" s="163"/>
      <c r="K13" s="163"/>
      <c r="L13" s="163"/>
      <c r="M13" s="163"/>
      <c r="N13" s="163"/>
      <c r="O13" s="163"/>
      <c r="P13" s="163"/>
      <c r="Q13" s="163"/>
      <c r="R13" s="163"/>
      <c r="S13" s="163"/>
      <c r="T13" s="163"/>
      <c r="U13" s="163"/>
      <c r="V13" s="163"/>
      <c r="W13" s="163"/>
      <c r="X13" s="163"/>
      <c r="Y13" s="163"/>
      <c r="Z13" s="163"/>
      <c r="AA13" s="163"/>
      <c r="AB13" s="163"/>
      <c r="AC13" s="163"/>
      <c r="AD13" s="163"/>
      <c r="AE13" s="163"/>
      <c r="AF13" s="163"/>
      <c r="AG13" s="163"/>
      <c r="AH13" s="163"/>
      <c r="AI13" s="163"/>
      <c r="AJ13" s="163"/>
      <c r="AL13" s="129"/>
      <c r="AM13" s="125"/>
    </row>
    <row r="14" spans="2:40" s="10" customFormat="1" ht="18.75" customHeight="1">
      <c r="B14" s="148" t="s">
        <v>16</v>
      </c>
      <c r="C14" s="22" t="s">
        <v>6</v>
      </c>
      <c r="D14" s="160">
        <f t="shared" ref="D14:AJ14" si="3">SUMIF(D15:D19,"&lt;1E+307")</f>
        <v>12324.187147777186</v>
      </c>
      <c r="E14" s="160">
        <f t="shared" si="3"/>
        <v>11889.807397613818</v>
      </c>
      <c r="F14" s="160">
        <f t="shared" si="3"/>
        <v>12381.705966866832</v>
      </c>
      <c r="G14" s="160">
        <f t="shared" si="3"/>
        <v>15008.482940061724</v>
      </c>
      <c r="H14" s="160">
        <f t="shared" si="3"/>
        <v>15449.107412106037</v>
      </c>
      <c r="I14" s="160">
        <f t="shared" si="3"/>
        <v>16021.213080620309</v>
      </c>
      <c r="J14" s="160">
        <f t="shared" si="3"/>
        <v>15209.18660835535</v>
      </c>
      <c r="K14" s="160">
        <f t="shared" si="3"/>
        <v>15424.269682436647</v>
      </c>
      <c r="L14" s="160">
        <f t="shared" si="3"/>
        <v>15909.259226465376</v>
      </c>
      <c r="M14" s="160">
        <f t="shared" si="3"/>
        <v>14200.004492346887</v>
      </c>
      <c r="N14" s="160">
        <f t="shared" si="3"/>
        <v>12735.19845691969</v>
      </c>
      <c r="O14" s="160">
        <f t="shared" si="3"/>
        <v>13409.1146623856</v>
      </c>
      <c r="P14" s="160">
        <f t="shared" si="3"/>
        <v>13436.9208935225</v>
      </c>
      <c r="Q14" s="160">
        <f t="shared" si="3"/>
        <v>12961.676030413108</v>
      </c>
      <c r="R14" s="160">
        <f t="shared" si="3"/>
        <v>13380.061669500064</v>
      </c>
      <c r="S14" s="160">
        <f t="shared" si="3"/>
        <v>13575.737278503873</v>
      </c>
      <c r="T14" s="160">
        <f t="shared" si="3"/>
        <v>13538.81329378754</v>
      </c>
      <c r="U14" s="160">
        <f t="shared" si="3"/>
        <v>13633.50919663057</v>
      </c>
      <c r="V14" s="160">
        <f t="shared" si="3"/>
        <v>13618.192258856932</v>
      </c>
      <c r="W14" s="160">
        <f t="shared" si="3"/>
        <v>14027.870244435602</v>
      </c>
      <c r="X14" s="160">
        <f t="shared" si="3"/>
        <v>13700.899038692871</v>
      </c>
      <c r="Y14" s="160">
        <f t="shared" si="3"/>
        <v>13879.834183977027</v>
      </c>
      <c r="Z14" s="160">
        <f t="shared" si="3"/>
        <v>14055.855261855826</v>
      </c>
      <c r="AA14" s="160">
        <f t="shared" si="3"/>
        <v>14084.600936898383</v>
      </c>
      <c r="AB14" s="160">
        <f t="shared" si="3"/>
        <v>14085.32462458728</v>
      </c>
      <c r="AC14" s="160">
        <f t="shared" si="3"/>
        <v>14522.704183176238</v>
      </c>
      <c r="AD14" s="160">
        <f t="shared" si="3"/>
        <v>14618.671570145889</v>
      </c>
      <c r="AE14" s="160">
        <f t="shared" si="3"/>
        <v>14710.071726501643</v>
      </c>
      <c r="AF14" s="160">
        <f t="shared" si="3"/>
        <v>13879.423357606955</v>
      </c>
      <c r="AG14" s="160">
        <f t="shared" si="3"/>
        <v>13211.925351191421</v>
      </c>
      <c r="AH14" s="160">
        <f t="shared" si="3"/>
        <v>11696.59628980605</v>
      </c>
      <c r="AI14" s="160">
        <f t="shared" si="3"/>
        <v>11104.226142792964</v>
      </c>
      <c r="AJ14" s="160">
        <f t="shared" si="3"/>
        <v>10043.099620202329</v>
      </c>
      <c r="AL14" s="127">
        <f t="shared" ref="AL14:AL19" si="4">AJ14-AI14</f>
        <v>-1061.1265225906354</v>
      </c>
      <c r="AM14" s="122">
        <f t="shared" ref="AM14:AM19" si="5">IF(AJ14&lt;&gt;0,AJ14/AI14-1,0)</f>
        <v>-9.5560600887018454E-2</v>
      </c>
    </row>
    <row r="15" spans="2:40" ht="18.75" customHeight="1">
      <c r="B15" s="19" t="s">
        <v>64</v>
      </c>
      <c r="C15" s="154"/>
      <c r="D15" s="163"/>
      <c r="E15" s="163"/>
      <c r="F15" s="163"/>
      <c r="G15" s="163"/>
      <c r="H15" s="163"/>
      <c r="I15" s="163"/>
      <c r="J15" s="163"/>
      <c r="K15" s="163"/>
      <c r="L15" s="163"/>
      <c r="M15" s="163"/>
      <c r="N15" s="163"/>
      <c r="O15" s="163"/>
      <c r="P15" s="163"/>
      <c r="Q15" s="163"/>
      <c r="R15" s="163"/>
      <c r="S15" s="163"/>
      <c r="T15" s="163"/>
      <c r="U15" s="163"/>
      <c r="V15" s="163"/>
      <c r="W15" s="163"/>
      <c r="X15" s="163"/>
      <c r="Y15" s="163"/>
      <c r="Z15" s="163"/>
      <c r="AA15" s="163"/>
      <c r="AB15" s="163"/>
      <c r="AC15" s="163"/>
      <c r="AD15" s="163"/>
      <c r="AE15" s="163"/>
      <c r="AF15" s="163"/>
      <c r="AG15" s="163"/>
      <c r="AH15" s="163"/>
      <c r="AI15" s="163"/>
      <c r="AJ15" s="163"/>
      <c r="AL15" s="129"/>
      <c r="AM15" s="125"/>
    </row>
    <row r="16" spans="2:40" ht="18.75" customHeight="1">
      <c r="B16" s="91" t="s">
        <v>18</v>
      </c>
      <c r="C16" s="155"/>
      <c r="D16" s="162"/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162"/>
      <c r="Q16" s="162"/>
      <c r="R16" s="162"/>
      <c r="S16" s="162"/>
      <c r="T16" s="162"/>
      <c r="U16" s="162"/>
      <c r="V16" s="162"/>
      <c r="W16" s="162"/>
      <c r="X16" s="162"/>
      <c r="Y16" s="162"/>
      <c r="Z16" s="162"/>
      <c r="AA16" s="162"/>
      <c r="AB16" s="162"/>
      <c r="AC16" s="162"/>
      <c r="AD16" s="162"/>
      <c r="AE16" s="162"/>
      <c r="AF16" s="162"/>
      <c r="AG16" s="162"/>
      <c r="AH16" s="162"/>
      <c r="AI16" s="162"/>
      <c r="AJ16" s="162"/>
      <c r="AL16" s="128"/>
      <c r="AM16" s="124"/>
    </row>
    <row r="17" spans="2:39" ht="18.75" customHeight="1">
      <c r="B17" s="19" t="s">
        <v>19</v>
      </c>
      <c r="C17" s="154" t="s">
        <v>85</v>
      </c>
      <c r="D17" s="163">
        <v>4787.2147520980998</v>
      </c>
      <c r="E17" s="163">
        <v>4400.0174483983892</v>
      </c>
      <c r="F17" s="163">
        <v>4394.8277999390357</v>
      </c>
      <c r="G17" s="163">
        <v>4394.1081995879458</v>
      </c>
      <c r="H17" s="163">
        <v>4390.1969996794096</v>
      </c>
      <c r="I17" s="163">
        <v>4634.9999992418998</v>
      </c>
      <c r="J17" s="163">
        <v>3417.8704963361997</v>
      </c>
      <c r="K17" s="163">
        <v>3296.8045050126998</v>
      </c>
      <c r="L17" s="163">
        <v>3212.8700007555999</v>
      </c>
      <c r="M17" s="163">
        <v>3019.3745081982001</v>
      </c>
      <c r="N17" s="163">
        <v>1488.6099981794</v>
      </c>
      <c r="O17" s="163">
        <v>1389.4099962389</v>
      </c>
      <c r="P17" s="163">
        <v>1516.97499879988</v>
      </c>
      <c r="Q17" s="163">
        <v>797.77500164492483</v>
      </c>
      <c r="R17" s="163">
        <v>774.27487362821</v>
      </c>
      <c r="S17" s="163">
        <v>779.13988283334493</v>
      </c>
      <c r="T17" s="163">
        <v>519.27512549910989</v>
      </c>
      <c r="U17" s="163">
        <v>320.420003834505</v>
      </c>
      <c r="V17" s="163">
        <v>549.13712886708993</v>
      </c>
      <c r="W17" s="163">
        <v>860.451504</v>
      </c>
      <c r="X17" s="163">
        <v>265.86677400000002</v>
      </c>
      <c r="Y17" s="163">
        <v>147.95199</v>
      </c>
      <c r="Z17" s="163">
        <v>150.62389999999999</v>
      </c>
      <c r="AA17" s="163">
        <v>150.63304499999998</v>
      </c>
      <c r="AB17" s="163">
        <v>48.558207699999997</v>
      </c>
      <c r="AC17" s="163">
        <v>60.014390389999996</v>
      </c>
      <c r="AD17" s="163">
        <v>63.378877750000001</v>
      </c>
      <c r="AE17" s="163">
        <v>66.568330059999994</v>
      </c>
      <c r="AF17" s="163">
        <v>54.017554560000001</v>
      </c>
      <c r="AG17" s="163">
        <v>48.665661680000007</v>
      </c>
      <c r="AH17" s="163">
        <v>46.469495299999991</v>
      </c>
      <c r="AI17" s="163">
        <v>46.504545079999993</v>
      </c>
      <c r="AJ17" s="163">
        <v>29.7835</v>
      </c>
      <c r="AL17" s="129">
        <f t="shared" si="4"/>
        <v>-16.721045079999993</v>
      </c>
      <c r="AM17" s="125">
        <f t="shared" si="5"/>
        <v>-0.35955722287435388</v>
      </c>
    </row>
    <row r="18" spans="2:39" ht="18.75" customHeight="1">
      <c r="B18" s="91" t="s">
        <v>20</v>
      </c>
      <c r="C18" s="155" t="s">
        <v>85</v>
      </c>
      <c r="D18" s="162">
        <v>2782.4199999999996</v>
      </c>
      <c r="E18" s="162">
        <v>2408.2049999999999</v>
      </c>
      <c r="F18" s="162">
        <v>2177.1799999999998</v>
      </c>
      <c r="G18" s="162">
        <v>2031.2949999999998</v>
      </c>
      <c r="H18" s="162">
        <v>1724.4179999999999</v>
      </c>
      <c r="I18" s="162">
        <v>1812.5744999999997</v>
      </c>
      <c r="J18" s="162">
        <v>1740.0125</v>
      </c>
      <c r="K18" s="162">
        <v>1329.1469999999999</v>
      </c>
      <c r="L18" s="162">
        <v>1448.4972</v>
      </c>
      <c r="M18" s="162">
        <v>1116.2004999999999</v>
      </c>
      <c r="N18" s="162">
        <v>696.1724999999999</v>
      </c>
      <c r="O18" s="162">
        <v>819.69539999999995</v>
      </c>
      <c r="P18" s="162">
        <v>852.32600000000002</v>
      </c>
      <c r="Q18" s="162">
        <v>977.5773999999999</v>
      </c>
      <c r="R18" s="162">
        <v>1081.7473</v>
      </c>
      <c r="S18" s="162">
        <v>1069.0605099999998</v>
      </c>
      <c r="T18" s="162">
        <v>822.33213499999999</v>
      </c>
      <c r="U18" s="162">
        <v>620.01889000000006</v>
      </c>
      <c r="V18" s="162">
        <v>466.10607999999996</v>
      </c>
      <c r="W18" s="162">
        <v>300.18969249999998</v>
      </c>
      <c r="X18" s="162">
        <v>256.51609499999995</v>
      </c>
      <c r="Y18" s="162">
        <v>159.53799999999998</v>
      </c>
      <c r="Z18" s="162">
        <v>134.41063750000001</v>
      </c>
      <c r="AA18" s="162">
        <v>146.81044499999999</v>
      </c>
      <c r="AB18" s="162">
        <v>136.21764249999998</v>
      </c>
      <c r="AC18" s="162">
        <v>134.34749749999997</v>
      </c>
      <c r="AD18" s="162">
        <v>159.12318999999999</v>
      </c>
      <c r="AE18" s="162">
        <v>198.82122249999998</v>
      </c>
      <c r="AF18" s="162">
        <v>219.49256259999999</v>
      </c>
      <c r="AG18" s="162">
        <v>142.54874999999998</v>
      </c>
      <c r="AH18" s="162">
        <v>129.62020999999999</v>
      </c>
      <c r="AI18" s="162">
        <v>118.11490999999999</v>
      </c>
      <c r="AJ18" s="162">
        <v>90.954039999999992</v>
      </c>
      <c r="AL18" s="128">
        <f t="shared" si="4"/>
        <v>-27.160870000000003</v>
      </c>
      <c r="AM18" s="124">
        <f t="shared" si="5"/>
        <v>-0.22995293312249909</v>
      </c>
    </row>
    <row r="19" spans="2:39" ht="18.75" customHeight="1">
      <c r="B19" s="19" t="s">
        <v>166</v>
      </c>
      <c r="C19" s="154" t="s">
        <v>85</v>
      </c>
      <c r="D19" s="163">
        <v>4754.5523956790848</v>
      </c>
      <c r="E19" s="163">
        <v>5081.5849492154284</v>
      </c>
      <c r="F19" s="163">
        <v>5809.6981669277957</v>
      </c>
      <c r="G19" s="163">
        <v>8583.0797404737768</v>
      </c>
      <c r="H19" s="163">
        <v>9334.4924124266272</v>
      </c>
      <c r="I19" s="163">
        <v>9573.6385813784109</v>
      </c>
      <c r="J19" s="163">
        <v>10051.303612019152</v>
      </c>
      <c r="K19" s="163">
        <v>10798.318177423947</v>
      </c>
      <c r="L19" s="163">
        <v>11247.892025709776</v>
      </c>
      <c r="M19" s="163">
        <v>10064.429484148686</v>
      </c>
      <c r="N19" s="163">
        <v>10550.41595874029</v>
      </c>
      <c r="O19" s="163">
        <v>11200.009266146701</v>
      </c>
      <c r="P19" s="163">
        <v>11067.619894722618</v>
      </c>
      <c r="Q19" s="163">
        <v>11186.323628768183</v>
      </c>
      <c r="R19" s="163">
        <v>11524.039495871853</v>
      </c>
      <c r="S19" s="163">
        <v>11727.536885670528</v>
      </c>
      <c r="T19" s="163">
        <v>12197.20603328843</v>
      </c>
      <c r="U19" s="163">
        <v>12693.070302796064</v>
      </c>
      <c r="V19" s="163">
        <v>12602.949049989842</v>
      </c>
      <c r="W19" s="163">
        <v>12867.229047935602</v>
      </c>
      <c r="X19" s="163">
        <v>13178.516169692872</v>
      </c>
      <c r="Y19" s="163">
        <v>13572.344193977027</v>
      </c>
      <c r="Z19" s="163">
        <v>13770.820724355826</v>
      </c>
      <c r="AA19" s="163">
        <v>13787.157446898384</v>
      </c>
      <c r="AB19" s="163">
        <v>13900.54877438728</v>
      </c>
      <c r="AC19" s="163">
        <v>14328.342295286238</v>
      </c>
      <c r="AD19" s="163">
        <v>14396.169502395889</v>
      </c>
      <c r="AE19" s="163">
        <v>14444.682173941643</v>
      </c>
      <c r="AF19" s="163">
        <v>13605.913240446955</v>
      </c>
      <c r="AG19" s="163">
        <v>13020.710939511422</v>
      </c>
      <c r="AH19" s="163">
        <v>11520.506584506049</v>
      </c>
      <c r="AI19" s="163">
        <v>10939.606687712965</v>
      </c>
      <c r="AJ19" s="163">
        <v>9922.3620802023288</v>
      </c>
      <c r="AL19" s="129">
        <f t="shared" si="4"/>
        <v>-1017.2446075106363</v>
      </c>
      <c r="AM19" s="125">
        <f t="shared" si="5"/>
        <v>-9.2987310837525317E-2</v>
      </c>
    </row>
    <row r="20" spans="2:39" ht="18.75" customHeight="1">
      <c r="B20" s="91"/>
      <c r="C20" s="155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2"/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  <c r="AA20" s="162"/>
      <c r="AB20" s="162"/>
      <c r="AC20" s="162"/>
      <c r="AD20" s="162"/>
      <c r="AE20" s="162"/>
      <c r="AF20" s="162"/>
      <c r="AG20" s="162"/>
      <c r="AH20" s="162"/>
      <c r="AI20" s="162"/>
      <c r="AJ20" s="162"/>
      <c r="AL20" s="128"/>
      <c r="AM20" s="124"/>
    </row>
    <row r="21" spans="2:39" s="10" customFormat="1" ht="18.75" customHeight="1">
      <c r="B21" s="147" t="s">
        <v>17</v>
      </c>
      <c r="C21" s="158" t="s">
        <v>6</v>
      </c>
      <c r="D21" s="161">
        <f>SUMIF(D22:D24,"&lt;1E+307")</f>
        <v>0</v>
      </c>
      <c r="E21" s="161">
        <f t="shared" ref="E21:AJ21" si="6">SUMIF(E22:E24,"&lt;1E+307")</f>
        <v>0</v>
      </c>
      <c r="F21" s="161">
        <f t="shared" si="6"/>
        <v>0</v>
      </c>
      <c r="G21" s="161">
        <f t="shared" si="6"/>
        <v>0</v>
      </c>
      <c r="H21" s="161">
        <f t="shared" si="6"/>
        <v>0</v>
      </c>
      <c r="I21" s="161">
        <f t="shared" si="6"/>
        <v>0</v>
      </c>
      <c r="J21" s="161">
        <f t="shared" si="6"/>
        <v>0</v>
      </c>
      <c r="K21" s="161">
        <f t="shared" si="6"/>
        <v>0</v>
      </c>
      <c r="L21" s="161">
        <f t="shared" si="6"/>
        <v>0</v>
      </c>
      <c r="M21" s="161">
        <f t="shared" si="6"/>
        <v>0</v>
      </c>
      <c r="N21" s="161">
        <f t="shared" si="6"/>
        <v>0</v>
      </c>
      <c r="O21" s="161">
        <f t="shared" si="6"/>
        <v>0</v>
      </c>
      <c r="P21" s="161">
        <f t="shared" si="6"/>
        <v>0</v>
      </c>
      <c r="Q21" s="161">
        <f t="shared" si="6"/>
        <v>0</v>
      </c>
      <c r="R21" s="161">
        <f t="shared" si="6"/>
        <v>0</v>
      </c>
      <c r="S21" s="161">
        <f t="shared" si="6"/>
        <v>0</v>
      </c>
      <c r="T21" s="161">
        <f t="shared" si="6"/>
        <v>0</v>
      </c>
      <c r="U21" s="161">
        <f t="shared" si="6"/>
        <v>0</v>
      </c>
      <c r="V21" s="161">
        <f t="shared" si="6"/>
        <v>0</v>
      </c>
      <c r="W21" s="161">
        <f t="shared" si="6"/>
        <v>0</v>
      </c>
      <c r="X21" s="161">
        <f t="shared" si="6"/>
        <v>0</v>
      </c>
      <c r="Y21" s="161">
        <f t="shared" si="6"/>
        <v>0</v>
      </c>
      <c r="Z21" s="161">
        <f t="shared" si="6"/>
        <v>0</v>
      </c>
      <c r="AA21" s="161">
        <f t="shared" si="6"/>
        <v>0</v>
      </c>
      <c r="AB21" s="161">
        <f t="shared" si="6"/>
        <v>0</v>
      </c>
      <c r="AC21" s="161">
        <f t="shared" si="6"/>
        <v>0</v>
      </c>
      <c r="AD21" s="161">
        <f t="shared" si="6"/>
        <v>0</v>
      </c>
      <c r="AE21" s="161">
        <f t="shared" si="6"/>
        <v>0</v>
      </c>
      <c r="AF21" s="161">
        <f t="shared" si="6"/>
        <v>0</v>
      </c>
      <c r="AG21" s="161">
        <f t="shared" si="6"/>
        <v>0</v>
      </c>
      <c r="AH21" s="161">
        <f t="shared" si="6"/>
        <v>0</v>
      </c>
      <c r="AI21" s="161">
        <f t="shared" si="6"/>
        <v>0</v>
      </c>
      <c r="AJ21" s="161">
        <f t="shared" si="6"/>
        <v>0</v>
      </c>
      <c r="AL21" s="126"/>
      <c r="AM21" s="123"/>
    </row>
    <row r="22" spans="2:39" ht="18.75" customHeight="1">
      <c r="B22" s="91" t="s">
        <v>158</v>
      </c>
      <c r="C22" s="155"/>
      <c r="D22" s="162"/>
      <c r="E22" s="162"/>
      <c r="F22" s="162"/>
      <c r="G22" s="162"/>
      <c r="H22" s="162"/>
      <c r="I22" s="162"/>
      <c r="J22" s="162"/>
      <c r="K22" s="162"/>
      <c r="L22" s="162"/>
      <c r="M22" s="162"/>
      <c r="N22" s="162"/>
      <c r="O22" s="162"/>
      <c r="P22" s="162"/>
      <c r="Q22" s="162"/>
      <c r="R22" s="162"/>
      <c r="S22" s="162"/>
      <c r="T22" s="162"/>
      <c r="U22" s="162"/>
      <c r="V22" s="162"/>
      <c r="W22" s="162"/>
      <c r="X22" s="162"/>
      <c r="Y22" s="162"/>
      <c r="Z22" s="162"/>
      <c r="AA22" s="162"/>
      <c r="AB22" s="162"/>
      <c r="AC22" s="162"/>
      <c r="AD22" s="162"/>
      <c r="AE22" s="162"/>
      <c r="AF22" s="162"/>
      <c r="AG22" s="162"/>
      <c r="AH22" s="162"/>
      <c r="AI22" s="162"/>
      <c r="AJ22" s="162"/>
      <c r="AL22" s="128"/>
      <c r="AM22" s="124"/>
    </row>
    <row r="23" spans="2:39" ht="18.75" customHeight="1">
      <c r="B23" s="19" t="s">
        <v>30</v>
      </c>
      <c r="C23" s="154"/>
      <c r="D23" s="163"/>
      <c r="E23" s="163"/>
      <c r="F23" s="163"/>
      <c r="G23" s="163"/>
      <c r="H23" s="163"/>
      <c r="I23" s="163"/>
      <c r="J23" s="163"/>
      <c r="K23" s="163"/>
      <c r="L23" s="163"/>
      <c r="M23" s="163"/>
      <c r="N23" s="163"/>
      <c r="O23" s="163"/>
      <c r="P23" s="163"/>
      <c r="Q23" s="163"/>
      <c r="R23" s="163"/>
      <c r="S23" s="163"/>
      <c r="T23" s="163"/>
      <c r="U23" s="163"/>
      <c r="V23" s="163"/>
      <c r="W23" s="163"/>
      <c r="X23" s="163"/>
      <c r="Y23" s="163"/>
      <c r="Z23" s="163"/>
      <c r="AA23" s="163"/>
      <c r="AB23" s="163"/>
      <c r="AC23" s="163"/>
      <c r="AD23" s="163"/>
      <c r="AE23" s="163"/>
      <c r="AF23" s="163"/>
      <c r="AG23" s="163"/>
      <c r="AH23" s="163"/>
      <c r="AI23" s="163"/>
      <c r="AJ23" s="163"/>
      <c r="AL23" s="129"/>
      <c r="AM23" s="125"/>
    </row>
    <row r="24" spans="2:39" ht="18.75" customHeight="1">
      <c r="B24" s="91" t="s">
        <v>159</v>
      </c>
      <c r="C24" s="155"/>
      <c r="D24" s="162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2"/>
      <c r="R24" s="162"/>
      <c r="S24" s="162"/>
      <c r="T24" s="162"/>
      <c r="U24" s="162"/>
      <c r="V24" s="162"/>
      <c r="W24" s="162"/>
      <c r="X24" s="162"/>
      <c r="Y24" s="162"/>
      <c r="Z24" s="162"/>
      <c r="AA24" s="162"/>
      <c r="AB24" s="162"/>
      <c r="AC24" s="162"/>
      <c r="AD24" s="162"/>
      <c r="AE24" s="162"/>
      <c r="AF24" s="162"/>
      <c r="AG24" s="162"/>
      <c r="AH24" s="162"/>
      <c r="AI24" s="162"/>
      <c r="AJ24" s="162"/>
      <c r="AL24" s="128"/>
      <c r="AM24" s="124"/>
    </row>
    <row r="25" spans="2:39" ht="18.75" customHeight="1">
      <c r="B25" s="19"/>
      <c r="C25" s="154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3"/>
      <c r="X25" s="163"/>
      <c r="Y25" s="163"/>
      <c r="Z25" s="163"/>
      <c r="AA25" s="163"/>
      <c r="AB25" s="163"/>
      <c r="AC25" s="163"/>
      <c r="AD25" s="163"/>
      <c r="AE25" s="163"/>
      <c r="AF25" s="163"/>
      <c r="AG25" s="163"/>
      <c r="AH25" s="163"/>
      <c r="AI25" s="163"/>
      <c r="AJ25" s="163"/>
      <c r="AL25" s="129"/>
      <c r="AM25" s="125"/>
    </row>
    <row r="26" spans="2:39" s="10" customFormat="1" ht="18.75" customHeight="1">
      <c r="B26" s="148" t="s">
        <v>25</v>
      </c>
      <c r="C26" s="22" t="s">
        <v>6</v>
      </c>
      <c r="D26" s="160">
        <f>SUMIF(D27:D30,"&lt;1E+307")</f>
        <v>0</v>
      </c>
      <c r="E26" s="160">
        <f t="shared" ref="E26:AJ26" si="7">SUMIF(E27:E30,"&lt;1E+307")</f>
        <v>0</v>
      </c>
      <c r="F26" s="160">
        <f t="shared" si="7"/>
        <v>0</v>
      </c>
      <c r="G26" s="160">
        <f t="shared" si="7"/>
        <v>0</v>
      </c>
      <c r="H26" s="160">
        <f t="shared" si="7"/>
        <v>0</v>
      </c>
      <c r="I26" s="160">
        <f t="shared" si="7"/>
        <v>0</v>
      </c>
      <c r="J26" s="160">
        <f t="shared" si="7"/>
        <v>0</v>
      </c>
      <c r="K26" s="160">
        <f t="shared" si="7"/>
        <v>0</v>
      </c>
      <c r="L26" s="160">
        <f t="shared" si="7"/>
        <v>0</v>
      </c>
      <c r="M26" s="160">
        <f t="shared" si="7"/>
        <v>0</v>
      </c>
      <c r="N26" s="160">
        <f t="shared" si="7"/>
        <v>0</v>
      </c>
      <c r="O26" s="160">
        <f t="shared" si="7"/>
        <v>0</v>
      </c>
      <c r="P26" s="160">
        <f t="shared" si="7"/>
        <v>0</v>
      </c>
      <c r="Q26" s="160">
        <f t="shared" si="7"/>
        <v>0</v>
      </c>
      <c r="R26" s="160">
        <f t="shared" si="7"/>
        <v>0</v>
      </c>
      <c r="S26" s="160">
        <f t="shared" si="7"/>
        <v>0</v>
      </c>
      <c r="T26" s="160">
        <f t="shared" si="7"/>
        <v>0</v>
      </c>
      <c r="U26" s="160">
        <f t="shared" si="7"/>
        <v>0</v>
      </c>
      <c r="V26" s="160">
        <f t="shared" si="7"/>
        <v>0</v>
      </c>
      <c r="W26" s="160">
        <f t="shared" si="7"/>
        <v>0</v>
      </c>
      <c r="X26" s="160">
        <f t="shared" si="7"/>
        <v>0</v>
      </c>
      <c r="Y26" s="160">
        <f t="shared" si="7"/>
        <v>0</v>
      </c>
      <c r="Z26" s="160">
        <f t="shared" si="7"/>
        <v>0</v>
      </c>
      <c r="AA26" s="160">
        <f t="shared" si="7"/>
        <v>0</v>
      </c>
      <c r="AB26" s="160">
        <f t="shared" si="7"/>
        <v>0</v>
      </c>
      <c r="AC26" s="160">
        <f t="shared" si="7"/>
        <v>0</v>
      </c>
      <c r="AD26" s="160">
        <f t="shared" si="7"/>
        <v>0</v>
      </c>
      <c r="AE26" s="160">
        <f t="shared" si="7"/>
        <v>0</v>
      </c>
      <c r="AF26" s="160">
        <f t="shared" si="7"/>
        <v>0</v>
      </c>
      <c r="AG26" s="160">
        <f t="shared" si="7"/>
        <v>0</v>
      </c>
      <c r="AH26" s="160">
        <f t="shared" si="7"/>
        <v>0</v>
      </c>
      <c r="AI26" s="160">
        <f t="shared" si="7"/>
        <v>0</v>
      </c>
      <c r="AJ26" s="160">
        <f t="shared" si="7"/>
        <v>0</v>
      </c>
      <c r="AL26" s="127"/>
      <c r="AM26" s="122"/>
    </row>
    <row r="27" spans="2:39" ht="18.75" customHeight="1">
      <c r="B27" s="19" t="s">
        <v>7</v>
      </c>
      <c r="C27" s="154"/>
      <c r="D27" s="163"/>
      <c r="E27" s="163"/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63"/>
      <c r="Z27" s="163"/>
      <c r="AA27" s="163"/>
      <c r="AB27" s="163"/>
      <c r="AC27" s="163"/>
      <c r="AD27" s="163"/>
      <c r="AE27" s="163"/>
      <c r="AF27" s="163"/>
      <c r="AG27" s="163"/>
      <c r="AH27" s="163"/>
      <c r="AI27" s="163"/>
      <c r="AJ27" s="163"/>
      <c r="AL27" s="129"/>
      <c r="AM27" s="125"/>
    </row>
    <row r="28" spans="2:39" ht="18.75" customHeight="1">
      <c r="B28" s="91" t="s">
        <v>8</v>
      </c>
      <c r="C28" s="155"/>
      <c r="D28" s="162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62"/>
      <c r="P28" s="162"/>
      <c r="Q28" s="162"/>
      <c r="R28" s="162"/>
      <c r="S28" s="162"/>
      <c r="T28" s="162"/>
      <c r="U28" s="162"/>
      <c r="V28" s="162"/>
      <c r="W28" s="162"/>
      <c r="X28" s="162"/>
      <c r="Y28" s="162"/>
      <c r="Z28" s="162"/>
      <c r="AA28" s="162"/>
      <c r="AB28" s="162"/>
      <c r="AC28" s="162"/>
      <c r="AD28" s="162"/>
      <c r="AE28" s="162"/>
      <c r="AF28" s="162"/>
      <c r="AG28" s="162"/>
      <c r="AH28" s="162"/>
      <c r="AI28" s="162"/>
      <c r="AJ28" s="162"/>
      <c r="AL28" s="128"/>
      <c r="AM28" s="124"/>
    </row>
    <row r="29" spans="2:39" ht="18.75" customHeight="1">
      <c r="B29" s="19" t="s">
        <v>9</v>
      </c>
      <c r="C29" s="154"/>
      <c r="D29" s="163"/>
      <c r="E29" s="163"/>
      <c r="F29" s="163"/>
      <c r="G29" s="163"/>
      <c r="H29" s="163"/>
      <c r="I29" s="163"/>
      <c r="J29" s="163"/>
      <c r="K29" s="163"/>
      <c r="L29" s="163"/>
      <c r="M29" s="163"/>
      <c r="N29" s="163"/>
      <c r="O29" s="163"/>
      <c r="P29" s="163"/>
      <c r="Q29" s="163"/>
      <c r="R29" s="163"/>
      <c r="S29" s="163"/>
      <c r="T29" s="163"/>
      <c r="U29" s="163"/>
      <c r="V29" s="163"/>
      <c r="W29" s="163"/>
      <c r="X29" s="163"/>
      <c r="Y29" s="163"/>
      <c r="Z29" s="163"/>
      <c r="AA29" s="163"/>
      <c r="AB29" s="163"/>
      <c r="AC29" s="163"/>
      <c r="AD29" s="163"/>
      <c r="AE29" s="163"/>
      <c r="AF29" s="163"/>
      <c r="AG29" s="163"/>
      <c r="AH29" s="163"/>
      <c r="AI29" s="163"/>
      <c r="AJ29" s="163"/>
      <c r="AL29" s="129"/>
      <c r="AM29" s="125"/>
    </row>
    <row r="30" spans="2:39" ht="18.75" customHeight="1">
      <c r="B30" s="91" t="s">
        <v>10</v>
      </c>
      <c r="C30" s="155"/>
      <c r="D30" s="162"/>
      <c r="E30" s="162"/>
      <c r="F30" s="162"/>
      <c r="G30" s="162"/>
      <c r="H30" s="162"/>
      <c r="I30" s="162"/>
      <c r="J30" s="162"/>
      <c r="K30" s="162"/>
      <c r="L30" s="162"/>
      <c r="M30" s="162"/>
      <c r="N30" s="162"/>
      <c r="O30" s="162"/>
      <c r="P30" s="162"/>
      <c r="Q30" s="162"/>
      <c r="R30" s="162"/>
      <c r="S30" s="162"/>
      <c r="T30" s="162"/>
      <c r="U30" s="162"/>
      <c r="V30" s="162"/>
      <c r="W30" s="162"/>
      <c r="X30" s="162"/>
      <c r="Y30" s="162"/>
      <c r="Z30" s="162"/>
      <c r="AA30" s="162"/>
      <c r="AB30" s="162"/>
      <c r="AC30" s="162"/>
      <c r="AD30" s="162"/>
      <c r="AE30" s="162"/>
      <c r="AF30" s="162"/>
      <c r="AG30" s="162"/>
      <c r="AH30" s="162"/>
      <c r="AI30" s="162"/>
      <c r="AJ30" s="162"/>
      <c r="AL30" s="128"/>
      <c r="AM30" s="124"/>
    </row>
    <row r="31" spans="2:39" ht="18.75" customHeight="1">
      <c r="B31" s="19"/>
      <c r="C31" s="154"/>
      <c r="D31" s="163"/>
      <c r="E31" s="163"/>
      <c r="F31" s="163"/>
      <c r="G31" s="163"/>
      <c r="H31" s="163"/>
      <c r="I31" s="163"/>
      <c r="J31" s="163"/>
      <c r="K31" s="163"/>
      <c r="L31" s="163"/>
      <c r="M31" s="163"/>
      <c r="N31" s="163"/>
      <c r="O31" s="163"/>
      <c r="P31" s="163"/>
      <c r="Q31" s="163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L31" s="129"/>
      <c r="AM31" s="125"/>
    </row>
    <row r="32" spans="2:39" s="10" customFormat="1" ht="18.75" customHeight="1">
      <c r="B32" s="148" t="s">
        <v>26</v>
      </c>
      <c r="C32" s="22" t="s">
        <v>6</v>
      </c>
      <c r="D32" s="160">
        <f>SUMIF(D33:D40,"&lt;1E+307")</f>
        <v>0</v>
      </c>
      <c r="E32" s="160">
        <f t="shared" ref="E32:AJ32" si="8">SUMIF(E33:E40,"&lt;1E+307")</f>
        <v>0</v>
      </c>
      <c r="F32" s="160">
        <f t="shared" si="8"/>
        <v>0</v>
      </c>
      <c r="G32" s="160">
        <f t="shared" si="8"/>
        <v>0</v>
      </c>
      <c r="H32" s="160">
        <f t="shared" si="8"/>
        <v>0</v>
      </c>
      <c r="I32" s="160">
        <f t="shared" si="8"/>
        <v>0</v>
      </c>
      <c r="J32" s="160">
        <f t="shared" si="8"/>
        <v>0</v>
      </c>
      <c r="K32" s="160">
        <f t="shared" si="8"/>
        <v>0</v>
      </c>
      <c r="L32" s="160">
        <f t="shared" si="8"/>
        <v>0</v>
      </c>
      <c r="M32" s="160">
        <f t="shared" si="8"/>
        <v>0</v>
      </c>
      <c r="N32" s="160">
        <f t="shared" si="8"/>
        <v>0</v>
      </c>
      <c r="O32" s="160">
        <f t="shared" si="8"/>
        <v>0</v>
      </c>
      <c r="P32" s="160">
        <f t="shared" si="8"/>
        <v>0</v>
      </c>
      <c r="Q32" s="160">
        <f t="shared" si="8"/>
        <v>0</v>
      </c>
      <c r="R32" s="160">
        <f t="shared" si="8"/>
        <v>0</v>
      </c>
      <c r="S32" s="160">
        <f t="shared" si="8"/>
        <v>0</v>
      </c>
      <c r="T32" s="160">
        <f t="shared" si="8"/>
        <v>0</v>
      </c>
      <c r="U32" s="160">
        <f t="shared" si="8"/>
        <v>0</v>
      </c>
      <c r="V32" s="160">
        <f t="shared" si="8"/>
        <v>0</v>
      </c>
      <c r="W32" s="160">
        <f t="shared" si="8"/>
        <v>0</v>
      </c>
      <c r="X32" s="160">
        <f t="shared" si="8"/>
        <v>0</v>
      </c>
      <c r="Y32" s="160">
        <f t="shared" si="8"/>
        <v>0</v>
      </c>
      <c r="Z32" s="160">
        <f t="shared" si="8"/>
        <v>0</v>
      </c>
      <c r="AA32" s="160">
        <f t="shared" si="8"/>
        <v>0</v>
      </c>
      <c r="AB32" s="160">
        <f t="shared" si="8"/>
        <v>0</v>
      </c>
      <c r="AC32" s="160">
        <f t="shared" si="8"/>
        <v>0</v>
      </c>
      <c r="AD32" s="160">
        <f t="shared" si="8"/>
        <v>0</v>
      </c>
      <c r="AE32" s="160">
        <f t="shared" si="8"/>
        <v>0</v>
      </c>
      <c r="AF32" s="160">
        <f t="shared" si="8"/>
        <v>0</v>
      </c>
      <c r="AG32" s="160">
        <f t="shared" si="8"/>
        <v>0</v>
      </c>
      <c r="AH32" s="160">
        <f t="shared" si="8"/>
        <v>0</v>
      </c>
      <c r="AI32" s="160">
        <f t="shared" si="8"/>
        <v>0</v>
      </c>
      <c r="AJ32" s="160">
        <f t="shared" si="8"/>
        <v>0</v>
      </c>
      <c r="AL32" s="127"/>
      <c r="AM32" s="122"/>
    </row>
    <row r="33" spans="2:39" ht="18.75" customHeight="1">
      <c r="B33" s="19" t="s">
        <v>33</v>
      </c>
      <c r="C33" s="154"/>
      <c r="D33" s="163"/>
      <c r="E33" s="163"/>
      <c r="F33" s="163"/>
      <c r="G33" s="163"/>
      <c r="H33" s="163"/>
      <c r="I33" s="163"/>
      <c r="J33" s="163"/>
      <c r="K33" s="163"/>
      <c r="L33" s="163"/>
      <c r="M33" s="163"/>
      <c r="N33" s="163"/>
      <c r="O33" s="163"/>
      <c r="P33" s="163"/>
      <c r="Q33" s="163"/>
      <c r="R33" s="163"/>
      <c r="S33" s="163"/>
      <c r="T33" s="163"/>
      <c r="U33" s="163"/>
      <c r="V33" s="163"/>
      <c r="W33" s="163"/>
      <c r="X33" s="163"/>
      <c r="Y33" s="163"/>
      <c r="Z33" s="163"/>
      <c r="AA33" s="163"/>
      <c r="AB33" s="163"/>
      <c r="AC33" s="163"/>
      <c r="AD33" s="163"/>
      <c r="AE33" s="163"/>
      <c r="AF33" s="163"/>
      <c r="AG33" s="163"/>
      <c r="AH33" s="163"/>
      <c r="AI33" s="163"/>
      <c r="AJ33" s="163"/>
      <c r="AL33" s="129"/>
      <c r="AM33" s="125"/>
    </row>
    <row r="34" spans="2:39" ht="18.75" customHeight="1">
      <c r="B34" s="91" t="s">
        <v>90</v>
      </c>
      <c r="C34" s="155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2"/>
      <c r="AI34" s="162"/>
      <c r="AJ34" s="162"/>
      <c r="AL34" s="128"/>
      <c r="AM34" s="124"/>
    </row>
    <row r="35" spans="2:39" ht="18.75" customHeight="1">
      <c r="B35" s="19" t="s">
        <v>91</v>
      </c>
      <c r="C35" s="154"/>
      <c r="D35" s="163"/>
      <c r="E35" s="163"/>
      <c r="F35" s="163"/>
      <c r="G35" s="163"/>
      <c r="H35" s="163"/>
      <c r="I35" s="163"/>
      <c r="J35" s="163"/>
      <c r="K35" s="163"/>
      <c r="L35" s="163"/>
      <c r="M35" s="163"/>
      <c r="N35" s="163"/>
      <c r="O35" s="163"/>
      <c r="P35" s="163"/>
      <c r="Q35" s="163"/>
      <c r="R35" s="163"/>
      <c r="S35" s="163"/>
      <c r="T35" s="163"/>
      <c r="U35" s="163"/>
      <c r="V35" s="163"/>
      <c r="W35" s="163"/>
      <c r="X35" s="163"/>
      <c r="Y35" s="163"/>
      <c r="Z35" s="163"/>
      <c r="AA35" s="163"/>
      <c r="AB35" s="163"/>
      <c r="AC35" s="163"/>
      <c r="AD35" s="163"/>
      <c r="AE35" s="163"/>
      <c r="AF35" s="163"/>
      <c r="AG35" s="163"/>
      <c r="AH35" s="163"/>
      <c r="AI35" s="163"/>
      <c r="AJ35" s="163"/>
      <c r="AL35" s="129"/>
      <c r="AM35" s="125"/>
    </row>
    <row r="36" spans="2:39" ht="18.75" customHeight="1">
      <c r="B36" s="91" t="s">
        <v>92</v>
      </c>
      <c r="C36" s="155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62"/>
      <c r="AI36" s="162"/>
      <c r="AJ36" s="162"/>
      <c r="AL36" s="128"/>
      <c r="AM36" s="124"/>
    </row>
    <row r="37" spans="2:39" ht="18.75" customHeight="1">
      <c r="B37" s="19" t="s">
        <v>93</v>
      </c>
      <c r="C37" s="154"/>
      <c r="D37" s="163"/>
      <c r="E37" s="163"/>
      <c r="F37" s="163"/>
      <c r="G37" s="163"/>
      <c r="H37" s="163"/>
      <c r="I37" s="163"/>
      <c r="J37" s="163"/>
      <c r="K37" s="163"/>
      <c r="L37" s="163"/>
      <c r="M37" s="163"/>
      <c r="N37" s="163"/>
      <c r="O37" s="163"/>
      <c r="P37" s="163"/>
      <c r="Q37" s="163"/>
      <c r="R37" s="163"/>
      <c r="S37" s="163"/>
      <c r="T37" s="163"/>
      <c r="U37" s="163"/>
      <c r="V37" s="163"/>
      <c r="W37" s="163"/>
      <c r="X37" s="163"/>
      <c r="Y37" s="163"/>
      <c r="Z37" s="163"/>
      <c r="AA37" s="163"/>
      <c r="AB37" s="163"/>
      <c r="AC37" s="163"/>
      <c r="AD37" s="163"/>
      <c r="AE37" s="163"/>
      <c r="AF37" s="163"/>
      <c r="AG37" s="163"/>
      <c r="AH37" s="163"/>
      <c r="AI37" s="163"/>
      <c r="AJ37" s="163"/>
      <c r="AL37" s="129"/>
      <c r="AM37" s="125"/>
    </row>
    <row r="38" spans="2:39" ht="18.75" customHeight="1">
      <c r="B38" s="91" t="s">
        <v>94</v>
      </c>
      <c r="C38" s="155"/>
      <c r="D38" s="162"/>
      <c r="E38" s="162"/>
      <c r="F38" s="162"/>
      <c r="G38" s="162"/>
      <c r="H38" s="162"/>
      <c r="I38" s="162"/>
      <c r="J38" s="162"/>
      <c r="K38" s="162"/>
      <c r="L38" s="162"/>
      <c r="M38" s="162"/>
      <c r="N38" s="162"/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  <c r="AA38" s="162"/>
      <c r="AB38" s="162"/>
      <c r="AC38" s="162"/>
      <c r="AD38" s="162"/>
      <c r="AE38" s="162"/>
      <c r="AF38" s="162"/>
      <c r="AG38" s="162"/>
      <c r="AH38" s="162"/>
      <c r="AI38" s="162"/>
      <c r="AJ38" s="162"/>
      <c r="AL38" s="128"/>
      <c r="AM38" s="124"/>
    </row>
    <row r="39" spans="2:39" ht="18.75" customHeight="1">
      <c r="B39" s="19" t="s">
        <v>95</v>
      </c>
      <c r="C39" s="154"/>
      <c r="D39" s="163"/>
      <c r="E39" s="163"/>
      <c r="F39" s="163"/>
      <c r="G39" s="163"/>
      <c r="H39" s="163"/>
      <c r="I39" s="163"/>
      <c r="J39" s="163"/>
      <c r="K39" s="163"/>
      <c r="L39" s="163"/>
      <c r="M39" s="163"/>
      <c r="N39" s="163"/>
      <c r="O39" s="163"/>
      <c r="P39" s="163"/>
      <c r="Q39" s="163"/>
      <c r="R39" s="163"/>
      <c r="S39" s="163"/>
      <c r="T39" s="163"/>
      <c r="U39" s="163"/>
      <c r="V39" s="163"/>
      <c r="W39" s="163"/>
      <c r="X39" s="163"/>
      <c r="Y39" s="163"/>
      <c r="Z39" s="163"/>
      <c r="AA39" s="163"/>
      <c r="AB39" s="163"/>
      <c r="AC39" s="163"/>
      <c r="AD39" s="163"/>
      <c r="AE39" s="163"/>
      <c r="AF39" s="163"/>
      <c r="AG39" s="163"/>
      <c r="AH39" s="163"/>
      <c r="AI39" s="163"/>
      <c r="AJ39" s="163"/>
      <c r="AL39" s="129"/>
      <c r="AM39" s="125"/>
    </row>
    <row r="40" spans="2:39" ht="18.75" customHeight="1">
      <c r="B40" s="91" t="s">
        <v>96</v>
      </c>
      <c r="C40" s="155"/>
      <c r="D40" s="162"/>
      <c r="E40" s="162"/>
      <c r="F40" s="162"/>
      <c r="G40" s="162"/>
      <c r="H40" s="162"/>
      <c r="I40" s="162"/>
      <c r="J40" s="162"/>
      <c r="K40" s="162"/>
      <c r="L40" s="162"/>
      <c r="M40" s="162"/>
      <c r="N40" s="162"/>
      <c r="O40" s="162"/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162"/>
      <c r="AA40" s="162"/>
      <c r="AB40" s="162"/>
      <c r="AC40" s="162"/>
      <c r="AD40" s="162"/>
      <c r="AE40" s="162"/>
      <c r="AF40" s="162"/>
      <c r="AG40" s="162"/>
      <c r="AH40" s="162"/>
      <c r="AI40" s="162"/>
      <c r="AJ40" s="162"/>
      <c r="AL40" s="128"/>
      <c r="AM40" s="124"/>
    </row>
    <row r="41" spans="2:39" ht="18.75" customHeight="1">
      <c r="B41" s="19"/>
      <c r="C41" s="154"/>
      <c r="D41" s="163"/>
      <c r="E41" s="163"/>
      <c r="F41" s="163"/>
      <c r="G41" s="163"/>
      <c r="H41" s="163"/>
      <c r="I41" s="163"/>
      <c r="J41" s="163"/>
      <c r="K41" s="163"/>
      <c r="L41" s="163"/>
      <c r="M41" s="163"/>
      <c r="N41" s="163"/>
      <c r="O41" s="163"/>
      <c r="P41" s="163"/>
      <c r="Q41" s="163"/>
      <c r="R41" s="163"/>
      <c r="S41" s="163"/>
      <c r="T41" s="163"/>
      <c r="U41" s="163"/>
      <c r="V41" s="163"/>
      <c r="W41" s="163"/>
      <c r="X41" s="163"/>
      <c r="Y41" s="163"/>
      <c r="Z41" s="163"/>
      <c r="AA41" s="163"/>
      <c r="AB41" s="163"/>
      <c r="AC41" s="163"/>
      <c r="AD41" s="163"/>
      <c r="AE41" s="163"/>
      <c r="AF41" s="163"/>
      <c r="AG41" s="163"/>
      <c r="AH41" s="163"/>
      <c r="AI41" s="163"/>
      <c r="AJ41" s="163"/>
      <c r="AL41" s="129"/>
      <c r="AM41" s="125"/>
    </row>
    <row r="42" spans="2:39" s="10" customFormat="1" ht="18.75" customHeight="1">
      <c r="B42" s="148" t="s">
        <v>27</v>
      </c>
      <c r="C42" s="22" t="s">
        <v>6</v>
      </c>
      <c r="D42" s="160">
        <f>SUMIF(D43:D46,"&lt;1E+307")</f>
        <v>0</v>
      </c>
      <c r="E42" s="160">
        <f t="shared" ref="E42:AJ42" si="9">SUMIF(E43:E46,"&lt;1E+307")</f>
        <v>0</v>
      </c>
      <c r="F42" s="160">
        <f t="shared" si="9"/>
        <v>0</v>
      </c>
      <c r="G42" s="160">
        <f t="shared" si="9"/>
        <v>0</v>
      </c>
      <c r="H42" s="160">
        <f t="shared" si="9"/>
        <v>0</v>
      </c>
      <c r="I42" s="160">
        <f t="shared" si="9"/>
        <v>0</v>
      </c>
      <c r="J42" s="160">
        <f t="shared" si="9"/>
        <v>0</v>
      </c>
      <c r="K42" s="160">
        <f t="shared" si="9"/>
        <v>0</v>
      </c>
      <c r="L42" s="160">
        <f t="shared" si="9"/>
        <v>0</v>
      </c>
      <c r="M42" s="160">
        <f t="shared" si="9"/>
        <v>0</v>
      </c>
      <c r="N42" s="160">
        <f t="shared" si="9"/>
        <v>0</v>
      </c>
      <c r="O42" s="160">
        <f t="shared" si="9"/>
        <v>0</v>
      </c>
      <c r="P42" s="160">
        <f t="shared" si="9"/>
        <v>0</v>
      </c>
      <c r="Q42" s="160">
        <f t="shared" si="9"/>
        <v>0</v>
      </c>
      <c r="R42" s="160">
        <f t="shared" si="9"/>
        <v>0</v>
      </c>
      <c r="S42" s="160">
        <f t="shared" si="9"/>
        <v>0</v>
      </c>
      <c r="T42" s="160">
        <f t="shared" si="9"/>
        <v>0</v>
      </c>
      <c r="U42" s="160">
        <f t="shared" si="9"/>
        <v>0</v>
      </c>
      <c r="V42" s="160">
        <f t="shared" si="9"/>
        <v>0</v>
      </c>
      <c r="W42" s="160">
        <f t="shared" si="9"/>
        <v>0</v>
      </c>
      <c r="X42" s="160">
        <f t="shared" si="9"/>
        <v>0</v>
      </c>
      <c r="Y42" s="160">
        <f t="shared" si="9"/>
        <v>0</v>
      </c>
      <c r="Z42" s="160">
        <f t="shared" si="9"/>
        <v>0</v>
      </c>
      <c r="AA42" s="160">
        <f t="shared" si="9"/>
        <v>0</v>
      </c>
      <c r="AB42" s="160">
        <f t="shared" si="9"/>
        <v>0</v>
      </c>
      <c r="AC42" s="160">
        <f t="shared" si="9"/>
        <v>0</v>
      </c>
      <c r="AD42" s="160">
        <f t="shared" si="9"/>
        <v>0</v>
      </c>
      <c r="AE42" s="160">
        <f t="shared" si="9"/>
        <v>0</v>
      </c>
      <c r="AF42" s="160">
        <f t="shared" si="9"/>
        <v>0</v>
      </c>
      <c r="AG42" s="160">
        <f t="shared" si="9"/>
        <v>0</v>
      </c>
      <c r="AH42" s="160">
        <f t="shared" si="9"/>
        <v>0</v>
      </c>
      <c r="AI42" s="160">
        <f t="shared" si="9"/>
        <v>0</v>
      </c>
      <c r="AJ42" s="160">
        <f t="shared" si="9"/>
        <v>0</v>
      </c>
      <c r="AL42" s="127"/>
      <c r="AM42" s="122"/>
    </row>
    <row r="43" spans="2:39" ht="18.75" customHeight="1">
      <c r="B43" s="19" t="s">
        <v>35</v>
      </c>
      <c r="C43" s="154"/>
      <c r="D43" s="163"/>
      <c r="E43" s="163"/>
      <c r="F43" s="163"/>
      <c r="G43" s="163"/>
      <c r="H43" s="163"/>
      <c r="I43" s="163"/>
      <c r="J43" s="163"/>
      <c r="K43" s="163"/>
      <c r="L43" s="163"/>
      <c r="M43" s="163"/>
      <c r="N43" s="163"/>
      <c r="O43" s="163"/>
      <c r="P43" s="163"/>
      <c r="Q43" s="163"/>
      <c r="R43" s="163"/>
      <c r="S43" s="163"/>
      <c r="T43" s="163"/>
      <c r="U43" s="163"/>
      <c r="V43" s="163"/>
      <c r="W43" s="163"/>
      <c r="X43" s="163"/>
      <c r="Y43" s="163"/>
      <c r="Z43" s="163"/>
      <c r="AA43" s="163"/>
      <c r="AB43" s="163"/>
      <c r="AC43" s="163"/>
      <c r="AD43" s="163"/>
      <c r="AE43" s="163"/>
      <c r="AF43" s="163"/>
      <c r="AG43" s="163"/>
      <c r="AH43" s="163"/>
      <c r="AI43" s="163"/>
      <c r="AJ43" s="163"/>
      <c r="AL43" s="129"/>
      <c r="AM43" s="125"/>
    </row>
    <row r="44" spans="2:39" ht="18.75" customHeight="1">
      <c r="B44" s="91" t="s">
        <v>160</v>
      </c>
      <c r="C44" s="155"/>
      <c r="D44" s="162"/>
      <c r="E44" s="162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2"/>
      <c r="U44" s="162"/>
      <c r="V44" s="162"/>
      <c r="W44" s="162"/>
      <c r="X44" s="162"/>
      <c r="Y44" s="162"/>
      <c r="Z44" s="162"/>
      <c r="AA44" s="162"/>
      <c r="AB44" s="162"/>
      <c r="AC44" s="162"/>
      <c r="AD44" s="162"/>
      <c r="AE44" s="162"/>
      <c r="AF44" s="162"/>
      <c r="AG44" s="162"/>
      <c r="AH44" s="162"/>
      <c r="AI44" s="162"/>
      <c r="AJ44" s="162"/>
      <c r="AL44" s="128"/>
      <c r="AM44" s="124"/>
    </row>
    <row r="45" spans="2:39" ht="18.75" customHeight="1">
      <c r="B45" s="19" t="s">
        <v>36</v>
      </c>
      <c r="C45" s="154"/>
      <c r="D45" s="163"/>
      <c r="E45" s="163"/>
      <c r="F45" s="163"/>
      <c r="G45" s="163"/>
      <c r="H45" s="163"/>
      <c r="I45" s="163"/>
      <c r="J45" s="163"/>
      <c r="K45" s="163"/>
      <c r="L45" s="163"/>
      <c r="M45" s="163"/>
      <c r="N45" s="163"/>
      <c r="O45" s="163"/>
      <c r="P45" s="163"/>
      <c r="Q45" s="163"/>
      <c r="R45" s="163"/>
      <c r="S45" s="163"/>
      <c r="T45" s="163"/>
      <c r="U45" s="163"/>
      <c r="V45" s="163"/>
      <c r="W45" s="163"/>
      <c r="X45" s="163"/>
      <c r="Y45" s="163"/>
      <c r="Z45" s="163"/>
      <c r="AA45" s="163"/>
      <c r="AB45" s="163"/>
      <c r="AC45" s="163"/>
      <c r="AD45" s="163"/>
      <c r="AE45" s="163"/>
      <c r="AF45" s="163"/>
      <c r="AG45" s="163"/>
      <c r="AH45" s="163"/>
      <c r="AI45" s="163"/>
      <c r="AJ45" s="163"/>
      <c r="AL45" s="129"/>
      <c r="AM45" s="125"/>
    </row>
    <row r="46" spans="2:39" ht="18.75" customHeight="1">
      <c r="B46" s="91" t="s">
        <v>89</v>
      </c>
      <c r="C46" s="155"/>
      <c r="D46" s="162"/>
      <c r="E46" s="162"/>
      <c r="F46" s="162"/>
      <c r="G46" s="162"/>
      <c r="H46" s="162"/>
      <c r="I46" s="162"/>
      <c r="J46" s="162"/>
      <c r="K46" s="162"/>
      <c r="L46" s="162"/>
      <c r="M46" s="162"/>
      <c r="N46" s="162"/>
      <c r="O46" s="162"/>
      <c r="P46" s="162"/>
      <c r="Q46" s="162"/>
      <c r="R46" s="162"/>
      <c r="S46" s="162"/>
      <c r="T46" s="162"/>
      <c r="U46" s="162"/>
      <c r="V46" s="162"/>
      <c r="W46" s="162"/>
      <c r="X46" s="162"/>
      <c r="Y46" s="162"/>
      <c r="Z46" s="162"/>
      <c r="AA46" s="162"/>
      <c r="AB46" s="162"/>
      <c r="AC46" s="162"/>
      <c r="AD46" s="162"/>
      <c r="AE46" s="162"/>
      <c r="AF46" s="162"/>
      <c r="AG46" s="162"/>
      <c r="AH46" s="162"/>
      <c r="AI46" s="162"/>
      <c r="AJ46" s="162"/>
      <c r="AL46" s="128"/>
      <c r="AM46" s="124"/>
    </row>
    <row r="47" spans="2:39" ht="18.75" customHeight="1">
      <c r="B47" s="19"/>
      <c r="C47" s="154"/>
      <c r="D47" s="163"/>
      <c r="E47" s="163"/>
      <c r="F47" s="163"/>
      <c r="G47" s="163"/>
      <c r="H47" s="163"/>
      <c r="I47" s="163"/>
      <c r="J47" s="163"/>
      <c r="K47" s="163"/>
      <c r="L47" s="163"/>
      <c r="M47" s="163"/>
      <c r="N47" s="163"/>
      <c r="O47" s="163"/>
      <c r="P47" s="163"/>
      <c r="Q47" s="163"/>
      <c r="R47" s="163"/>
      <c r="S47" s="163"/>
      <c r="T47" s="163"/>
      <c r="U47" s="163"/>
      <c r="V47" s="163"/>
      <c r="W47" s="163"/>
      <c r="X47" s="163"/>
      <c r="Y47" s="163"/>
      <c r="Z47" s="163"/>
      <c r="AA47" s="163"/>
      <c r="AB47" s="163"/>
      <c r="AC47" s="163"/>
      <c r="AD47" s="163"/>
      <c r="AE47" s="163"/>
      <c r="AF47" s="163"/>
      <c r="AG47" s="163"/>
      <c r="AH47" s="163"/>
      <c r="AI47" s="163"/>
      <c r="AJ47" s="163"/>
      <c r="AL47" s="129"/>
      <c r="AM47" s="125"/>
    </row>
    <row r="48" spans="2:39" s="10" customFormat="1" ht="18.75" customHeight="1">
      <c r="B48" s="148" t="s">
        <v>223</v>
      </c>
      <c r="C48" s="22" t="s">
        <v>6</v>
      </c>
      <c r="D48" s="160">
        <f>SUMIF(D49:D54,"&lt;1E+307")</f>
        <v>0</v>
      </c>
      <c r="E48" s="160">
        <f t="shared" ref="E48:AJ48" si="10">SUMIF(E49:E54,"&lt;1E+307")</f>
        <v>0</v>
      </c>
      <c r="F48" s="160">
        <f t="shared" si="10"/>
        <v>0</v>
      </c>
      <c r="G48" s="160">
        <f t="shared" si="10"/>
        <v>0</v>
      </c>
      <c r="H48" s="160">
        <f t="shared" si="10"/>
        <v>0</v>
      </c>
      <c r="I48" s="160">
        <f t="shared" si="10"/>
        <v>0</v>
      </c>
      <c r="J48" s="160">
        <f t="shared" si="10"/>
        <v>0</v>
      </c>
      <c r="K48" s="160">
        <f t="shared" si="10"/>
        <v>0</v>
      </c>
      <c r="L48" s="160">
        <f t="shared" si="10"/>
        <v>0</v>
      </c>
      <c r="M48" s="160">
        <f t="shared" si="10"/>
        <v>0</v>
      </c>
      <c r="N48" s="160">
        <f t="shared" si="10"/>
        <v>0</v>
      </c>
      <c r="O48" s="160">
        <f t="shared" si="10"/>
        <v>0</v>
      </c>
      <c r="P48" s="160">
        <f t="shared" si="10"/>
        <v>0</v>
      </c>
      <c r="Q48" s="160">
        <f t="shared" si="10"/>
        <v>0</v>
      </c>
      <c r="R48" s="160">
        <f t="shared" si="10"/>
        <v>0</v>
      </c>
      <c r="S48" s="160">
        <f t="shared" si="10"/>
        <v>0</v>
      </c>
      <c r="T48" s="160">
        <f t="shared" si="10"/>
        <v>0</v>
      </c>
      <c r="U48" s="160">
        <f t="shared" si="10"/>
        <v>0</v>
      </c>
      <c r="V48" s="160">
        <f t="shared" si="10"/>
        <v>0</v>
      </c>
      <c r="W48" s="160">
        <f t="shared" si="10"/>
        <v>0</v>
      </c>
      <c r="X48" s="160">
        <f t="shared" si="10"/>
        <v>0</v>
      </c>
      <c r="Y48" s="160">
        <f t="shared" si="10"/>
        <v>0</v>
      </c>
      <c r="Z48" s="160">
        <f t="shared" si="10"/>
        <v>0</v>
      </c>
      <c r="AA48" s="160">
        <f t="shared" si="10"/>
        <v>0</v>
      </c>
      <c r="AB48" s="160">
        <f t="shared" si="10"/>
        <v>0</v>
      </c>
      <c r="AC48" s="160">
        <f t="shared" si="10"/>
        <v>0</v>
      </c>
      <c r="AD48" s="160">
        <f t="shared" si="10"/>
        <v>0</v>
      </c>
      <c r="AE48" s="160">
        <f t="shared" si="10"/>
        <v>0</v>
      </c>
      <c r="AF48" s="160">
        <f t="shared" si="10"/>
        <v>0</v>
      </c>
      <c r="AG48" s="160">
        <f t="shared" si="10"/>
        <v>0</v>
      </c>
      <c r="AH48" s="160">
        <f t="shared" si="10"/>
        <v>0</v>
      </c>
      <c r="AI48" s="160">
        <f t="shared" si="10"/>
        <v>0</v>
      </c>
      <c r="AJ48" s="160">
        <f t="shared" si="10"/>
        <v>0</v>
      </c>
      <c r="AL48" s="127"/>
      <c r="AM48" s="122"/>
    </row>
    <row r="49" spans="2:39" ht="18.75" customHeight="1">
      <c r="B49" s="19" t="s">
        <v>224</v>
      </c>
      <c r="C49" s="154"/>
      <c r="D49" s="163"/>
      <c r="E49" s="163"/>
      <c r="F49" s="163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L49" s="129"/>
      <c r="AM49" s="125"/>
    </row>
    <row r="50" spans="2:39" ht="18.75" customHeight="1">
      <c r="B50" s="91" t="s">
        <v>225</v>
      </c>
      <c r="C50" s="155"/>
      <c r="D50" s="162"/>
      <c r="E50" s="162"/>
      <c r="F50" s="162"/>
      <c r="G50" s="162"/>
      <c r="H50" s="162"/>
      <c r="I50" s="162"/>
      <c r="J50" s="162"/>
      <c r="K50" s="162"/>
      <c r="L50" s="162"/>
      <c r="M50" s="162"/>
      <c r="N50" s="162"/>
      <c r="O50" s="162"/>
      <c r="P50" s="162"/>
      <c r="Q50" s="162"/>
      <c r="R50" s="162"/>
      <c r="S50" s="162"/>
      <c r="T50" s="162"/>
      <c r="U50" s="162"/>
      <c r="V50" s="162"/>
      <c r="W50" s="162"/>
      <c r="X50" s="162"/>
      <c r="Y50" s="162"/>
      <c r="Z50" s="162"/>
      <c r="AA50" s="162"/>
      <c r="AB50" s="162"/>
      <c r="AC50" s="162"/>
      <c r="AD50" s="162"/>
      <c r="AE50" s="162"/>
      <c r="AF50" s="162"/>
      <c r="AG50" s="162"/>
      <c r="AH50" s="162"/>
      <c r="AI50" s="162"/>
      <c r="AJ50" s="162"/>
      <c r="AL50" s="128"/>
      <c r="AM50" s="124"/>
    </row>
    <row r="51" spans="2:39" ht="18.75" customHeight="1">
      <c r="B51" s="19" t="s">
        <v>246</v>
      </c>
      <c r="C51" s="154"/>
      <c r="D51" s="163"/>
      <c r="E51" s="163"/>
      <c r="F51" s="163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L51" s="129"/>
      <c r="AM51" s="125"/>
    </row>
    <row r="52" spans="2:39" ht="18.75" customHeight="1">
      <c r="B52" s="91" t="s">
        <v>247</v>
      </c>
      <c r="C52" s="155"/>
      <c r="D52" s="162"/>
      <c r="E52" s="162"/>
      <c r="F52" s="162"/>
      <c r="G52" s="162"/>
      <c r="H52" s="162"/>
      <c r="I52" s="162"/>
      <c r="J52" s="162"/>
      <c r="K52" s="162"/>
      <c r="L52" s="162"/>
      <c r="M52" s="162"/>
      <c r="N52" s="162"/>
      <c r="O52" s="162"/>
      <c r="P52" s="162"/>
      <c r="Q52" s="162"/>
      <c r="R52" s="162"/>
      <c r="S52" s="162"/>
      <c r="T52" s="162"/>
      <c r="U52" s="162"/>
      <c r="V52" s="162"/>
      <c r="W52" s="162"/>
      <c r="X52" s="162"/>
      <c r="Y52" s="162"/>
      <c r="Z52" s="162"/>
      <c r="AA52" s="162"/>
      <c r="AB52" s="162"/>
      <c r="AC52" s="162"/>
      <c r="AD52" s="162"/>
      <c r="AE52" s="162"/>
      <c r="AF52" s="162"/>
      <c r="AG52" s="162"/>
      <c r="AH52" s="162"/>
      <c r="AI52" s="162"/>
      <c r="AJ52" s="162"/>
      <c r="AL52" s="128"/>
      <c r="AM52" s="124"/>
    </row>
    <row r="53" spans="2:39" ht="18.75" customHeight="1">
      <c r="B53" s="19" t="s">
        <v>248</v>
      </c>
      <c r="C53" s="154"/>
      <c r="D53" s="163"/>
      <c r="E53" s="163"/>
      <c r="F53" s="163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L53" s="129"/>
      <c r="AM53" s="125"/>
    </row>
    <row r="54" spans="2:39" ht="18.75" customHeight="1">
      <c r="B54" s="91" t="s">
        <v>226</v>
      </c>
      <c r="C54" s="155"/>
      <c r="D54" s="162"/>
      <c r="E54" s="162"/>
      <c r="F54" s="162"/>
      <c r="G54" s="162"/>
      <c r="H54" s="162"/>
      <c r="I54" s="162"/>
      <c r="J54" s="162"/>
      <c r="K54" s="162"/>
      <c r="L54" s="162"/>
      <c r="M54" s="162"/>
      <c r="N54" s="162"/>
      <c r="O54" s="162"/>
      <c r="P54" s="162"/>
      <c r="Q54" s="162"/>
      <c r="R54" s="162"/>
      <c r="S54" s="162"/>
      <c r="T54" s="162"/>
      <c r="U54" s="162"/>
      <c r="V54" s="162"/>
      <c r="W54" s="162"/>
      <c r="X54" s="162"/>
      <c r="Y54" s="162"/>
      <c r="Z54" s="162"/>
      <c r="AA54" s="162"/>
      <c r="AB54" s="162"/>
      <c r="AC54" s="162"/>
      <c r="AD54" s="162"/>
      <c r="AE54" s="162"/>
      <c r="AF54" s="162"/>
      <c r="AG54" s="162"/>
      <c r="AH54" s="162"/>
      <c r="AI54" s="162"/>
      <c r="AJ54" s="162"/>
      <c r="AL54" s="128"/>
      <c r="AM54" s="124"/>
    </row>
    <row r="55" spans="2:39" ht="19.5" customHeight="1">
      <c r="B55" s="149"/>
      <c r="C55" s="156"/>
    </row>
  </sheetData>
  <pageMargins left="0.70866141732283472" right="0.70866141732283472" top="0.78740157480314965" bottom="0.78740157480314965" header="1.1811023622047245" footer="1.1811023622047245"/>
  <pageSetup paperSize="9" scale="19" orientation="portrait" r:id="rId1"/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25</vt:i4>
      </vt:variant>
      <vt:variant>
        <vt:lpstr>Benannte Bereiche</vt:lpstr>
      </vt:variant>
      <vt:variant>
        <vt:i4>11</vt:i4>
      </vt:variant>
    </vt:vector>
  </HeadingPairs>
  <TitlesOfParts>
    <vt:vector size="36" baseType="lpstr">
      <vt:lpstr>Deckblatt_Cover</vt:lpstr>
      <vt:lpstr>THG-Trends</vt:lpstr>
      <vt:lpstr>THG-Anteile</vt:lpstr>
      <vt:lpstr>THG kurz</vt:lpstr>
      <vt:lpstr>THG</vt:lpstr>
      <vt:lpstr>CO2</vt:lpstr>
      <vt:lpstr>CH4</vt:lpstr>
      <vt:lpstr>N2O</vt:lpstr>
      <vt:lpstr>F-Gase</vt:lpstr>
      <vt:lpstr>Daten Sektorgrafik</vt:lpstr>
      <vt:lpstr>Sektorgrafik UBA_CI</vt:lpstr>
      <vt:lpstr>Daten Zielpfadgrafik</vt:lpstr>
      <vt:lpstr>Grafik Zielpfad</vt:lpstr>
      <vt:lpstr>Daten Sektor Energiew.</vt:lpstr>
      <vt:lpstr>Grafik Sektor Energiew.</vt:lpstr>
      <vt:lpstr>Daten Sektor Industrie</vt:lpstr>
      <vt:lpstr>Grafik Sektor Industrie</vt:lpstr>
      <vt:lpstr>Daten Sektor Gebäude</vt:lpstr>
      <vt:lpstr>Grafik Sektor Gebäude</vt:lpstr>
      <vt:lpstr>Daten Sektor Verkehr</vt:lpstr>
      <vt:lpstr>Grafik Sektor Verkehr</vt:lpstr>
      <vt:lpstr>Daten Sektor Landwirtschaft</vt:lpstr>
      <vt:lpstr>Grafik Sektor Landwirtschaft</vt:lpstr>
      <vt:lpstr>Daten Sektor Abfallwirtschaft</vt:lpstr>
      <vt:lpstr>Grafik Sektor Abfallwirtschaft</vt:lpstr>
      <vt:lpstr>'CH4'!Druckbereich</vt:lpstr>
      <vt:lpstr>'CO2'!Druckbereich</vt:lpstr>
      <vt:lpstr>Deckblatt_Cover!Druckbereich</vt:lpstr>
      <vt:lpstr>'F-Gase'!Druckbereich</vt:lpstr>
      <vt:lpstr>N2O!Druckbereich</vt:lpstr>
      <vt:lpstr>THG!Druckbereich</vt:lpstr>
      <vt:lpstr>'THG kurz'!Druckbereich</vt:lpstr>
      <vt:lpstr>'THG-Anteile'!Druckbereich</vt:lpstr>
      <vt:lpstr>'THG-Trends'!Druckbereich</vt:lpstr>
      <vt:lpstr>Titel_de</vt:lpstr>
      <vt:lpstr>Titel_en</vt:lpstr>
    </vt:vector>
  </TitlesOfParts>
  <Company>UBA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Gniffke, Patrick</dc:creator>
  <cp:lastModifiedBy>Gniffke, Patrick</cp:lastModifiedBy>
  <dcterms:created xsi:type="dcterms:W3CDTF">2019-05-28T12:42:15Z</dcterms:created>
  <dcterms:modified xsi:type="dcterms:W3CDTF">2023-03-15T08:38:56Z</dcterms:modified>
</cp:coreProperties>
</file>