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ustiga/Dropbox (HHMI)/Code/karpova_lab/Syringe/Documentation Source/source/"/>
    </mc:Choice>
  </mc:AlternateContent>
  <bookViews>
    <workbookView xWindow="0" yWindow="460" windowWidth="38400" windowHeight="23440" tabRatio="500" xr2:uid="{00000000-000D-0000-FFFF-FFFF00000000}"/>
  </bookViews>
  <sheets>
    <sheet name="Sheet1" sheetId="1" r:id="rId1"/>
    <sheet name="Sheet2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" i="1"/>
  <c r="R12" i="1"/>
  <c r="R11" i="1"/>
  <c r="R10" i="1"/>
  <c r="R4" i="1"/>
  <c r="R5" i="1"/>
  <c r="R6" i="1"/>
  <c r="R7" i="1"/>
  <c r="R8" i="1"/>
  <c r="R9" i="1"/>
  <c r="R3" i="1"/>
  <c r="I17" i="1"/>
  <c r="L17" i="1" s="1"/>
  <c r="M17" i="1" s="1"/>
  <c r="I10" i="1" l="1"/>
  <c r="L10" i="1" s="1"/>
  <c r="M10" i="1" s="1"/>
  <c r="D10" i="1"/>
  <c r="D17" i="1"/>
  <c r="D16" i="1"/>
  <c r="I16" i="1"/>
  <c r="L16" i="1" s="1"/>
  <c r="M16" i="1" s="1"/>
  <c r="D4" i="1"/>
  <c r="I4" i="1"/>
  <c r="L4" i="1" s="1"/>
  <c r="M4" i="1" s="1"/>
  <c r="I18" i="1"/>
  <c r="L18" i="1" s="1"/>
  <c r="M18" i="1" s="1"/>
  <c r="I2" i="1"/>
  <c r="L2" i="1" s="1"/>
  <c r="D18" i="1"/>
  <c r="I11" i="1"/>
  <c r="L11" i="1" s="1"/>
  <c r="M11" i="1" s="1"/>
  <c r="I13" i="1"/>
  <c r="L13" i="1" s="1"/>
  <c r="M13" i="1" s="1"/>
  <c r="I12" i="1"/>
  <c r="L12" i="1" s="1"/>
  <c r="M12" i="1" s="1"/>
  <c r="D11" i="1"/>
  <c r="D13" i="1"/>
  <c r="D12" i="1"/>
  <c r="I14" i="1"/>
  <c r="L14" i="1" s="1"/>
  <c r="M14" i="1" s="1"/>
  <c r="I15" i="1"/>
  <c r="L15" i="1" s="1"/>
  <c r="M15" i="1" s="1"/>
  <c r="I3" i="1"/>
  <c r="L3" i="1" s="1"/>
  <c r="M3" i="1" s="1"/>
  <c r="I5" i="1"/>
  <c r="L5" i="1" s="1"/>
  <c r="M5" i="1" s="1"/>
  <c r="I8" i="1"/>
  <c r="L8" i="1" s="1"/>
  <c r="M8" i="1" s="1"/>
  <c r="I7" i="1"/>
  <c r="L7" i="1" s="1"/>
  <c r="M7" i="1" s="1"/>
  <c r="I9" i="1"/>
  <c r="L9" i="1" s="1"/>
  <c r="M9" i="1" s="1"/>
  <c r="I6" i="1"/>
  <c r="L6" i="1" s="1"/>
  <c r="M6" i="1" s="1"/>
  <c r="D5" i="1"/>
  <c r="D8" i="1"/>
  <c r="D7" i="1"/>
  <c r="D9" i="1"/>
  <c r="D6" i="1"/>
  <c r="D3" i="1"/>
  <c r="D15" i="1"/>
  <c r="D2" i="1"/>
  <c r="D14" i="1"/>
  <c r="P15" i="1" l="1"/>
  <c r="M2" i="1"/>
  <c r="Q15" i="1" s="1"/>
</calcChain>
</file>

<file path=xl/sharedStrings.xml><?xml version="1.0" encoding="utf-8"?>
<sst xmlns="http://schemas.openxmlformats.org/spreadsheetml/2006/main" count="75" uniqueCount="70">
  <si>
    <t>link</t>
  </si>
  <si>
    <t>Supplier</t>
  </si>
  <si>
    <t>https://www.amazon.com/RepRap-Champion-Coupler-Routers-printers/dp/B01M287GNY/ref=sr_1_12?ie=UTF8&amp;qid=1488495177&amp;sr=8-12&amp;keywords=5+to+8mm+coupler</t>
  </si>
  <si>
    <t>QTY</t>
  </si>
  <si>
    <t>Price ($/QTY)</t>
  </si>
  <si>
    <t>Price</t>
  </si>
  <si>
    <t>Included QTY</t>
  </si>
  <si>
    <t xml:space="preserve">300 x 8mm lead screw </t>
  </si>
  <si>
    <t>5 mm to 8 mm coupler</t>
  </si>
  <si>
    <t>B01M287GNY</t>
  </si>
  <si>
    <t>Part Number</t>
  </si>
  <si>
    <t>Description</t>
  </si>
  <si>
    <t>https://www.amazon.com/uxcell-LMF8UU-Inside-Flange-Bearing/dp/B00NQ2H8YU/ref=sr_1_1?rps=1&amp;ie=UTF8&amp;qid=1488498852&amp;sr=8-1&amp;keywords=LMF8UU&amp;refinements=p_85%3A2470955011</t>
  </si>
  <si>
    <t>B00NQ2H8YU</t>
  </si>
  <si>
    <t>link text</t>
  </si>
  <si>
    <t>Flanged LMF8UU slide bearing</t>
  </si>
  <si>
    <t>McMaster-Carr</t>
  </si>
  <si>
    <t>Grommet</t>
  </si>
  <si>
    <t>https://www.mcmaster.com/#9600k54</t>
  </si>
  <si>
    <t>9600k54</t>
  </si>
  <si>
    <t>92005A220</t>
  </si>
  <si>
    <t>94510A240</t>
  </si>
  <si>
    <t>12755t73</t>
  </si>
  <si>
    <t>Binder clips</t>
  </si>
  <si>
    <t>M3 Threaded inserts</t>
  </si>
  <si>
    <t>96887A329</t>
  </si>
  <si>
    <t>https://www.mcmaster.com/#96887A329</t>
  </si>
  <si>
    <t>https://www.mcmaster.com/#12755t73</t>
  </si>
  <si>
    <t>M4  square nut</t>
  </si>
  <si>
    <t>https://www.mcmaster.com/#94510A240</t>
  </si>
  <si>
    <t>https://www.amazon.com/Stepping-Motor-26Ncm-36-8oz-Printer/dp/B00PNEQ9T4/ref=sr_1_2?ie=UTF8&amp;qid=1488570003&amp;sr=8-2&amp;keywords=stepper+motor+nema+17</t>
  </si>
  <si>
    <t>Alternative</t>
  </si>
  <si>
    <t>https://www.amazon.com/TriGorilla-Accessories-Aluminum-Coupling-Connector/dp/B01FJAK4NS/ref=sr_1_3?s=industrial&amp;ie=UTF8&amp;qid=1488812597&amp;sr=1-3&amp;keywords=5mm+to+8mm+coupler</t>
  </si>
  <si>
    <t>1</t>
  </si>
  <si>
    <t>https://www.servocity.com/lead-screws#371=448</t>
  </si>
  <si>
    <t>ServoCity</t>
  </si>
  <si>
    <t>https://www.servocity.com/8mm-stainless-steel-precision-shafting#371=460</t>
  </si>
  <si>
    <t>200 x  8 mm shaft</t>
  </si>
  <si>
    <t>https://www.servocity.com/8mm-4-start-hub</t>
  </si>
  <si>
    <t>8mm lead screw nut</t>
  </si>
  <si>
    <t>STEPPERONLINE</t>
  </si>
  <si>
    <t>Amazon</t>
  </si>
  <si>
    <t>M4 x 16mm machine screws</t>
  </si>
  <si>
    <t>https://www.mcmaster.com/#92005A226</t>
  </si>
  <si>
    <t>Flanged Sleeve Bearing</t>
  </si>
  <si>
    <t>5448T2</t>
  </si>
  <si>
    <t>https://www.mcmaster.com/#5448T2</t>
  </si>
  <si>
    <t>https://www.mcmaster.com/#92000A120</t>
  </si>
  <si>
    <t>92000A120</t>
  </si>
  <si>
    <t>M3 x 10mm machine screws</t>
  </si>
  <si>
    <t>4</t>
  </si>
  <si>
    <t>Bumpers</t>
  </si>
  <si>
    <t>SJ5746-0-ND</t>
  </si>
  <si>
    <t>https://www.digikey.com/product-detail/en/3m/SJ61A1/SJ5746-0-ND/1768456</t>
  </si>
  <si>
    <t>Digi-Key</t>
  </si>
  <si>
    <t>https://www.digikey.com/products/en?keywords=255-5122-nd</t>
  </si>
  <si>
    <t>Limit Switches</t>
  </si>
  <si>
    <t>2</t>
  </si>
  <si>
    <t>255-5122-ND</t>
  </si>
  <si>
    <t>Knob</t>
  </si>
  <si>
    <t>6479K78</t>
  </si>
  <si>
    <t>https://www.mcmaster.com/#6479K78</t>
  </si>
  <si>
    <t>Nema 17 Bipolar 60Ncm 200steps</t>
  </si>
  <si>
    <t>17HS24-0644S</t>
  </si>
  <si>
    <t>https://www.omc-stepperonline.com/hybrid-stepper-motor/nema-17-bipolar-18deg-60ncm-85ozin-064a-10v-42x42x60mm-4-wires-17hs24-0644s.html?search=17hs24-0644s</t>
  </si>
  <si>
    <t>12" x 12" x 1/4"</t>
  </si>
  <si>
    <t>8505K754</t>
  </si>
  <si>
    <t>https://www.mcmaster.com/#8505K754</t>
  </si>
  <si>
    <t>14</t>
  </si>
  <si>
    <t>THIS IS WRONG, THE QTY 1'S AREN'T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</si>
</sst>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44" fontId="0" fillId="0" borderId="0" xfId="3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0" fillId="0" borderId="0" xfId="3" applyNumberFormat="1" applyFont="1" applyAlignment="1">
      <alignment horizontal="left"/>
    </xf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Motor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133.19999999999999</c:v>
                </c:pt>
                <c:pt idx="1">
                  <c:v>103.465</c:v>
                </c:pt>
                <c:pt idx="2">
                  <c:v>94.88666666666667</c:v>
                </c:pt>
                <c:pt idx="3">
                  <c:v>90.597499999999997</c:v>
                </c:pt>
                <c:pt idx="4">
                  <c:v>88.311999999999998</c:v>
                </c:pt>
                <c:pt idx="5">
                  <c:v>86.836666666666659</c:v>
                </c:pt>
                <c:pt idx="6">
                  <c:v>85.83</c:v>
                </c:pt>
                <c:pt idx="7">
                  <c:v>85.075000000000003</c:v>
                </c:pt>
                <c:pt idx="8">
                  <c:v>84.51111111111112</c:v>
                </c:pt>
                <c:pt idx="9">
                  <c:v>84.070999999999998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C-3B41-9D69-3A8838AD9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051967"/>
        <c:axId val="1106053663"/>
      </c:scatterChart>
      <c:valAx>
        <c:axId val="110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53663"/>
        <c:crosses val="autoZero"/>
        <c:crossBetween val="midCat"/>
      </c:valAx>
      <c:valAx>
        <c:axId val="11060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5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20</xdr:row>
      <xdr:rowOff>101600</xdr:rowOff>
    </xdr:from>
    <xdr:to>
      <xdr:col>20</xdr:col>
      <xdr:colOff>292100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78D54-36CD-D843-ABC3-51CE8F6B3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K3" sqref="K3"/>
    </sheetView>
  </sheetViews>
  <sheetFormatPr baseColWidth="10" defaultRowHeight="16" x14ac:dyDescent="0.2"/>
  <cols>
    <col min="1" max="1" width="5.6640625" style="5" bestFit="1" customWidth="1"/>
    <col min="2" max="2" width="29.6640625" style="1" bestFit="1" customWidth="1"/>
    <col min="3" max="3" width="6.6640625" style="1" bestFit="1" customWidth="1"/>
    <col min="4" max="4" width="62.6640625" style="1" customWidth="1"/>
    <col min="5" max="5" width="14.33203125" style="1" bestFit="1" customWidth="1"/>
    <col min="6" max="6" width="12.83203125" style="1" bestFit="1" customWidth="1"/>
    <col min="7" max="7" width="54.1640625" style="1" customWidth="1"/>
    <col min="8" max="8" width="11.83203125" style="1" bestFit="1" customWidth="1"/>
    <col min="9" max="9" width="14.6640625" style="1" bestFit="1" customWidth="1"/>
    <col min="10" max="10" width="3.1640625" style="6" bestFit="1" customWidth="1"/>
    <col min="11" max="11" width="3.1640625" style="6" customWidth="1"/>
    <col min="12" max="13" width="11.83203125" style="1" customWidth="1"/>
    <col min="14" max="14" width="3.1640625" style="1" bestFit="1" customWidth="1"/>
    <col min="15" max="16384" width="10.83203125" style="1"/>
  </cols>
  <sheetData>
    <row r="1" spans="1:19" x14ac:dyDescent="0.2">
      <c r="A1" s="5" t="s">
        <v>3</v>
      </c>
      <c r="B1" s="1" t="s">
        <v>11</v>
      </c>
      <c r="C1" s="1" t="s">
        <v>5</v>
      </c>
      <c r="D1" s="1" t="s">
        <v>10</v>
      </c>
      <c r="E1" s="1" t="s">
        <v>1</v>
      </c>
      <c r="F1" s="1" t="s">
        <v>14</v>
      </c>
      <c r="G1" s="1" t="s">
        <v>0</v>
      </c>
      <c r="H1" s="1" t="s">
        <v>6</v>
      </c>
      <c r="I1" s="1" t="s">
        <v>4</v>
      </c>
      <c r="J1" s="6">
        <v>3</v>
      </c>
      <c r="L1" s="1">
        <v>2</v>
      </c>
    </row>
    <row r="2" spans="1:19" x14ac:dyDescent="0.2">
      <c r="A2" s="5">
        <v>1</v>
      </c>
      <c r="B2" s="1" t="s">
        <v>65</v>
      </c>
      <c r="C2" s="9">
        <v>9.98</v>
      </c>
      <c r="D2" s="1" t="str">
        <f>CONCATENATE("`",F2," &lt;",G2,"&gt;`_")</f>
        <v>`8505K754 &lt;https://www.mcmaster.com/#8505K754&gt;`_</v>
      </c>
      <c r="E2" s="1" t="s">
        <v>16</v>
      </c>
      <c r="F2" s="1" t="s">
        <v>66</v>
      </c>
      <c r="G2" s="8" t="s">
        <v>67</v>
      </c>
      <c r="H2" s="1">
        <v>1</v>
      </c>
      <c r="I2" s="4">
        <f>C2/H2</f>
        <v>9.98</v>
      </c>
      <c r="J2" s="10">
        <f>A2*$J$1</f>
        <v>3</v>
      </c>
      <c r="K2" s="10"/>
      <c r="L2" s="4">
        <f>I2*A2*L$1</f>
        <v>19.96</v>
      </c>
      <c r="M2" s="4">
        <f>(MAX(C2,L2))</f>
        <v>19.96</v>
      </c>
      <c r="P2" s="1" t="s">
        <v>69</v>
      </c>
    </row>
    <row r="3" spans="1:19" x14ac:dyDescent="0.2">
      <c r="A3" s="5">
        <v>2</v>
      </c>
      <c r="B3" s="1" t="s">
        <v>17</v>
      </c>
      <c r="C3" s="9">
        <v>10.52</v>
      </c>
      <c r="D3" s="1" t="str">
        <f>CONCATENATE("`",F3," &lt;",G3,"&gt;`_")</f>
        <v>`9600k54 &lt;https://www.mcmaster.com/#9600k54&gt;`_</v>
      </c>
      <c r="F3" s="1" t="s">
        <v>19</v>
      </c>
      <c r="G3" s="8" t="s">
        <v>18</v>
      </c>
      <c r="H3" s="1">
        <v>50</v>
      </c>
      <c r="I3" s="4">
        <f>C3/H3</f>
        <v>0.2104</v>
      </c>
      <c r="J3" s="10">
        <f t="shared" ref="J3:J18" si="0">A3*$J$1</f>
        <v>6</v>
      </c>
      <c r="K3" s="10"/>
      <c r="L3" s="4">
        <f>I3*A3*L$1</f>
        <v>0.84160000000000001</v>
      </c>
      <c r="M3" s="4">
        <f>(MAX(C3,L3))</f>
        <v>10.52</v>
      </c>
      <c r="P3" s="1">
        <v>1</v>
      </c>
      <c r="Q3" s="1">
        <v>133.19999999999999</v>
      </c>
      <c r="R3" s="1">
        <f>Q3/P3</f>
        <v>133.19999999999999</v>
      </c>
      <c r="S3" s="1" t="s">
        <v>31</v>
      </c>
    </row>
    <row r="4" spans="1:19" x14ac:dyDescent="0.2">
      <c r="A4" s="5">
        <v>1</v>
      </c>
      <c r="B4" s="1" t="s">
        <v>44</v>
      </c>
      <c r="C4" s="9">
        <v>3.32</v>
      </c>
      <c r="D4" s="1" t="str">
        <f>CONCATENATE("`",F4," &lt;",G4,"&gt;`_")</f>
        <v>`5448T2 &lt;https://www.mcmaster.com/#5448T2&gt;`_</v>
      </c>
      <c r="F4" s="1" t="s">
        <v>45</v>
      </c>
      <c r="G4" s="1" t="s">
        <v>46</v>
      </c>
      <c r="H4" s="1">
        <v>1</v>
      </c>
      <c r="I4" s="4">
        <f>C4/H4</f>
        <v>3.32</v>
      </c>
      <c r="J4" s="10">
        <f t="shared" si="0"/>
        <v>3</v>
      </c>
      <c r="K4" s="10"/>
      <c r="L4" s="4">
        <f>I4*A4*L$1</f>
        <v>6.64</v>
      </c>
      <c r="M4" s="4">
        <f>(MAX(C4,L4))</f>
        <v>6.64</v>
      </c>
      <c r="P4" s="1">
        <v>2</v>
      </c>
      <c r="Q4" s="1">
        <v>206.93</v>
      </c>
      <c r="R4" s="1">
        <f t="shared" ref="R4:R12" si="1">Q4/P4</f>
        <v>103.465</v>
      </c>
    </row>
    <row r="5" spans="1:19" x14ac:dyDescent="0.2">
      <c r="A5" s="5">
        <v>10</v>
      </c>
      <c r="B5" s="1" t="s">
        <v>42</v>
      </c>
      <c r="C5" s="9">
        <v>4.4000000000000004</v>
      </c>
      <c r="D5" s="1" t="str">
        <f>CONCATENATE("`",F5," &lt;",G5,"&gt;`_")</f>
        <v>`92005A220 &lt;https://www.mcmaster.com/#92005A226&gt;`_</v>
      </c>
      <c r="F5" s="1" t="s">
        <v>20</v>
      </c>
      <c r="G5" s="1" t="s">
        <v>43</v>
      </c>
      <c r="H5" s="1">
        <v>100</v>
      </c>
      <c r="I5" s="4">
        <f>C5/H5</f>
        <v>4.4000000000000004E-2</v>
      </c>
      <c r="J5" s="10">
        <f t="shared" si="0"/>
        <v>30</v>
      </c>
      <c r="K5" s="10"/>
      <c r="L5" s="4">
        <f>I5*A5*L$1</f>
        <v>0.88000000000000012</v>
      </c>
      <c r="M5" s="4">
        <f>(MAX(C5,L5))</f>
        <v>4.4000000000000004</v>
      </c>
      <c r="P5" s="1">
        <v>3</v>
      </c>
      <c r="Q5" s="1">
        <v>284.66000000000003</v>
      </c>
      <c r="R5" s="1">
        <f t="shared" si="1"/>
        <v>94.88666666666667</v>
      </c>
    </row>
    <row r="6" spans="1:19" x14ac:dyDescent="0.2">
      <c r="A6" s="5">
        <v>10</v>
      </c>
      <c r="B6" s="1" t="s">
        <v>28</v>
      </c>
      <c r="C6" s="9">
        <v>10</v>
      </c>
      <c r="D6" s="1" t="str">
        <f>CONCATENATE("`",F6," &lt;",G6,"&gt;`_")</f>
        <v>`96887A329 &lt;https://www.mcmaster.com/#96887A329&gt;`_</v>
      </c>
      <c r="F6" s="1" t="s">
        <v>25</v>
      </c>
      <c r="G6" s="1" t="s">
        <v>26</v>
      </c>
      <c r="H6" s="1">
        <v>100</v>
      </c>
      <c r="I6" s="4">
        <f>C6/H6</f>
        <v>0.1</v>
      </c>
      <c r="J6" s="10">
        <f t="shared" si="0"/>
        <v>30</v>
      </c>
      <c r="K6" s="10"/>
      <c r="L6" s="4">
        <f>I6*A6*L$1</f>
        <v>2</v>
      </c>
      <c r="M6" s="4">
        <f>(MAX(C6,L6))</f>
        <v>10</v>
      </c>
      <c r="P6" s="1">
        <v>4</v>
      </c>
      <c r="Q6" s="1">
        <v>362.39</v>
      </c>
      <c r="R6" s="1">
        <f t="shared" si="1"/>
        <v>90.597499999999997</v>
      </c>
    </row>
    <row r="7" spans="1:19" x14ac:dyDescent="0.2">
      <c r="A7" s="5" t="s">
        <v>68</v>
      </c>
      <c r="B7" s="1" t="s">
        <v>49</v>
      </c>
      <c r="C7" s="9">
        <v>4.7</v>
      </c>
      <c r="D7" s="1" t="str">
        <f>CONCATENATE("`",F7," &lt;",G7,"&gt;`_")</f>
        <v>`92000A120 &lt;https://www.mcmaster.com/#92000A120&gt;`_</v>
      </c>
      <c r="F7" s="1" t="s">
        <v>48</v>
      </c>
      <c r="G7" s="1" t="s">
        <v>47</v>
      </c>
      <c r="H7" s="1">
        <v>100</v>
      </c>
      <c r="I7" s="4">
        <f>C7/H7</f>
        <v>4.7E-2</v>
      </c>
      <c r="J7" s="10">
        <f t="shared" si="0"/>
        <v>42</v>
      </c>
      <c r="K7" s="10"/>
      <c r="L7" s="4">
        <f>I7*A7*L$1</f>
        <v>1.3160000000000001</v>
      </c>
      <c r="M7" s="4">
        <f>(MAX(C7,L7))</f>
        <v>4.7</v>
      </c>
      <c r="P7" s="1">
        <v>5</v>
      </c>
      <c r="Q7" s="1">
        <v>441.56</v>
      </c>
      <c r="R7" s="1">
        <f t="shared" si="1"/>
        <v>88.311999999999998</v>
      </c>
      <c r="S7" s="1" t="s">
        <v>30</v>
      </c>
    </row>
    <row r="8" spans="1:19" x14ac:dyDescent="0.2">
      <c r="A8" s="5" t="s">
        <v>68</v>
      </c>
      <c r="B8" s="1" t="s">
        <v>24</v>
      </c>
      <c r="C8" s="9">
        <v>7.2</v>
      </c>
      <c r="D8" s="1" t="str">
        <f>CONCATENATE("`",F8," &lt;",G8,"&gt;`_")</f>
        <v>`94510A240 &lt;https://www.mcmaster.com/#94510A240&gt;`_</v>
      </c>
      <c r="F8" s="1" t="s">
        <v>21</v>
      </c>
      <c r="G8" s="1" t="s">
        <v>29</v>
      </c>
      <c r="H8" s="1">
        <v>50</v>
      </c>
      <c r="I8" s="4">
        <f>C8/H8</f>
        <v>0.14400000000000002</v>
      </c>
      <c r="J8" s="10">
        <f t="shared" si="0"/>
        <v>42</v>
      </c>
      <c r="K8" s="10"/>
      <c r="L8" s="4">
        <f>I8*A8*L$1</f>
        <v>4.032</v>
      </c>
      <c r="M8" s="4">
        <f>(MAX(C8,L8))</f>
        <v>7.2</v>
      </c>
      <c r="P8" s="1">
        <v>6</v>
      </c>
      <c r="Q8" s="1">
        <v>521.02</v>
      </c>
      <c r="R8" s="1">
        <f t="shared" si="1"/>
        <v>86.836666666666659</v>
      </c>
      <c r="S8" s="1" t="s">
        <v>32</v>
      </c>
    </row>
    <row r="9" spans="1:19" x14ac:dyDescent="0.2">
      <c r="A9" s="5">
        <v>2</v>
      </c>
      <c r="B9" s="1" t="s">
        <v>23</v>
      </c>
      <c r="C9" s="9">
        <v>1.85</v>
      </c>
      <c r="D9" s="1" t="str">
        <f>CONCATENATE("`",F9," &lt;",G9,"&gt;`_")</f>
        <v>`12755t73 &lt;https://www.mcmaster.com/#12755t73&gt;`_</v>
      </c>
      <c r="F9" s="3" t="s">
        <v>22</v>
      </c>
      <c r="G9" s="1" t="s">
        <v>27</v>
      </c>
      <c r="H9" s="1">
        <v>12</v>
      </c>
      <c r="I9" s="4">
        <f>C9/H9</f>
        <v>0.15416666666666667</v>
      </c>
      <c r="J9" s="10">
        <f t="shared" si="0"/>
        <v>6</v>
      </c>
      <c r="K9" s="10"/>
      <c r="L9" s="4">
        <f>I9*A9*L$1</f>
        <v>0.6166666666666667</v>
      </c>
      <c r="M9" s="4">
        <f>(MAX(C9,L9))</f>
        <v>1.85</v>
      </c>
      <c r="P9" s="1">
        <v>7</v>
      </c>
      <c r="Q9" s="1">
        <v>600.80999999999995</v>
      </c>
      <c r="R9" s="1">
        <f t="shared" si="1"/>
        <v>85.83</v>
      </c>
    </row>
    <row r="10" spans="1:19" x14ac:dyDescent="0.2">
      <c r="A10" s="5" t="s">
        <v>33</v>
      </c>
      <c r="B10" s="1" t="s">
        <v>59</v>
      </c>
      <c r="C10" s="9">
        <v>5.33</v>
      </c>
      <c r="D10" s="1" t="str">
        <f>CONCATENATE("`",F10," &lt;",G10,"&gt;`_")</f>
        <v>`6479K78 &lt;https://www.mcmaster.com/#6479K78&gt;`_</v>
      </c>
      <c r="F10" s="1" t="s">
        <v>60</v>
      </c>
      <c r="G10" s="1" t="s">
        <v>61</v>
      </c>
      <c r="H10" s="1">
        <v>1</v>
      </c>
      <c r="I10" s="4">
        <f>C10/H10</f>
        <v>5.33</v>
      </c>
      <c r="J10" s="10">
        <f t="shared" si="0"/>
        <v>3</v>
      </c>
      <c r="K10" s="10"/>
      <c r="L10" s="4">
        <f>I10*A10*L$1</f>
        <v>10.66</v>
      </c>
      <c r="M10" s="4">
        <f>(MAX(C10,L10))</f>
        <v>10.66</v>
      </c>
      <c r="P10" s="1">
        <v>8</v>
      </c>
      <c r="Q10" s="1">
        <v>680.6</v>
      </c>
      <c r="R10" s="1">
        <f t="shared" si="1"/>
        <v>85.075000000000003</v>
      </c>
    </row>
    <row r="11" spans="1:19" x14ac:dyDescent="0.2">
      <c r="A11" s="5" t="s">
        <v>33</v>
      </c>
      <c r="B11" s="2" t="s">
        <v>7</v>
      </c>
      <c r="C11" s="9">
        <v>9.99</v>
      </c>
      <c r="D11" s="1" t="str">
        <f t="shared" ref="D11:D15" si="2">CONCATENATE("`",F11," &lt;",G11,"&gt;`_")</f>
        <v>`634050 &lt;https://www.servocity.com/lead-screws#371=448&gt;`_</v>
      </c>
      <c r="E11" s="1" t="s">
        <v>35</v>
      </c>
      <c r="F11" s="1">
        <v>634050</v>
      </c>
      <c r="G11" s="1" t="s">
        <v>34</v>
      </c>
      <c r="H11" s="1">
        <v>1</v>
      </c>
      <c r="I11" s="4">
        <f>C11/H11</f>
        <v>9.99</v>
      </c>
      <c r="J11" s="10">
        <f t="shared" si="0"/>
        <v>3</v>
      </c>
      <c r="K11" s="10"/>
      <c r="L11" s="4">
        <f t="shared" ref="L11:L17" si="3">I11*A11*L$1</f>
        <v>19.98</v>
      </c>
      <c r="M11" s="4">
        <f t="shared" ref="M11:M17" si="4">(MAX(C11,L11))</f>
        <v>19.98</v>
      </c>
      <c r="P11" s="1">
        <v>9</v>
      </c>
      <c r="Q11" s="1">
        <v>760.6</v>
      </c>
      <c r="R11" s="1">
        <f t="shared" si="1"/>
        <v>84.51111111111112</v>
      </c>
    </row>
    <row r="12" spans="1:19" x14ac:dyDescent="0.2">
      <c r="A12" s="5" t="s">
        <v>33</v>
      </c>
      <c r="B12" s="1" t="s">
        <v>39</v>
      </c>
      <c r="C12" s="9">
        <v>7.99</v>
      </c>
      <c r="D12" s="1" t="str">
        <f t="shared" si="2"/>
        <v>`545315 &lt;https://www.servocity.com/8mm-4-start-hub&gt;`_</v>
      </c>
      <c r="F12" s="1">
        <v>545315</v>
      </c>
      <c r="G12" s="1" t="s">
        <v>38</v>
      </c>
      <c r="H12" s="1">
        <v>1</v>
      </c>
      <c r="I12" s="4">
        <f>C12/H12</f>
        <v>7.99</v>
      </c>
      <c r="J12" s="10">
        <f t="shared" si="0"/>
        <v>3</v>
      </c>
      <c r="K12" s="10"/>
      <c r="L12" s="4">
        <f t="shared" si="3"/>
        <v>15.98</v>
      </c>
      <c r="M12" s="4">
        <f t="shared" si="4"/>
        <v>15.98</v>
      </c>
      <c r="P12" s="1">
        <v>10</v>
      </c>
      <c r="Q12" s="1">
        <v>840.71</v>
      </c>
      <c r="R12" s="1">
        <f t="shared" si="1"/>
        <v>84.070999999999998</v>
      </c>
    </row>
    <row r="13" spans="1:19" x14ac:dyDescent="0.2">
      <c r="A13" s="5" t="s">
        <v>33</v>
      </c>
      <c r="B13" s="1" t="s">
        <v>37</v>
      </c>
      <c r="C13" s="9">
        <v>3.49</v>
      </c>
      <c r="D13" s="1" t="str">
        <f t="shared" si="2"/>
        <v>`634310 &lt;https://www.servocity.com/8mm-stainless-steel-precision-shafting#371=460&gt;`_</v>
      </c>
      <c r="F13" s="1">
        <v>634310</v>
      </c>
      <c r="G13" s="1" t="s">
        <v>36</v>
      </c>
      <c r="H13" s="1">
        <v>1</v>
      </c>
      <c r="I13" s="4">
        <f>C13/H13</f>
        <v>3.49</v>
      </c>
      <c r="J13" s="10">
        <f t="shared" si="0"/>
        <v>3</v>
      </c>
      <c r="K13" s="10"/>
      <c r="L13" s="4">
        <f t="shared" si="3"/>
        <v>6.98</v>
      </c>
      <c r="M13" s="4">
        <f t="shared" si="4"/>
        <v>6.98</v>
      </c>
    </row>
    <row r="14" spans="1:19" x14ac:dyDescent="0.2">
      <c r="A14" s="5">
        <v>1</v>
      </c>
      <c r="B14" s="1" t="s">
        <v>8</v>
      </c>
      <c r="C14" s="9">
        <v>7.99</v>
      </c>
      <c r="D14" s="1" t="str">
        <f t="shared" si="2"/>
        <v>`B01M287GNY &lt;https://www.amazon.com/RepRap-Champion-Coupler-Routers-printers/dp/B01M287GNY/ref=sr_1_12?ie=UTF8&amp;qid=1488495177&amp;sr=8-12&amp;keywords=5+to+8mm+coupler&gt;`_</v>
      </c>
      <c r="E14" s="1" t="s">
        <v>41</v>
      </c>
      <c r="F14" s="1" t="s">
        <v>9</v>
      </c>
      <c r="G14" s="1" t="s">
        <v>2</v>
      </c>
      <c r="H14" s="1">
        <v>2</v>
      </c>
      <c r="I14" s="4">
        <f t="shared" ref="I14:I17" si="5">C14/H14</f>
        <v>3.9950000000000001</v>
      </c>
      <c r="J14" s="10">
        <f t="shared" si="0"/>
        <v>3</v>
      </c>
      <c r="K14" s="10"/>
      <c r="L14" s="4">
        <f t="shared" si="3"/>
        <v>7.99</v>
      </c>
      <c r="M14" s="4">
        <f t="shared" si="4"/>
        <v>7.99</v>
      </c>
    </row>
    <row r="15" spans="1:19" x14ac:dyDescent="0.2">
      <c r="A15" s="5">
        <v>1</v>
      </c>
      <c r="B15" s="1" t="s">
        <v>15</v>
      </c>
      <c r="C15" s="9">
        <v>6.01</v>
      </c>
      <c r="D15" s="1" t="str">
        <f t="shared" si="2"/>
        <v>`B00NQ2H8YU &lt;https://www.amazon.com/uxcell-LMF8UU-Inside-Flange-Bearing/dp/B00NQ2H8YU/ref=sr_1_1?rps=1&amp;ie=UTF8&amp;qid=1488498852&amp;sr=8-1&amp;keywords=LMF8UU&amp;refinements=p_85%3A2470955011&gt;`_</v>
      </c>
      <c r="F15" s="1" t="s">
        <v>13</v>
      </c>
      <c r="G15" s="1" t="s">
        <v>12</v>
      </c>
      <c r="H15" s="1">
        <v>1</v>
      </c>
      <c r="I15" s="4">
        <f t="shared" si="5"/>
        <v>6.01</v>
      </c>
      <c r="J15" s="10">
        <f t="shared" si="0"/>
        <v>3</v>
      </c>
      <c r="K15" s="10"/>
      <c r="L15" s="4">
        <f t="shared" si="3"/>
        <v>12.02</v>
      </c>
      <c r="M15" s="4">
        <f t="shared" si="4"/>
        <v>12.02</v>
      </c>
      <c r="P15" s="7">
        <f>SUM(L2:L18)</f>
        <v>163.91126666666668</v>
      </c>
      <c r="Q15" s="7">
        <f>SUM(M2:M18)</f>
        <v>206.41</v>
      </c>
    </row>
    <row r="16" spans="1:19" x14ac:dyDescent="0.2">
      <c r="A16" s="5" t="s">
        <v>50</v>
      </c>
      <c r="B16" s="1" t="s">
        <v>51</v>
      </c>
      <c r="C16" s="9">
        <v>14.31</v>
      </c>
      <c r="D16" s="1" t="str">
        <f t="shared" ref="D16:D17" si="6">CONCATENATE("`",F16," &lt;",G16,"&gt;`_")</f>
        <v>`SJ5746-0-ND &lt;https://www.digikey.com/product-detail/en/3m/SJ61A1/SJ5746-0-ND/1768456&gt;`_</v>
      </c>
      <c r="E16" s="1" t="s">
        <v>54</v>
      </c>
      <c r="F16" s="1" t="s">
        <v>52</v>
      </c>
      <c r="G16" s="1" t="s">
        <v>53</v>
      </c>
      <c r="H16" s="1">
        <v>144</v>
      </c>
      <c r="I16" s="4">
        <f t="shared" si="5"/>
        <v>9.9375000000000005E-2</v>
      </c>
      <c r="J16" s="10">
        <f t="shared" si="0"/>
        <v>12</v>
      </c>
      <c r="K16" s="10"/>
      <c r="L16" s="4">
        <f t="shared" si="3"/>
        <v>0.79500000000000004</v>
      </c>
      <c r="M16" s="4">
        <f t="shared" si="4"/>
        <v>14.31</v>
      </c>
    </row>
    <row r="17" spans="1:13" x14ac:dyDescent="0.2">
      <c r="A17" s="5" t="s">
        <v>57</v>
      </c>
      <c r="B17" s="1" t="s">
        <v>56</v>
      </c>
      <c r="C17" s="9">
        <v>4.1100000000000003</v>
      </c>
      <c r="D17" s="1" t="str">
        <f t="shared" si="6"/>
        <v>`255-5122-ND &lt;https://www.digikey.com/products/en?keywords=255-5122-nd&gt;`_</v>
      </c>
      <c r="F17" s="1" t="s">
        <v>58</v>
      </c>
      <c r="G17" s="1" t="s">
        <v>55</v>
      </c>
      <c r="H17" s="1">
        <v>1</v>
      </c>
      <c r="I17" s="7">
        <f t="shared" si="5"/>
        <v>4.1100000000000003</v>
      </c>
      <c r="J17" s="10">
        <f t="shared" si="0"/>
        <v>6</v>
      </c>
      <c r="K17" s="10"/>
      <c r="L17" s="4">
        <f t="shared" si="3"/>
        <v>16.440000000000001</v>
      </c>
      <c r="M17" s="4">
        <f t="shared" si="4"/>
        <v>16.440000000000001</v>
      </c>
    </row>
    <row r="18" spans="1:13" x14ac:dyDescent="0.2">
      <c r="A18" s="5" t="s">
        <v>33</v>
      </c>
      <c r="B18" s="1" t="s">
        <v>62</v>
      </c>
      <c r="C18" s="9">
        <v>18.39</v>
      </c>
      <c r="D18" s="1" t="str">
        <f>CONCATENATE("`",F18," &lt;",G18,"&gt;`_")</f>
        <v>`17HS24-0644S &lt;https://www.omc-stepperonline.com/hybrid-stepper-motor/nema-17-bipolar-18deg-60ncm-85ozin-064a-10v-42x42x60mm-4-wires-17hs24-0644s.html?search=17hs24-0644s&gt;`_</v>
      </c>
      <c r="E18" s="1" t="s">
        <v>40</v>
      </c>
      <c r="F18" s="1" t="s">
        <v>63</v>
      </c>
      <c r="G18" s="8" t="s">
        <v>64</v>
      </c>
      <c r="H18" s="1">
        <v>1</v>
      </c>
      <c r="I18" s="4">
        <f>C18/H18</f>
        <v>18.39</v>
      </c>
      <c r="J18" s="10">
        <f t="shared" si="0"/>
        <v>3</v>
      </c>
      <c r="K18" s="10"/>
      <c r="L18" s="4">
        <f>I18*A18*L$1</f>
        <v>36.78</v>
      </c>
      <c r="M18" s="4">
        <f>(MAX(C18,L18))</f>
        <v>36.78</v>
      </c>
    </row>
    <row r="19" spans="1:13" x14ac:dyDescent="0.2">
      <c r="L19" s="7"/>
    </row>
    <row r="21" spans="1:13" x14ac:dyDescent="0.2">
      <c r="I21" s="9"/>
    </row>
    <row r="22" spans="1:13" x14ac:dyDescent="0.2">
      <c r="I22" s="9"/>
    </row>
  </sheetData>
  <pageMargins left="0.7" right="0.7" top="0.75" bottom="0.75" header="0.3" footer="0.3"/>
  <ignoredErrors>
    <ignoredError sqref="A11:A13 A16:A17 A14:A1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063B-233C-C843-9F2B-73873A549A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Lustig, Andy</cp:lastModifiedBy>
  <dcterms:created xsi:type="dcterms:W3CDTF">2017-03-02T23:00:28Z</dcterms:created>
  <dcterms:modified xsi:type="dcterms:W3CDTF">2018-01-27T21:22:25Z</dcterms:modified>
</cp:coreProperties>
</file>