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Syringe/Documentation Source/source/BOMs/"/>
    </mc:Choice>
  </mc:AlternateContent>
  <xr:revisionPtr revIDLastSave="0" documentId="13_ncr:1_{69E68BA5-A1B1-CB45-9EB2-59C2F9294493}" xr6:coauthVersionLast="43" xr6:coauthVersionMax="43" xr10:uidLastSave="{00000000-0000-0000-0000-000000000000}"/>
  <bookViews>
    <workbookView xWindow="0" yWindow="460" windowWidth="28800" windowHeight="17540" tabRatio="500" xr2:uid="{00000000-000D-0000-FFFF-FFFF00000000}"/>
  </bookViews>
  <sheets>
    <sheet name="BOM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K17" i="1" s="1"/>
  <c r="D17" i="1"/>
  <c r="N8" i="1" l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8" i="1"/>
  <c r="J18" i="1" s="1"/>
  <c r="K18" i="1" s="1"/>
  <c r="I19" i="1"/>
  <c r="J19" i="1" s="1"/>
  <c r="K19" i="1" s="1"/>
  <c r="I20" i="1"/>
  <c r="J20" i="1" s="1"/>
  <c r="K20" i="1" s="1"/>
  <c r="D11" i="1" l="1"/>
  <c r="D7" i="1" l="1"/>
  <c r="D8" i="1"/>
  <c r="I3" i="1" l="1"/>
  <c r="I4" i="1"/>
  <c r="I2" i="1"/>
  <c r="J4" i="1" l="1"/>
  <c r="J2" i="1"/>
  <c r="J3" i="1"/>
  <c r="K3" i="1" s="1"/>
  <c r="D12" i="1"/>
  <c r="D19" i="1"/>
  <c r="D18" i="1"/>
  <c r="D4" i="1"/>
  <c r="D20" i="1"/>
  <c r="D13" i="1"/>
  <c r="D15" i="1"/>
  <c r="D14" i="1"/>
  <c r="D5" i="1"/>
  <c r="D10" i="1"/>
  <c r="D9" i="1"/>
  <c r="D6" i="1"/>
  <c r="D3" i="1"/>
  <c r="D2" i="1"/>
  <c r="D16" i="1"/>
  <c r="M2" i="1" l="1"/>
  <c r="N2" i="1" s="1"/>
  <c r="K4" i="1"/>
  <c r="N17" i="1"/>
  <c r="K2" i="1"/>
</calcChain>
</file>

<file path=xl/sharedStrings.xml><?xml version="1.0" encoding="utf-8"?>
<sst xmlns="http://schemas.openxmlformats.org/spreadsheetml/2006/main" count="93" uniqueCount="84">
  <si>
    <t>link</t>
  </si>
  <si>
    <t>Supplier</t>
  </si>
  <si>
    <t>QTY</t>
  </si>
  <si>
    <t>Price</t>
  </si>
  <si>
    <t>Included QTY</t>
  </si>
  <si>
    <t>5 mm to 8 mm coupler</t>
  </si>
  <si>
    <t>Part Number</t>
  </si>
  <si>
    <t>Description</t>
  </si>
  <si>
    <t>link text</t>
  </si>
  <si>
    <t>McMaster-Carr</t>
  </si>
  <si>
    <t>Grommet</t>
  </si>
  <si>
    <t>https://www.mcmaster.com/#9600k54</t>
  </si>
  <si>
    <t>9600k54</t>
  </si>
  <si>
    <t>92005A220</t>
  </si>
  <si>
    <t>94510A240</t>
  </si>
  <si>
    <t>96887A329</t>
  </si>
  <si>
    <t>https://www.mcmaster.com/#96887A329</t>
  </si>
  <si>
    <t>M4  square nut</t>
  </si>
  <si>
    <t>https://www.mcmaster.com/#94510A240</t>
  </si>
  <si>
    <t>1</t>
  </si>
  <si>
    <t>https://www.servocity.com/lead-screws#371=448</t>
  </si>
  <si>
    <t>ServoCity</t>
  </si>
  <si>
    <t>https://www.servocity.com/8mm-stainless-steel-precision-shafting#371=460</t>
  </si>
  <si>
    <t>200 x  8 mm shaft</t>
  </si>
  <si>
    <t>https://www.servocity.com/8mm-4-start-hub</t>
  </si>
  <si>
    <t>8mm lead screw nut</t>
  </si>
  <si>
    <t>STEPPERONLINE</t>
  </si>
  <si>
    <t>Amazon</t>
  </si>
  <si>
    <t>https://www.mcmaster.com/#92005A226</t>
  </si>
  <si>
    <t>https://www.mcmaster.com/#92000A120</t>
  </si>
  <si>
    <t>92000A120</t>
  </si>
  <si>
    <t>4</t>
  </si>
  <si>
    <t>SJ5746-0-ND</t>
  </si>
  <si>
    <t>https://www.digikey.com/product-detail/en/3m/SJ61A1/SJ5746-0-ND/1768456</t>
  </si>
  <si>
    <t>Digi-Key</t>
  </si>
  <si>
    <t>https://www.digikey.com/products/en?keywords=255-5122-nd</t>
  </si>
  <si>
    <t>2</t>
  </si>
  <si>
    <t>255-5122-ND</t>
  </si>
  <si>
    <t>Knob</t>
  </si>
  <si>
    <t>6479K78</t>
  </si>
  <si>
    <t>https://www.mcmaster.com/#6479K78</t>
  </si>
  <si>
    <t>17HS24-0644S</t>
  </si>
  <si>
    <t>https://www.omc-stepperonline.com/hybrid-stepper-motor/nema-17-bipolar-18deg-60ncm-85ozin-064a-10v-42x42x60mm-4-wires-17hs24-0644s.html?search=17hs24-0644s</t>
  </si>
  <si>
    <t>Qty for # of pumps</t>
  </si>
  <si>
    <t>Qty to order</t>
  </si>
  <si>
    <t>12" x 12" x 1/4" Acrylic</t>
  </si>
  <si>
    <t>for 5</t>
  </si>
  <si>
    <t>.249"  aluminum 5052</t>
  </si>
  <si>
    <t>.25" aluminum 6061</t>
  </si>
  <si>
    <t>1 to 4</t>
  </si>
  <si>
    <t>.25" polycarbonate</t>
  </si>
  <si>
    <t>10 to 49</t>
  </si>
  <si>
    <t>50-99</t>
  </si>
  <si>
    <t>.25" clear acylic</t>
  </si>
  <si>
    <t>7804K147</t>
  </si>
  <si>
    <t>https://www.mcmaster.com/#7804K147</t>
  </si>
  <si>
    <t>92005A130</t>
  </si>
  <si>
    <t>https://www.mcmaster.com/#92005A130</t>
  </si>
  <si>
    <t>92005A132</t>
  </si>
  <si>
    <t>https://www.mcmaster.com/#92005A132</t>
  </si>
  <si>
    <t>4615T37</t>
  </si>
  <si>
    <t>https://www.mcmaster.com/#4615T37</t>
  </si>
  <si>
    <t>Spring</t>
  </si>
  <si>
    <t>https://www.mcmaster.com/#9657K267</t>
  </si>
  <si>
    <t>9657K267</t>
  </si>
  <si>
    <t>M4 x 16mm machine screw</t>
  </si>
  <si>
    <t>M3 x 25mm machine screw</t>
  </si>
  <si>
    <t>M3 x 10mm machine screw</t>
  </si>
  <si>
    <t>M3 Threaded insert</t>
  </si>
  <si>
    <t>Bumper</t>
  </si>
  <si>
    <t>Limit switch</t>
  </si>
  <si>
    <t>Nema 17 bipolar 60Ncm 200steps</t>
  </si>
  <si>
    <t>M3 x 30mm machine screw</t>
  </si>
  <si>
    <t>Flanged ball bearing</t>
  </si>
  <si>
    <t>Flanged LMF8UU slide bearing</t>
  </si>
  <si>
    <t>B00NQ2H8YUF17</t>
  </si>
  <si>
    <t>https://www.amazon.com/uxcell-LMF8UU-Inside-Flange-Bearing/d</t>
  </si>
  <si>
    <t xml:space="preserve">350 x 8mm lead screw </t>
  </si>
  <si>
    <t>3501-0804-0350</t>
  </si>
  <si>
    <t>16</t>
  </si>
  <si>
    <t>20</t>
  </si>
  <si>
    <t>8</t>
  </si>
  <si>
    <t>https://www.amazon.com/Befenybay-Coupling-Diameter-Coupler-Aluminum/dp/B07Q5Q3DCB/ref=sr_1_1?keywords=B07Q5Q3DCB&amp;qid=1565137893&amp;s=gateway&amp;sr=8-1</t>
  </si>
  <si>
    <t>B07Q5Q3DCB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</si>
</sst>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\ &quot;Assemblies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0" fontId="0" fillId="0" borderId="0" xfId="3" applyNumberFormat="1" applyFon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164" fontId="0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8" fontId="0" fillId="0" borderId="0" xfId="3" applyNumberFormat="1" applyFon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BOM!$L$4:$L$14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BOM!$N$4:$N$14</c:f>
              <c:numCache>
                <c:formatCode>_("$"* #,##0.00_);_("$"* \(#,##0.00\);_("$"* "-"??_);_(@_)</c:formatCode>
                <c:ptCount val="11"/>
                <c:pt idx="0">
                  <c:v>179.60000000000002</c:v>
                </c:pt>
                <c:pt idx="1">
                  <c:v>135.40999999999997</c:v>
                </c:pt>
                <c:pt idx="2">
                  <c:v>127.21000000000002</c:v>
                </c:pt>
                <c:pt idx="3">
                  <c:v>120.84</c:v>
                </c:pt>
                <c:pt idx="4">
                  <c:v>125.154</c:v>
                </c:pt>
                <c:pt idx="5">
                  <c:v>117.39400000000001</c:v>
                </c:pt>
                <c:pt idx="6">
                  <c:v>114.23166666666668</c:v>
                </c:pt>
                <c:pt idx="7">
                  <c:v>112.82874999999999</c:v>
                </c:pt>
                <c:pt idx="8">
                  <c:v>111.80444444444443</c:v>
                </c:pt>
                <c:pt idx="9">
                  <c:v>110.797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0-CE40-9B6B-089049FE7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51967"/>
        <c:axId val="1106053663"/>
      </c:scatterChart>
      <c:valAx>
        <c:axId val="11060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Pumps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53663"/>
        <c:crosses val="autoZero"/>
        <c:crossBetween val="midCat"/>
      </c:valAx>
      <c:valAx>
        <c:axId val="11060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5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BOM!$L$4:$L$13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BOM!$N$4:$N$13</c:f>
              <c:numCache>
                <c:formatCode>_("$"* #,##0.00_);_("$"* \(#,##0.00\);_("$"* "-"??_);_(@_)</c:formatCode>
                <c:ptCount val="10"/>
                <c:pt idx="0">
                  <c:v>179.60000000000002</c:v>
                </c:pt>
                <c:pt idx="1">
                  <c:v>135.40999999999997</c:v>
                </c:pt>
                <c:pt idx="2">
                  <c:v>127.21000000000002</c:v>
                </c:pt>
                <c:pt idx="3">
                  <c:v>120.84</c:v>
                </c:pt>
                <c:pt idx="4">
                  <c:v>125.154</c:v>
                </c:pt>
                <c:pt idx="5">
                  <c:v>117.39400000000001</c:v>
                </c:pt>
                <c:pt idx="6">
                  <c:v>114.23166666666668</c:v>
                </c:pt>
                <c:pt idx="7">
                  <c:v>112.82874999999999</c:v>
                </c:pt>
                <c:pt idx="8">
                  <c:v>111.80444444444443</c:v>
                </c:pt>
                <c:pt idx="9">
                  <c:v>110.797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2-0942-8AD2-5C3FD2C5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02319"/>
        <c:axId val="2060863519"/>
      </c:scatterChart>
      <c:valAx>
        <c:axId val="206100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63519"/>
        <c:crosses val="autoZero"/>
        <c:crossBetween val="midCat"/>
      </c:valAx>
      <c:valAx>
        <c:axId val="20608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0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1</xdr:row>
      <xdr:rowOff>25400</xdr:rowOff>
    </xdr:from>
    <xdr:to>
      <xdr:col>21</xdr:col>
      <xdr:colOff>406400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024C-3302-6649-857D-91C92D76A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184150</xdr:colOff>
      <xdr:row>3</xdr:row>
      <xdr:rowOff>171450</xdr:rowOff>
    </xdr:from>
    <xdr:to>
      <xdr:col>20</xdr:col>
      <xdr:colOff>628650</xdr:colOff>
      <xdr:row>17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F2A0F-EAEE-F941-87E7-2DA31A89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topLeftCell="B1" zoomScaleNormal="100" workbookViewId="0">
      <selection activeCell="H16" sqref="H16"/>
    </sheetView>
  </sheetViews>
  <sheetFormatPr baseColWidth="10" defaultRowHeight="16" x14ac:dyDescent="0.2"/>
  <cols>
    <col min="1" max="1" width="5.6640625" style="3" bestFit="1" customWidth="1"/>
    <col min="2" max="2" width="29.6640625" style="1" bestFit="1" customWidth="1"/>
    <col min="3" max="3" width="6.6640625" style="1" bestFit="1" customWidth="1"/>
    <col min="4" max="4" width="165.33203125" style="1" bestFit="1" customWidth="1"/>
    <col min="5" max="5" width="14.33203125" style="1" bestFit="1" customWidth="1"/>
    <col min="6" max="6" width="12.83203125" style="1" bestFit="1" customWidth="1"/>
    <col min="7" max="7" width="54.1640625" style="1" customWidth="1"/>
    <col min="8" max="8" width="12.5" style="1" bestFit="1" customWidth="1"/>
    <col min="9" max="9" width="16.83203125" style="1" bestFit="1" customWidth="1"/>
    <col min="10" max="10" width="12.6640625" style="4" bestFit="1" customWidth="1"/>
    <col min="11" max="11" width="10.83203125" style="1"/>
    <col min="12" max="12" width="13" style="13" bestFit="1" customWidth="1"/>
    <col min="13" max="13" width="10.5" style="11" bestFit="1" customWidth="1"/>
    <col min="14" max="14" width="9" style="11" bestFit="1" customWidth="1"/>
    <col min="15" max="22" width="10.83203125" style="1"/>
    <col min="23" max="23" width="19.5" style="1" bestFit="1" customWidth="1"/>
    <col min="24" max="16384" width="10.83203125" style="1"/>
  </cols>
  <sheetData>
    <row r="1" spans="1:27" x14ac:dyDescent="0.2">
      <c r="A1" s="3" t="s">
        <v>2</v>
      </c>
      <c r="B1" s="1" t="s">
        <v>7</v>
      </c>
      <c r="C1" s="1" t="s">
        <v>3</v>
      </c>
      <c r="D1" s="1" t="s">
        <v>6</v>
      </c>
      <c r="E1" s="1" t="s">
        <v>1</v>
      </c>
      <c r="F1" s="1" t="s">
        <v>8</v>
      </c>
      <c r="G1" s="1" t="s">
        <v>0</v>
      </c>
      <c r="H1" s="1" t="s">
        <v>4</v>
      </c>
      <c r="I1" s="1" t="s">
        <v>43</v>
      </c>
      <c r="J1" s="4" t="s">
        <v>44</v>
      </c>
    </row>
    <row r="2" spans="1:27" x14ac:dyDescent="0.2">
      <c r="A2" s="3">
        <v>1</v>
      </c>
      <c r="B2" s="1" t="s">
        <v>45</v>
      </c>
      <c r="C2" s="6">
        <v>31.84</v>
      </c>
      <c r="D2" s="1" t="str">
        <f t="shared" ref="D2:D12" si="0">CONCATENATE("`",F2," &lt;",G2,"&gt;`_")</f>
        <v>`4615T37 &lt;https://www.mcmaster.com/#4615T37&gt;`_</v>
      </c>
      <c r="E2" s="1" t="s">
        <v>9</v>
      </c>
      <c r="F2" s="1" t="s">
        <v>60</v>
      </c>
      <c r="G2" s="5" t="s">
        <v>61</v>
      </c>
      <c r="H2" s="1">
        <v>1</v>
      </c>
      <c r="I2" s="7">
        <f>A2*BOM!$L$2</f>
        <v>10</v>
      </c>
      <c r="J2" s="7">
        <f t="shared" ref="J2:J4" si="1">ROUNDUP(I2/H2,0)</f>
        <v>10</v>
      </c>
      <c r="K2" s="1">
        <f>J2*C2/BOM!$L$2</f>
        <v>31.839999999999996</v>
      </c>
      <c r="L2" s="12">
        <v>10</v>
      </c>
      <c r="M2" s="11">
        <f>SUMPRODUCT(BOM!J2:J20,BOM!C2:C20)</f>
        <v>1090.97</v>
      </c>
      <c r="N2" s="11">
        <f>M2/L2</f>
        <v>109.09700000000001</v>
      </c>
      <c r="O2"/>
      <c r="P2"/>
      <c r="Q2"/>
      <c r="R2"/>
      <c r="S2"/>
      <c r="T2"/>
      <c r="U2"/>
      <c r="V2"/>
    </row>
    <row r="3" spans="1:27" x14ac:dyDescent="0.2">
      <c r="A3" s="3">
        <v>2</v>
      </c>
      <c r="B3" s="1" t="s">
        <v>10</v>
      </c>
      <c r="C3" s="6">
        <v>10.52</v>
      </c>
      <c r="D3" s="1" t="str">
        <f t="shared" si="0"/>
        <v>`9600k54 &lt;https://www.mcmaster.com/#9600k54&gt;`_</v>
      </c>
      <c r="F3" s="1" t="s">
        <v>12</v>
      </c>
      <c r="G3" s="5" t="s">
        <v>11</v>
      </c>
      <c r="H3" s="1">
        <v>50</v>
      </c>
      <c r="I3" s="7">
        <f>A3*BOM!$L$2</f>
        <v>20</v>
      </c>
      <c r="J3" s="7">
        <f t="shared" si="1"/>
        <v>1</v>
      </c>
      <c r="K3" s="1">
        <f>J3*C3/BOM!$L$2</f>
        <v>1.052</v>
      </c>
      <c r="O3"/>
      <c r="P3"/>
      <c r="Q3"/>
      <c r="R3"/>
      <c r="S3"/>
      <c r="T3"/>
      <c r="U3"/>
      <c r="V3"/>
    </row>
    <row r="4" spans="1:27" x14ac:dyDescent="0.2">
      <c r="A4" s="3">
        <v>1</v>
      </c>
      <c r="B4" s="1" t="s">
        <v>73</v>
      </c>
      <c r="C4" s="6">
        <v>7.97</v>
      </c>
      <c r="D4" s="1" t="str">
        <f t="shared" si="0"/>
        <v>`7804K147 &lt;https://www.mcmaster.com/#7804K147&gt;`_</v>
      </c>
      <c r="F4" s="1" t="s">
        <v>54</v>
      </c>
      <c r="G4" s="1" t="s">
        <v>55</v>
      </c>
      <c r="H4" s="1">
        <v>1</v>
      </c>
      <c r="I4" s="7">
        <f>A4*BOM!$L$2</f>
        <v>10</v>
      </c>
      <c r="J4" s="7">
        <f t="shared" si="1"/>
        <v>10</v>
      </c>
      <c r="K4" s="1">
        <f>J4*C4/BOM!$L$2</f>
        <v>7.9700000000000006</v>
      </c>
      <c r="L4" s="13">
        <v>1</v>
      </c>
      <c r="M4" s="11">
        <v>179.60000000000002</v>
      </c>
      <c r="N4" s="11">
        <v>179.60000000000002</v>
      </c>
      <c r="O4"/>
      <c r="P4"/>
      <c r="Q4"/>
      <c r="R4"/>
      <c r="S4"/>
      <c r="T4"/>
      <c r="U4"/>
      <c r="V4"/>
    </row>
    <row r="5" spans="1:27" x14ac:dyDescent="0.2">
      <c r="A5" s="3" t="s">
        <v>31</v>
      </c>
      <c r="B5" s="1" t="s">
        <v>65</v>
      </c>
      <c r="C5" s="6">
        <v>4.4000000000000004</v>
      </c>
      <c r="D5" s="1" t="str">
        <f t="shared" si="0"/>
        <v>`92005A220 &lt;https://www.mcmaster.com/#92005A226&gt;`_</v>
      </c>
      <c r="F5" s="1" t="s">
        <v>13</v>
      </c>
      <c r="G5" s="1" t="s">
        <v>28</v>
      </c>
      <c r="H5" s="1">
        <v>100</v>
      </c>
      <c r="I5" s="7">
        <f>A5*BOM!$L$2</f>
        <v>40</v>
      </c>
      <c r="J5" s="7">
        <f t="shared" ref="J5:J20" si="2">ROUNDUP(I5/H5,0)</f>
        <v>1</v>
      </c>
      <c r="K5" s="1">
        <f>J5*C5/BOM!$L$2</f>
        <v>0.44000000000000006</v>
      </c>
      <c r="L5" s="13">
        <v>2</v>
      </c>
      <c r="M5" s="11">
        <v>270.81999999999994</v>
      </c>
      <c r="N5" s="11">
        <v>135.40999999999997</v>
      </c>
      <c r="O5"/>
      <c r="P5"/>
      <c r="Q5"/>
      <c r="R5"/>
      <c r="S5"/>
      <c r="T5"/>
      <c r="U5"/>
      <c r="V5"/>
    </row>
    <row r="6" spans="1:27" x14ac:dyDescent="0.2">
      <c r="A6" s="3" t="s">
        <v>31</v>
      </c>
      <c r="B6" s="1" t="s">
        <v>17</v>
      </c>
      <c r="C6" s="6">
        <v>10</v>
      </c>
      <c r="D6" s="1" t="str">
        <f t="shared" si="0"/>
        <v>`96887A329 &lt;https://www.mcmaster.com/#96887A329&gt;`_</v>
      </c>
      <c r="F6" s="1" t="s">
        <v>15</v>
      </c>
      <c r="G6" s="1" t="s">
        <v>16</v>
      </c>
      <c r="H6" s="1">
        <v>100</v>
      </c>
      <c r="I6" s="7">
        <f>A6*BOM!$L$2</f>
        <v>40</v>
      </c>
      <c r="J6" s="7">
        <f t="shared" si="2"/>
        <v>1</v>
      </c>
      <c r="K6" s="1">
        <f>J6*C6/BOM!$L$2</f>
        <v>1</v>
      </c>
      <c r="L6" s="13">
        <v>3</v>
      </c>
      <c r="M6" s="11">
        <v>381.63000000000005</v>
      </c>
      <c r="N6" s="11">
        <v>127.21000000000002</v>
      </c>
      <c r="O6"/>
      <c r="P6"/>
      <c r="Q6"/>
      <c r="R6"/>
      <c r="S6"/>
      <c r="T6"/>
      <c r="U6"/>
      <c r="V6"/>
    </row>
    <row r="7" spans="1:27" x14ac:dyDescent="0.2">
      <c r="A7" s="3" t="s">
        <v>31</v>
      </c>
      <c r="B7" s="1" t="s">
        <v>66</v>
      </c>
      <c r="C7" s="6">
        <v>3.36</v>
      </c>
      <c r="D7" s="1" t="str">
        <f t="shared" si="0"/>
        <v>`92005A130 &lt;https://www.mcmaster.com/#92005A130&gt;`_</v>
      </c>
      <c r="F7" s="1" t="s">
        <v>56</v>
      </c>
      <c r="G7" s="1" t="s">
        <v>57</v>
      </c>
      <c r="H7" s="1">
        <v>100</v>
      </c>
      <c r="I7" s="7">
        <f>A7*BOM!$L$2</f>
        <v>40</v>
      </c>
      <c r="J7" s="7">
        <f t="shared" si="2"/>
        <v>1</v>
      </c>
      <c r="K7" s="1">
        <f>J7*C7/BOM!$L$2</f>
        <v>0.33599999999999997</v>
      </c>
      <c r="L7" s="13">
        <v>4</v>
      </c>
      <c r="M7" s="11">
        <v>483.36</v>
      </c>
      <c r="N7" s="11">
        <v>120.84</v>
      </c>
      <c r="O7"/>
      <c r="P7"/>
      <c r="Q7"/>
      <c r="R7"/>
      <c r="S7"/>
      <c r="T7"/>
      <c r="U7"/>
      <c r="V7"/>
    </row>
    <row r="8" spans="1:27" x14ac:dyDescent="0.2">
      <c r="A8" s="3" t="s">
        <v>31</v>
      </c>
      <c r="B8" s="1" t="s">
        <v>72</v>
      </c>
      <c r="C8" s="6">
        <v>3.88</v>
      </c>
      <c r="D8" s="1" t="str">
        <f t="shared" si="0"/>
        <v>`92005A132 &lt;https://www.mcmaster.com/#92005A132&gt;`_</v>
      </c>
      <c r="F8" s="1" t="s">
        <v>58</v>
      </c>
      <c r="G8" s="1" t="s">
        <v>59</v>
      </c>
      <c r="H8" s="1">
        <v>100</v>
      </c>
      <c r="I8" s="7">
        <f>A8*BOM!$L$2</f>
        <v>40</v>
      </c>
      <c r="J8" s="7">
        <f t="shared" si="2"/>
        <v>1</v>
      </c>
      <c r="K8" s="1">
        <f>J8*C8/BOM!$L$2</f>
        <v>0.38800000000000001</v>
      </c>
      <c r="L8" s="13">
        <v>5</v>
      </c>
      <c r="M8" s="11">
        <v>625.77</v>
      </c>
      <c r="N8" s="11">
        <f t="shared" ref="N8" si="3">M8/L8</f>
        <v>125.154</v>
      </c>
      <c r="O8"/>
      <c r="P8"/>
      <c r="Q8"/>
      <c r="R8"/>
      <c r="S8"/>
      <c r="T8"/>
      <c r="U8"/>
      <c r="V8"/>
    </row>
    <row r="9" spans="1:27" x14ac:dyDescent="0.2">
      <c r="A9" s="3" t="s">
        <v>79</v>
      </c>
      <c r="B9" s="1" t="s">
        <v>67</v>
      </c>
      <c r="C9" s="6">
        <v>4.7</v>
      </c>
      <c r="D9" s="1" t="str">
        <f t="shared" si="0"/>
        <v>`92000A120 &lt;https://www.mcmaster.com/#92000A120&gt;`_</v>
      </c>
      <c r="F9" s="1" t="s">
        <v>30</v>
      </c>
      <c r="G9" s="1" t="s">
        <v>29</v>
      </c>
      <c r="H9" s="1">
        <v>100</v>
      </c>
      <c r="I9" s="7">
        <f>A9*BOM!$L$2</f>
        <v>160</v>
      </c>
      <c r="J9" s="7">
        <f t="shared" si="2"/>
        <v>2</v>
      </c>
      <c r="K9" s="1">
        <f>J9*C9/BOM!$L$2</f>
        <v>0.94000000000000006</v>
      </c>
      <c r="L9" s="13">
        <v>6</v>
      </c>
      <c r="M9" s="11">
        <v>586.97</v>
      </c>
      <c r="N9" s="11">
        <v>117.39400000000001</v>
      </c>
      <c r="O9"/>
      <c r="P9"/>
      <c r="Q9"/>
      <c r="R9"/>
      <c r="S9"/>
      <c r="T9"/>
      <c r="U9"/>
      <c r="V9"/>
    </row>
    <row r="10" spans="1:27" x14ac:dyDescent="0.2">
      <c r="A10" s="3" t="s">
        <v>80</v>
      </c>
      <c r="B10" s="1" t="s">
        <v>68</v>
      </c>
      <c r="C10" s="6">
        <v>7.2</v>
      </c>
      <c r="D10" s="1" t="str">
        <f t="shared" si="0"/>
        <v>`94510A240 &lt;https://www.mcmaster.com/#94510A240&gt;`_</v>
      </c>
      <c r="F10" s="1" t="s">
        <v>14</v>
      </c>
      <c r="G10" s="1" t="s">
        <v>18</v>
      </c>
      <c r="H10" s="1">
        <v>50</v>
      </c>
      <c r="I10" s="7">
        <f>A10*BOM!$L$2</f>
        <v>200</v>
      </c>
      <c r="J10" s="7">
        <f t="shared" si="2"/>
        <v>4</v>
      </c>
      <c r="K10" s="1">
        <f>J10*C10/BOM!$L$2</f>
        <v>2.88</v>
      </c>
      <c r="L10" s="13">
        <v>7</v>
      </c>
      <c r="M10" s="11">
        <v>685.3900000000001</v>
      </c>
      <c r="N10" s="11">
        <v>114.23166666666668</v>
      </c>
      <c r="O10"/>
      <c r="P10"/>
      <c r="Q10"/>
      <c r="R10"/>
      <c r="S10"/>
      <c r="T10"/>
      <c r="U10"/>
      <c r="V10"/>
    </row>
    <row r="11" spans="1:27" x14ac:dyDescent="0.2">
      <c r="A11" s="3" t="s">
        <v>31</v>
      </c>
      <c r="B11" s="1" t="s">
        <v>62</v>
      </c>
      <c r="C11" s="6">
        <v>10.51</v>
      </c>
      <c r="D11" s="1" t="str">
        <f t="shared" si="0"/>
        <v>`9657K267 &lt;https://www.mcmaster.com/#9657K267&gt;`_</v>
      </c>
      <c r="F11" s="1" t="s">
        <v>64</v>
      </c>
      <c r="G11" s="1" t="s">
        <v>63</v>
      </c>
      <c r="H11" s="1">
        <v>12</v>
      </c>
      <c r="I11" s="7">
        <f>A11*BOM!$L$2</f>
        <v>40</v>
      </c>
      <c r="J11" s="7">
        <f t="shared" si="2"/>
        <v>4</v>
      </c>
      <c r="K11" s="1">
        <f>J11*C11/BOM!$L$2</f>
        <v>4.2039999999999997</v>
      </c>
      <c r="L11" s="13">
        <v>8</v>
      </c>
      <c r="M11" s="11">
        <v>902.62999999999988</v>
      </c>
      <c r="N11" s="11">
        <v>112.82874999999999</v>
      </c>
      <c r="O11"/>
      <c r="P11"/>
      <c r="Q11"/>
      <c r="R11"/>
      <c r="S11"/>
      <c r="T11"/>
      <c r="U11"/>
      <c r="V11"/>
    </row>
    <row r="12" spans="1:27" x14ac:dyDescent="0.2">
      <c r="A12" s="3" t="s">
        <v>19</v>
      </c>
      <c r="B12" s="1" t="s">
        <v>38</v>
      </c>
      <c r="C12" s="6">
        <v>5.33</v>
      </c>
      <c r="D12" s="1" t="str">
        <f t="shared" si="0"/>
        <v>`6479K78 &lt;https://www.mcmaster.com/#6479K78&gt;`_</v>
      </c>
      <c r="F12" s="1" t="s">
        <v>39</v>
      </c>
      <c r="G12" s="1" t="s">
        <v>40</v>
      </c>
      <c r="H12" s="1">
        <v>1</v>
      </c>
      <c r="I12" s="7">
        <f>A12*BOM!$L$2</f>
        <v>10</v>
      </c>
      <c r="J12" s="7">
        <f t="shared" si="2"/>
        <v>10</v>
      </c>
      <c r="K12" s="1">
        <f>J12*C12/BOM!$L$2</f>
        <v>5.33</v>
      </c>
      <c r="L12" s="13">
        <v>9</v>
      </c>
      <c r="M12" s="11">
        <v>1006.2399999999999</v>
      </c>
      <c r="N12" s="11">
        <v>111.80444444444443</v>
      </c>
      <c r="O12"/>
      <c r="P12"/>
      <c r="Q12"/>
      <c r="R12"/>
      <c r="S12"/>
      <c r="T12"/>
      <c r="U12"/>
      <c r="V12"/>
      <c r="X12" s="8" t="s">
        <v>49</v>
      </c>
      <c r="Y12" s="1" t="s">
        <v>46</v>
      </c>
      <c r="Z12" s="9" t="s">
        <v>51</v>
      </c>
      <c r="AA12" s="1" t="s">
        <v>52</v>
      </c>
    </row>
    <row r="13" spans="1:27" x14ac:dyDescent="0.2">
      <c r="A13" s="3" t="s">
        <v>19</v>
      </c>
      <c r="B13" s="2" t="s">
        <v>77</v>
      </c>
      <c r="C13" s="6">
        <v>7.99</v>
      </c>
      <c r="D13" s="1" t="str">
        <f t="shared" ref="D13:D17" si="4">CONCATENATE("`",F13," &lt;",G13,"&gt;`_")</f>
        <v>`3501-0804-0350 &lt;https://www.servocity.com/lead-screws#371=448&gt;`_</v>
      </c>
      <c r="E13" s="1" t="s">
        <v>21</v>
      </c>
      <c r="F13" s="1" t="s">
        <v>78</v>
      </c>
      <c r="G13" s="1" t="s">
        <v>20</v>
      </c>
      <c r="H13" s="1">
        <v>1</v>
      </c>
      <c r="I13" s="7">
        <f>A13*BOM!$L$2</f>
        <v>10</v>
      </c>
      <c r="J13" s="7">
        <f t="shared" si="2"/>
        <v>10</v>
      </c>
      <c r="K13" s="1">
        <f>J13*C13/BOM!$L$2</f>
        <v>7.99</v>
      </c>
      <c r="L13" s="13">
        <v>10</v>
      </c>
      <c r="M13" s="15">
        <v>1107.97</v>
      </c>
      <c r="N13" s="11">
        <v>110.797</v>
      </c>
      <c r="O13"/>
      <c r="P13"/>
      <c r="Q13"/>
      <c r="R13"/>
      <c r="S13"/>
      <c r="T13"/>
      <c r="U13"/>
      <c r="V13"/>
      <c r="W13" s="1" t="s">
        <v>53</v>
      </c>
      <c r="X13" s="1">
        <v>86.9</v>
      </c>
      <c r="Y13" s="1">
        <v>36.94</v>
      </c>
      <c r="Z13" s="1">
        <v>31.56</v>
      </c>
      <c r="AA13" s="1">
        <v>30.22</v>
      </c>
    </row>
    <row r="14" spans="1:27" x14ac:dyDescent="0.2">
      <c r="A14" s="3" t="s">
        <v>19</v>
      </c>
      <c r="B14" s="1" t="s">
        <v>25</v>
      </c>
      <c r="C14" s="6">
        <v>7.99</v>
      </c>
      <c r="D14" s="1" t="str">
        <f t="shared" si="4"/>
        <v>`545315 &lt;https://www.servocity.com/8mm-4-start-hub&gt;`_</v>
      </c>
      <c r="F14" s="1">
        <v>545315</v>
      </c>
      <c r="G14" s="1" t="s">
        <v>24</v>
      </c>
      <c r="H14" s="1">
        <v>1</v>
      </c>
      <c r="I14" s="7">
        <f>A14*BOM!$L$2</f>
        <v>10</v>
      </c>
      <c r="J14" s="7">
        <f t="shared" si="2"/>
        <v>10</v>
      </c>
      <c r="K14" s="1">
        <f>J14*C14/BOM!$L$2</f>
        <v>7.99</v>
      </c>
      <c r="O14"/>
      <c r="P14"/>
      <c r="Q14"/>
      <c r="R14"/>
      <c r="S14"/>
      <c r="T14"/>
      <c r="U14"/>
      <c r="V14"/>
      <c r="W14" s="1" t="s">
        <v>47</v>
      </c>
      <c r="X14" s="1">
        <v>105.3</v>
      </c>
      <c r="Y14" s="1">
        <v>49.22</v>
      </c>
      <c r="Z14" s="1">
        <v>45.29</v>
      </c>
      <c r="AA14" s="1">
        <v>42.15</v>
      </c>
    </row>
    <row r="15" spans="1:27" x14ac:dyDescent="0.2">
      <c r="A15" s="3" t="s">
        <v>19</v>
      </c>
      <c r="B15" s="1" t="s">
        <v>23</v>
      </c>
      <c r="C15" s="6">
        <v>3.49</v>
      </c>
      <c r="D15" s="1" t="str">
        <f t="shared" si="4"/>
        <v>`634310 &lt;https://www.servocity.com/8mm-stainless-steel-precision-shafting#371=460&gt;`_</v>
      </c>
      <c r="F15" s="1">
        <v>634310</v>
      </c>
      <c r="G15" s="1" t="s">
        <v>22</v>
      </c>
      <c r="H15" s="1">
        <v>1</v>
      </c>
      <c r="I15" s="7">
        <f>A15*BOM!$L$2</f>
        <v>10</v>
      </c>
      <c r="J15" s="7">
        <f t="shared" si="2"/>
        <v>10</v>
      </c>
      <c r="K15" s="1">
        <f>J15*C15/BOM!$L$2</f>
        <v>3.4900000000000007</v>
      </c>
      <c r="O15"/>
      <c r="P15"/>
      <c r="Q15"/>
      <c r="R15"/>
      <c r="S15"/>
      <c r="T15"/>
      <c r="U15"/>
      <c r="V15"/>
      <c r="W15" s="1" t="s">
        <v>48</v>
      </c>
      <c r="X15" s="10">
        <v>110.8</v>
      </c>
      <c r="Y15" s="1">
        <v>52</v>
      </c>
      <c r="Z15" s="1">
        <v>48.74</v>
      </c>
      <c r="AA15" s="1">
        <v>45.56</v>
      </c>
    </row>
    <row r="16" spans="1:27" x14ac:dyDescent="0.2">
      <c r="A16" s="3">
        <v>1</v>
      </c>
      <c r="B16" s="1" t="s">
        <v>5</v>
      </c>
      <c r="C16" s="6">
        <v>8.99</v>
      </c>
      <c r="D16" s="1" t="str">
        <f t="shared" si="4"/>
        <v>`B07Q5Q3DCB &lt;https://www.amazon.com/Befenybay-Coupling-Diameter-Coupler-Aluminum/dp/B07Q5Q3DCB/ref=sr_1_1?keywords=B07Q5Q3DCB&amp;qid=1565137893&amp;s=gateway&amp;sr=8-1&gt;`_</v>
      </c>
      <c r="E16" s="1" t="s">
        <v>27</v>
      </c>
      <c r="F16" s="1" t="s">
        <v>83</v>
      </c>
      <c r="G16" s="1" t="s">
        <v>82</v>
      </c>
      <c r="H16" s="1">
        <v>2</v>
      </c>
      <c r="I16" s="7">
        <f>A16*BOM!$L$2</f>
        <v>10</v>
      </c>
      <c r="J16" s="7">
        <f t="shared" si="2"/>
        <v>5</v>
      </c>
      <c r="K16" s="1">
        <f>J16*C16/BOM!$L$2</f>
        <v>4.4950000000000001</v>
      </c>
      <c r="O16"/>
      <c r="P16"/>
      <c r="Q16"/>
      <c r="R16"/>
      <c r="S16"/>
      <c r="T16"/>
      <c r="U16"/>
      <c r="V16"/>
      <c r="W16" s="1" t="s">
        <v>50</v>
      </c>
      <c r="X16" s="1">
        <v>152.4</v>
      </c>
      <c r="Y16" s="1">
        <v>45.04</v>
      </c>
      <c r="Z16" s="1">
        <v>34.200000000000003</v>
      </c>
      <c r="AA16" s="1">
        <v>28.51</v>
      </c>
    </row>
    <row r="17" spans="1:22" x14ac:dyDescent="0.2">
      <c r="A17" s="3" t="s">
        <v>19</v>
      </c>
      <c r="B17" s="1" t="s">
        <v>74</v>
      </c>
      <c r="C17" s="6">
        <v>7.11</v>
      </c>
      <c r="D17" s="1" t="str">
        <f t="shared" si="4"/>
        <v>`B00NQ2H8YUF17 &lt;https://www.amazon.com/uxcell-LMF8UU-Inside-Flange-Bearing/d&gt;`_</v>
      </c>
      <c r="F17" s="1" t="s">
        <v>75</v>
      </c>
      <c r="G17" s="1" t="s">
        <v>76</v>
      </c>
      <c r="H17" s="1">
        <v>1</v>
      </c>
      <c r="I17" s="7">
        <v>1</v>
      </c>
      <c r="J17" s="7">
        <f t="shared" si="2"/>
        <v>1</v>
      </c>
      <c r="K17" s="1">
        <f>J17*C17/BOM!$L$2</f>
        <v>0.71100000000000008</v>
      </c>
      <c r="L17" s="14"/>
      <c r="N17" s="11">
        <f>N4-N13</f>
        <v>68.803000000000026</v>
      </c>
      <c r="O17"/>
      <c r="P17"/>
      <c r="Q17"/>
      <c r="R17"/>
      <c r="S17"/>
      <c r="T17"/>
      <c r="U17"/>
      <c r="V17"/>
    </row>
    <row r="18" spans="1:22" x14ac:dyDescent="0.2">
      <c r="A18" s="3" t="s">
        <v>81</v>
      </c>
      <c r="B18" s="1" t="s">
        <v>69</v>
      </c>
      <c r="C18" s="6">
        <v>14.31</v>
      </c>
      <c r="D18" s="1" t="str">
        <f t="shared" ref="D18:D19" si="5">CONCATENATE("`",F18," &lt;",G18,"&gt;`_")</f>
        <v>`SJ5746-0-ND &lt;https://www.digikey.com/product-detail/en/3m/SJ61A1/SJ5746-0-ND/1768456&gt;`_</v>
      </c>
      <c r="E18" s="1" t="s">
        <v>34</v>
      </c>
      <c r="F18" s="1" t="s">
        <v>32</v>
      </c>
      <c r="G18" s="1" t="s">
        <v>33</v>
      </c>
      <c r="H18" s="1">
        <v>144</v>
      </c>
      <c r="I18" s="7">
        <f>A18*BOM!$L$2</f>
        <v>80</v>
      </c>
      <c r="J18" s="7">
        <f t="shared" si="2"/>
        <v>1</v>
      </c>
      <c r="K18" s="1">
        <f>J18*C18/BOM!$L$2</f>
        <v>1.431</v>
      </c>
    </row>
    <row r="19" spans="1:22" x14ac:dyDescent="0.2">
      <c r="A19" s="3" t="s">
        <v>36</v>
      </c>
      <c r="B19" s="1" t="s">
        <v>70</v>
      </c>
      <c r="C19" s="6">
        <v>4.1100000000000003</v>
      </c>
      <c r="D19" s="1" t="str">
        <f t="shared" si="5"/>
        <v>`255-5122-ND &lt;https://www.digikey.com/products/en?keywords=255-5122-nd&gt;`_</v>
      </c>
      <c r="F19" s="1" t="s">
        <v>37</v>
      </c>
      <c r="G19" s="1" t="s">
        <v>35</v>
      </c>
      <c r="H19" s="1">
        <v>1</v>
      </c>
      <c r="I19" s="7">
        <f>A19*BOM!$L$2</f>
        <v>20</v>
      </c>
      <c r="J19" s="7">
        <f t="shared" si="2"/>
        <v>20</v>
      </c>
      <c r="K19" s="1">
        <f>J19*C19/BOM!$L$2</f>
        <v>8.2200000000000006</v>
      </c>
    </row>
    <row r="20" spans="1:22" x14ac:dyDescent="0.2">
      <c r="A20" s="3" t="s">
        <v>19</v>
      </c>
      <c r="B20" s="1" t="s">
        <v>71</v>
      </c>
      <c r="C20" s="6">
        <v>18.39</v>
      </c>
      <c r="D20" s="1" t="str">
        <f>CONCATENATE("`",F20," &lt;",G20,"&gt;`_")</f>
        <v>`17HS24-0644S &lt;https://www.omc-stepperonline.com/hybrid-stepper-motor/nema-17-bipolar-18deg-60ncm-85ozin-064a-10v-42x42x60mm-4-wires-17hs24-0644s.html?search=17hs24-0644s&gt;`_</v>
      </c>
      <c r="E20" s="1" t="s">
        <v>26</v>
      </c>
      <c r="F20" s="1" t="s">
        <v>41</v>
      </c>
      <c r="G20" s="5" t="s">
        <v>42</v>
      </c>
      <c r="H20" s="1">
        <v>1</v>
      </c>
      <c r="I20" s="7">
        <f>A20*BOM!$L$2</f>
        <v>10</v>
      </c>
      <c r="J20" s="7">
        <f t="shared" si="2"/>
        <v>10</v>
      </c>
      <c r="K20" s="1">
        <f>J20*C20/BOM!$L$2</f>
        <v>18.39</v>
      </c>
    </row>
  </sheetData>
  <pageMargins left="0.7" right="0.7" top="0.75" bottom="0.75" header="0.3" footer="0.3"/>
  <pageSetup orientation="portrait" horizontalDpi="0" verticalDpi="0"/>
  <ignoredErrors>
    <ignoredError sqref="A13:A15 A19 A1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AA3A-9647-4447-9F85-9C1DC1BD4416}">
  <dimension ref="A1"/>
  <sheetViews>
    <sheetView workbookViewId="0">
      <selection activeCell="G43" sqref="G43"/>
    </sheetView>
  </sheetViews>
  <sheetFormatPr baseColWidth="10" defaultRowHeight="16" x14ac:dyDescent="0.2"/>
  <cols>
    <col min="1" max="1" width="13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2019-08-07T00:33:18Z</dcterms:modified>
</cp:coreProperties>
</file>