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11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types'!$A$1:$I$7</definedName>
    <definedName name="_xlnm._FilterDatabase" localSheetId="9" hidden="1">Reactions!$A$1:$D$5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_0_0_0" localSheetId="3">Compartments!$A$1:$G$3</definedName>
    <definedName name="_FilterDatabase_0_0_0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_0_0_0" localSheetId="4">'Species types'!$A$1:$I$6</definedName>
    <definedName name="_FilterDatabase_0_0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<sst xmlns="http://schemas.openxmlformats.org/spreadsheetml/2006/main" count="434" uniqueCount="200">
  <si>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</si>
  <si>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</si>
  <si>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</si>
  <si>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</si>
  <si>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</si>
  <si>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</si>
  <si>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</si>
  <si>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</si>
  <si>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</si>
  <si>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</si>
  <si>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</si>
  <si>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</si>
  <si>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</si>
  <si>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</si>
  <si>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</si>
  <si>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</si>
  <si>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</si>
  <si>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</si>
  <si>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</si>
  <si>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</si>
  <si>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</si>
  <si>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</si>
  <si>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</si>
  <si>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</si>
  <si>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</si>
  <si>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</si>
  <si>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</si>
  <si>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</si>
  <si>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</si>
  <si>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</si>
  <si>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</si>
  <si>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</si>
  <si>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</si>
  <si>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</si>
  <si>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</si>
  <si>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</si>
  <si>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</si>
  <si>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</si>
  <si>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</si>
  <si>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</si>
  <si>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</si>
  <si>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</si>
  <si>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</si>
  <si>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</si>
  <si>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</si>
  <si>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</si>
  <si>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</si>
  <si>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</si>
  <si>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</si>
  <si>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</si>
  <si>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</si>
  <si>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</si>
  <si>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</si>
  <si>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</si>
  <si>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</si>
  <si>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</si>
  <si>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</si>
  <si>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</si>
  <si>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</si>
  <si>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Average volume of Mycoplasma pneumoniae is 66 aL [Ref-0001]. This equates to 45.8 aL at the beginning of the cell cycle (66 aL * ln(2)).</t>
  </si>
  <si>
    <t>Extracellular space</t>
  </si>
  <si>
    <t>extracellular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</si>
  <si>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</si>
  <si>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</si>
  <si>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</si>
  <si>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</si>
  <si>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</si>
  <si>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</si>
  <si>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</si>
  <si>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</si>
  <si>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CHO</t>
  </si>
  <si>
    <t>pseudo_species</t>
  </si>
  <si>
    <t>specie_2</t>
  </si>
  <si>
    <t>specie_name_2</t>
  </si>
  <si>
    <t>NOP3</t>
  </si>
  <si>
    <t>specie_3</t>
  </si>
  <si>
    <t>specie_name_3</t>
  </si>
  <si>
    <t>N2O2P6</t>
  </si>
  <si>
    <t>specie_4</t>
  </si>
  <si>
    <t>specie_name_4</t>
  </si>
  <si>
    <t>N5O5P15</t>
  </si>
  <si>
    <t>specie_5</t>
  </si>
  <si>
    <t>specie_name_5</t>
  </si>
  <si>
    <t>N2O2P7</t>
  </si>
  <si>
    <t>specie_6</t>
  </si>
  <si>
    <t>specie_name_6</t>
  </si>
  <si>
    <t>NOP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</si>
  <si>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</si>
  <si>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</si>
  <si>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</si>
  <si>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</si>
  <si>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</si>
  <si>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</si>
  <si>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</si>
  <si>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specie_4[c]</t>
  </si>
  <si>
    <t>specie_5[c]</t>
  </si>
  <si>
    <t>specie_6[c]</t>
  </si>
  <si>
    <t>specie_1[e]</t>
  </si>
  <si>
    <t>specie_2[e]</t>
  </si>
  <si>
    <t>Species</t>
  </si>
  <si>
    <t>Distribution</t>
  </si>
  <si>
    <t>Mean</t>
  </si>
  <si>
    <t>Standard deviation</t>
  </si>
  <si>
    <t>Compartment volume</t>
  </si>
  <si>
    <t>Mass</t>
  </si>
  <si>
    <t>Dry weight</t>
  </si>
  <si>
    <t>dist-init-conc-specie_2[c]</t>
  </si>
  <si>
    <t>M</t>
  </si>
  <si>
    <t>dist-init-conc-specie_4[c]</t>
  </si>
  <si>
    <t>dist-init-conc-specie_5[c]</t>
  </si>
  <si>
    <t>dist-init-conc-specie_6[c]</t>
  </si>
  <si>
    <t>dist-init-conc-specie_1[e]</t>
  </si>
  <si>
    <t>dist-init-conc-specie_2[e]</t>
  </si>
  <si>
    <t>c Total</t>
  </si>
  <si>
    <t>e Total</t>
  </si>
  <si>
    <t>Grand Total</t>
  </si>
  <si>
    <t>Expression</t>
  </si>
  <si>
    <t>Submodel</t>
  </si>
  <si>
    <t>Participants</t>
  </si>
  <si>
    <t>Reversible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</si>
  <si>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</si>
  <si>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</si>
  <si>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</si>
  <si>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</si>
  <si>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</si>
  <si>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</si>
  <si>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</si>
  <si>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</si>
  <si>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</si>
  <si>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</si>
  <si>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</si>
  <si>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</si>
  <si>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</si>
  <si>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</si>
  <si>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</si>
  <si>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</si>
  <si>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</si>
  <si>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</si>
  <si>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</si>
  <si>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</si>
  <si>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</si>
  <si>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</si>
  <si>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s^-1</t>
  </si>
  <si>
    <t>reaction_2-forward</t>
  </si>
  <si>
    <t>k_cat_2_for * specie_2[c]</t>
  </si>
  <si>
    <t>reaction_3-forward</t>
  </si>
  <si>
    <t>k_cat_3_for * specie_4[c] / (K_m_3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</si>
  <si>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</si>
  <si>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</si>
  <si>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</si>
  <si>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</si>
  <si>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</si>
  <si>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</si>
  <si>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</si>
  <si>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</si>
  <si>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</si>
  <si>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</si>
  <si>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</si>
  <si>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</si>
  <si>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</si>
  <si>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</si>
  <si>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</si>
  <si>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dfba-net-species-Metabolism_biomass-specie_1[c]</t>
  </si>
  <si>
    <t>biomass_comp_1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</si>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</sst>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b/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0" borderId="9" applyNumberFormat="0" applyAlignment="0" applyProtection="0">
      <alignment vertical="center"/>
    </xf>
    <xf numFmtId="44" fontId="7" fillId="0" borderId="0" applyBorder="0" applyAlignment="0" applyProtection="0"/>
    <xf numFmtId="0" fontId="8" fillId="12" borderId="0" applyNumberFormat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0" borderId="0"/>
    <xf numFmtId="0" fontId="15" fillId="0" borderId="6" applyNumberFormat="0" applyFill="0" applyAlignment="0" applyProtection="0">
      <alignment vertical="center"/>
    </xf>
    <xf numFmtId="41" fontId="7" fillId="0" borderId="0" applyBorder="0" applyAlignment="0" applyProtection="0"/>
    <xf numFmtId="0" fontId="8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3" fontId="7" fillId="0" borderId="0" applyBorder="0" applyAlignment="0" applyProtection="0"/>
    <xf numFmtId="0" fontId="6" fillId="4" borderId="3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35" applyFont="1" applyAlignment="1">
      <alignment horizontal="left"/>
    </xf>
    <xf numFmtId="177" fontId="1" fillId="0" borderId="0" xfId="35" applyNumberFormat="1" applyFont="1" applyAlignment="1">
      <alignment horizontal="left"/>
    </xf>
    <xf numFmtId="0" fontId="0" fillId="0" borderId="0" xfId="0" applyFont="1" applyFill="1"/>
    <xf numFmtId="176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0" fillId="0" borderId="0" xfId="0" applyFont="1"/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8" sqref="A8:B15"/>
    </sheetView>
  </sheetViews>
  <sheetFormatPr defaultColWidth="9" defaultRowHeight="13.5" outlineLevelCol="1"/>
  <cols>
    <col min="1" max="1025" width="8.78333333333333"/>
  </cols>
  <sheetData>
    <row r="1" spans="1:2">
      <c r="A1" s="20" t="s">
        <v>0</v>
      </c>
      <c r="B1" t="s">
        <v>1</v>
      </c>
    </row>
    <row r="2" spans="1:2">
      <c r="A2" s="20" t="s">
        <v>2</v>
      </c>
      <c r="B2" t="s">
        <v>3</v>
      </c>
    </row>
    <row r="3" spans="1:2">
      <c r="A3" s="20" t="s">
        <v>4</v>
      </c>
      <c r="B3" t="s">
        <v>5</v>
      </c>
    </row>
    <row r="4" spans="1:2">
      <c r="A4" s="20" t="s">
        <v>6</v>
      </c>
      <c r="B4" s="21" t="s">
        <v>7</v>
      </c>
    </row>
    <row r="5" spans="1:2">
      <c r="A5" s="20" t="s">
        <v>8</v>
      </c>
      <c r="B5" s="21" t="s">
        <v>9</v>
      </c>
    </row>
    <row r="6" spans="1:2">
      <c r="A6" s="20" t="s">
        <v>10</v>
      </c>
      <c r="B6" s="21" t="s">
        <v>11</v>
      </c>
    </row>
    <row r="7" ht="27" spans="1:2">
      <c r="A7" s="20" t="s">
        <v>12</v>
      </c>
      <c r="B7" t="s">
        <v>5</v>
      </c>
    </row>
    <row r="8" spans="1:2">
      <c r="A8" s="4" t="s">
        <v>13</v>
      </c>
      <c r="B8" s="22"/>
    </row>
    <row r="9" ht="40.5" spans="1:2">
      <c r="A9" s="4" t="s">
        <v>14</v>
      </c>
      <c r="B9" s="23"/>
    </row>
    <row r="10" ht="27" spans="1:2">
      <c r="A10" s="4" t="s">
        <v>15</v>
      </c>
      <c r="B10" s="23"/>
    </row>
    <row r="11" ht="27" spans="1:2">
      <c r="A11" s="4" t="s">
        <v>16</v>
      </c>
      <c r="B11" s="24" t="s">
        <v>17</v>
      </c>
    </row>
    <row r="12" ht="40.5" spans="1:2">
      <c r="A12" s="4" t="s">
        <v>18</v>
      </c>
      <c r="B12" s="24"/>
    </row>
    <row r="13" ht="27" spans="1:2">
      <c r="A13" s="4" t="s">
        <v>19</v>
      </c>
      <c r="B13" s="24"/>
    </row>
    <row r="14" spans="1:2">
      <c r="A14" s="4" t="s">
        <v>20</v>
      </c>
      <c r="B14" s="24"/>
    </row>
    <row r="15" spans="1:2">
      <c r="A15" s="4" t="s">
        <v>21</v>
      </c>
      <c r="B15" s="24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4" sqref="A4"/>
    </sheetView>
  </sheetViews>
  <sheetFormatPr defaultColWidth="9" defaultRowHeight="13.5" outlineLevelRow="5" outlineLevelCol="1"/>
  <cols>
    <col min="1" max="1025" width="8.78333333333333"/>
  </cols>
  <sheetData>
    <row r="1" spans="1:2">
      <c r="A1" s="20" t="s">
        <v>0</v>
      </c>
      <c r="B1" t="s">
        <v>22</v>
      </c>
    </row>
    <row r="2" spans="1:2">
      <c r="A2" s="20" t="s">
        <v>2</v>
      </c>
      <c r="B2" t="s">
        <v>23</v>
      </c>
    </row>
    <row r="3" spans="1:2">
      <c r="A3" s="20" t="s">
        <v>24</v>
      </c>
      <c r="B3" t="s">
        <v>25</v>
      </c>
    </row>
    <row r="4" ht="40.5" spans="1:1">
      <c r="A4" s="4" t="s">
        <v>18</v>
      </c>
    </row>
    <row r="5" ht="27" spans="1:2">
      <c r="A5" s="20" t="s">
        <v>19</v>
      </c>
      <c r="B5" t="s">
        <v>26</v>
      </c>
    </row>
    <row r="6" ht="27" spans="1:1">
      <c r="A6" s="20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5" customHeight="1" outlineLevelRow="2"/>
  <cols>
    <col min="1" max="6" width="8.78333333333333" style="2"/>
    <col min="7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3"/>
      <c r="AMI1" s="3"/>
      <c r="AMJ1" s="3"/>
    </row>
    <row r="2" customHeight="1" spans="1:6">
      <c r="A2" s="2" t="s">
        <v>30</v>
      </c>
      <c r="B2" s="2" t="s">
        <v>31</v>
      </c>
      <c r="C2" s="2" t="s">
        <v>32</v>
      </c>
      <c r="D2" s="19"/>
      <c r="F2" s="2" t="s">
        <v>33</v>
      </c>
    </row>
    <row r="3" customHeight="1" spans="1:3">
      <c r="A3" s="2" t="s">
        <v>34</v>
      </c>
      <c r="B3" s="2" t="s">
        <v>35</v>
      </c>
      <c r="C3" s="2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4" sqref="I4"/>
    </sheetView>
  </sheetViews>
  <sheetFormatPr defaultColWidth="9" defaultRowHeight="15" customHeight="1" outlineLevelRow="2"/>
  <cols>
    <col min="1" max="9" width="8.78333333333333" style="2"/>
    <col min="10" max="10" width="9.375" style="2"/>
    <col min="11" max="1031" width="8.78333333333333" style="2"/>
    <col min="1032" max="16384" width="9" style="2"/>
  </cols>
  <sheetData>
    <row r="1" s="2" customFormat="1" customHeight="1" spans="1:17">
      <c r="A1" s="18" t="s">
        <v>0</v>
      </c>
      <c r="B1" s="4" t="s">
        <v>2</v>
      </c>
      <c r="C1" s="5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18</v>
      </c>
      <c r="O1" s="4" t="s">
        <v>29</v>
      </c>
      <c r="P1" s="4" t="s">
        <v>19</v>
      </c>
      <c r="Q1" s="4" t="s">
        <v>27</v>
      </c>
    </row>
    <row r="2" customHeight="1" spans="1:16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6">
        <v>4.58e-17</v>
      </c>
      <c r="J2" s="2">
        <v>4.58e-18</v>
      </c>
      <c r="K2" s="2" t="s">
        <v>56</v>
      </c>
      <c r="L2" s="2" t="s">
        <v>57</v>
      </c>
      <c r="M2" s="2" t="s">
        <v>58</v>
      </c>
      <c r="P2" s="2" t="s">
        <v>59</v>
      </c>
    </row>
    <row r="3" customHeight="1" spans="1:16">
      <c r="A3" s="2" t="s">
        <v>53</v>
      </c>
      <c r="B3" s="2" t="s">
        <v>60</v>
      </c>
      <c r="C3" s="2" t="s">
        <v>61</v>
      </c>
      <c r="D3" s="2" t="s">
        <v>51</v>
      </c>
      <c r="E3" s="2" t="s">
        <v>52</v>
      </c>
      <c r="G3" s="2" t="s">
        <v>54</v>
      </c>
      <c r="H3" s="2" t="s">
        <v>55</v>
      </c>
      <c r="I3" s="6">
        <v>1e-12</v>
      </c>
      <c r="J3" s="6">
        <v>1e-13</v>
      </c>
      <c r="K3" s="2" t="s">
        <v>56</v>
      </c>
      <c r="L3" s="2" t="s">
        <v>57</v>
      </c>
      <c r="M3" s="2" t="s">
        <v>58</v>
      </c>
      <c r="P3" s="2" t="s">
        <v>62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5" customHeight="1"/>
  <cols>
    <col min="1" max="3" width="8.78333333333333" style="2"/>
    <col min="4" max="5" width="10.8166666666667" style="2"/>
    <col min="6" max="6" width="8.78333333333333" style="2"/>
    <col min="7" max="7" width="15" style="2"/>
    <col min="8" max="1025" width="8.78333333333333" style="2"/>
    <col min="1026" max="16384" width="9" style="2"/>
  </cols>
  <sheetData>
    <row r="1" s="2" customFormat="1" customHeight="1" spans="1:11">
      <c r="A1" s="4" t="s">
        <v>0</v>
      </c>
      <c r="B1" s="4" t="s">
        <v>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8">
      <c r="A2" s="2" t="s">
        <v>68</v>
      </c>
      <c r="B2" s="2" t="s">
        <v>69</v>
      </c>
      <c r="D2" s="2" t="s">
        <v>70</v>
      </c>
      <c r="E2" s="2">
        <v>1</v>
      </c>
      <c r="F2" s="2">
        <v>0</v>
      </c>
      <c r="G2" s="16" t="s">
        <v>71</v>
      </c>
      <c r="H2" s="16"/>
    </row>
    <row r="3" customHeight="1" spans="1:8">
      <c r="A3" s="2" t="s">
        <v>72</v>
      </c>
      <c r="B3" s="2" t="s">
        <v>73</v>
      </c>
      <c r="D3" s="2" t="s">
        <v>74</v>
      </c>
      <c r="E3" s="2">
        <v>2</v>
      </c>
      <c r="F3" s="2">
        <v>0</v>
      </c>
      <c r="G3" s="16" t="s">
        <v>71</v>
      </c>
      <c r="H3" s="16"/>
    </row>
    <row r="4" customHeight="1" spans="1:8">
      <c r="A4" s="2" t="s">
        <v>75</v>
      </c>
      <c r="B4" s="2" t="s">
        <v>76</v>
      </c>
      <c r="D4" s="2" t="s">
        <v>77</v>
      </c>
      <c r="E4" s="2">
        <v>3</v>
      </c>
      <c r="F4" s="2">
        <v>0</v>
      </c>
      <c r="G4" s="16" t="s">
        <v>71</v>
      </c>
      <c r="H4" s="16"/>
    </row>
    <row r="5" customHeight="1" spans="1:8">
      <c r="A5" s="2" t="s">
        <v>78</v>
      </c>
      <c r="B5" s="2" t="s">
        <v>79</v>
      </c>
      <c r="D5" s="2" t="s">
        <v>80</v>
      </c>
      <c r="E5" s="2">
        <v>4</v>
      </c>
      <c r="F5" s="2">
        <v>0</v>
      </c>
      <c r="G5" s="16" t="s">
        <v>71</v>
      </c>
      <c r="H5" s="16"/>
    </row>
    <row r="6" customHeight="1" spans="1:8">
      <c r="A6" s="2" t="s">
        <v>81</v>
      </c>
      <c r="B6" s="2" t="s">
        <v>82</v>
      </c>
      <c r="D6" s="2" t="s">
        <v>83</v>
      </c>
      <c r="E6" s="2">
        <v>5</v>
      </c>
      <c r="F6" s="2">
        <v>0</v>
      </c>
      <c r="G6" s="16" t="s">
        <v>71</v>
      </c>
      <c r="H6" s="16"/>
    </row>
    <row r="7" customHeight="1" spans="1:7">
      <c r="A7" s="2" t="s">
        <v>84</v>
      </c>
      <c r="B7" s="2" t="s">
        <v>85</v>
      </c>
      <c r="D7" s="2" t="s">
        <v>86</v>
      </c>
      <c r="E7" s="2">
        <v>6</v>
      </c>
      <c r="F7" s="2">
        <v>0</v>
      </c>
      <c r="G7" s="16" t="s">
        <v>71</v>
      </c>
    </row>
    <row r="13" customHeight="1" spans="8:8">
      <c r="H13" s="11"/>
    </row>
    <row r="14" customHeight="1" spans="6:6">
      <c r="F14" s="11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1" sqref="$A1:$XFD1048576"/>
    </sheetView>
  </sheetViews>
  <sheetFormatPr defaultColWidth="9" defaultRowHeight="15" customHeight="1"/>
  <cols>
    <col min="1" max="6" width="15.7416666666667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87</v>
      </c>
      <c r="D1" s="4" t="s">
        <v>88</v>
      </c>
      <c r="E1" s="4" t="s">
        <v>89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90</v>
      </c>
      <c r="C2" s="2" t="s">
        <v>68</v>
      </c>
      <c r="D2" s="2" t="s">
        <v>48</v>
      </c>
      <c r="E2" s="2" t="s">
        <v>91</v>
      </c>
    </row>
    <row r="3" customHeight="1" spans="1:5">
      <c r="A3" s="2" t="s">
        <v>92</v>
      </c>
      <c r="C3" s="2" t="s">
        <v>72</v>
      </c>
      <c r="D3" s="2" t="s">
        <v>48</v>
      </c>
      <c r="E3" s="2" t="s">
        <v>91</v>
      </c>
    </row>
    <row r="4" customHeight="1" spans="1:5">
      <c r="A4" s="2" t="s">
        <v>93</v>
      </c>
      <c r="C4" s="2" t="s">
        <v>75</v>
      </c>
      <c r="D4" s="2" t="s">
        <v>48</v>
      </c>
      <c r="E4" s="2" t="s">
        <v>91</v>
      </c>
    </row>
    <row r="5" customHeight="1" spans="1:5">
      <c r="A5" s="2" t="s">
        <v>94</v>
      </c>
      <c r="C5" s="2" t="s">
        <v>78</v>
      </c>
      <c r="D5" s="2" t="s">
        <v>48</v>
      </c>
      <c r="E5" s="2" t="s">
        <v>91</v>
      </c>
    </row>
    <row r="6" customHeight="1" spans="1:5">
      <c r="A6" s="2" t="s">
        <v>95</v>
      </c>
      <c r="C6" s="2" t="s">
        <v>81</v>
      </c>
      <c r="D6" s="2" t="s">
        <v>48</v>
      </c>
      <c r="E6" s="2" t="s">
        <v>91</v>
      </c>
    </row>
    <row r="7" customHeight="1" spans="1:5">
      <c r="A7" s="2" t="s">
        <v>96</v>
      </c>
      <c r="C7" s="2" t="s">
        <v>84</v>
      </c>
      <c r="D7" s="2" t="s">
        <v>48</v>
      </c>
      <c r="E7" s="2" t="s">
        <v>91</v>
      </c>
    </row>
    <row r="8" customHeight="1" spans="1:5">
      <c r="A8" s="2" t="s">
        <v>97</v>
      </c>
      <c r="C8" s="2" t="s">
        <v>68</v>
      </c>
      <c r="D8" s="2" t="s">
        <v>53</v>
      </c>
      <c r="E8" s="2" t="s">
        <v>91</v>
      </c>
    </row>
    <row r="9" customHeight="1" spans="1:5">
      <c r="A9" s="2" t="s">
        <v>98</v>
      </c>
      <c r="C9" s="2" t="s">
        <v>72</v>
      </c>
      <c r="D9" s="2" t="s">
        <v>53</v>
      </c>
      <c r="E9" s="2" t="s">
        <v>91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Q8" sqref="Q8"/>
    </sheetView>
  </sheetViews>
  <sheetFormatPr defaultColWidth="9" defaultRowHeight="15" customHeight="1"/>
  <cols>
    <col min="1" max="1" width="21" style="2" customWidth="1"/>
    <col min="2" max="2" width="8.78333333333333" style="2"/>
    <col min="3" max="3" width="10" style="2" customWidth="1"/>
    <col min="4" max="4" width="11" style="2" customWidth="1"/>
    <col min="5" max="5" width="9.75" style="2" customWidth="1"/>
    <col min="6" max="15" width="8.78333333333333" style="2"/>
    <col min="16" max="16" width="10.25" style="2" customWidth="1"/>
    <col min="17" max="17" width="9.25" style="2"/>
    <col min="18" max="1025" width="8.78333333333333" style="2"/>
    <col min="1026" max="16384" width="9" style="2"/>
  </cols>
  <sheetData>
    <row r="1" customHeight="1" spans="1:17">
      <c r="A1" s="4" t="s">
        <v>0</v>
      </c>
      <c r="B1" s="4" t="s">
        <v>2</v>
      </c>
      <c r="C1" s="4" t="s">
        <v>99</v>
      </c>
      <c r="D1" s="4" t="s">
        <v>100</v>
      </c>
      <c r="E1" s="4" t="s">
        <v>101</v>
      </c>
      <c r="F1" s="4" t="s">
        <v>102</v>
      </c>
      <c r="G1" s="4" t="s">
        <v>89</v>
      </c>
      <c r="H1" s="4" t="s">
        <v>18</v>
      </c>
      <c r="I1" s="4" t="s">
        <v>29</v>
      </c>
      <c r="J1" s="4" t="s">
        <v>19</v>
      </c>
      <c r="K1" s="4" t="s">
        <v>27</v>
      </c>
      <c r="M1" s="4" t="s">
        <v>88</v>
      </c>
      <c r="N1" s="4" t="s">
        <v>103</v>
      </c>
      <c r="O1" s="4" t="s">
        <v>65</v>
      </c>
      <c r="P1" s="4" t="s">
        <v>104</v>
      </c>
      <c r="Q1" s="4" t="s">
        <v>105</v>
      </c>
    </row>
    <row r="2" customHeight="1" outlineLevel="2" spans="1:17">
      <c r="A2" s="2" t="s">
        <v>106</v>
      </c>
      <c r="C2" s="2" t="s">
        <v>92</v>
      </c>
      <c r="D2" s="15" t="s">
        <v>55</v>
      </c>
      <c r="E2" s="16">
        <v>0.0005</v>
      </c>
      <c r="G2" s="16" t="s">
        <v>107</v>
      </c>
      <c r="M2" s="2" t="s">
        <v>48</v>
      </c>
      <c r="N2" s="6">
        <f>VLOOKUP(M2,Compartments!A:I,9,FALSE)</f>
        <v>4.58e-17</v>
      </c>
      <c r="O2" s="2">
        <f>'Species types'!E3</f>
        <v>2</v>
      </c>
      <c r="P2" s="16">
        <f t="shared" ref="P2:P7" si="0">O2*N2</f>
        <v>9.16e-17</v>
      </c>
      <c r="Q2" s="6"/>
    </row>
    <row r="3" customHeight="1" outlineLevel="2" spans="1:17">
      <c r="A3" s="2" t="s">
        <v>108</v>
      </c>
      <c r="C3" s="2" t="s">
        <v>94</v>
      </c>
      <c r="D3" s="15" t="s">
        <v>55</v>
      </c>
      <c r="E3" s="16">
        <v>0.0005</v>
      </c>
      <c r="G3" s="16" t="s">
        <v>107</v>
      </c>
      <c r="M3" s="2" t="s">
        <v>48</v>
      </c>
      <c r="N3" s="6">
        <f>VLOOKUP(M3,Compartments!A:I,9,FALSE)</f>
        <v>4.58e-17</v>
      </c>
      <c r="O3" s="2">
        <f>'Species types'!E5</f>
        <v>4</v>
      </c>
      <c r="P3" s="16">
        <f t="shared" si="0"/>
        <v>1.832e-16</v>
      </c>
      <c r="Q3" s="6"/>
    </row>
    <row r="4" customHeight="1" outlineLevel="2" spans="1:17">
      <c r="A4" s="2" t="s">
        <v>109</v>
      </c>
      <c r="C4" s="2" t="s">
        <v>95</v>
      </c>
      <c r="D4" s="15" t="s">
        <v>55</v>
      </c>
      <c r="E4" s="16">
        <v>0.001</v>
      </c>
      <c r="G4" s="16" t="s">
        <v>107</v>
      </c>
      <c r="M4" s="2" t="s">
        <v>48</v>
      </c>
      <c r="N4" s="6">
        <f>VLOOKUP(M4,Compartments!A:I,9,FALSE)</f>
        <v>4.58e-17</v>
      </c>
      <c r="O4" s="2">
        <f>'Species types'!E6</f>
        <v>5</v>
      </c>
      <c r="P4" s="16">
        <f t="shared" si="0"/>
        <v>2.29e-16</v>
      </c>
      <c r="Q4" s="6"/>
    </row>
    <row r="5" customHeight="1" outlineLevel="2" spans="1:17">
      <c r="A5" s="2" t="s">
        <v>110</v>
      </c>
      <c r="C5" s="2" t="s">
        <v>96</v>
      </c>
      <c r="D5" s="15" t="s">
        <v>55</v>
      </c>
      <c r="E5" s="16">
        <v>0.002</v>
      </c>
      <c r="G5" s="16" t="s">
        <v>107</v>
      </c>
      <c r="M5" s="2" t="s">
        <v>48</v>
      </c>
      <c r="N5" s="6">
        <f>VLOOKUP(M5,Compartments!A:I,9,FALSE)</f>
        <v>4.58e-17</v>
      </c>
      <c r="O5" s="2">
        <v>6</v>
      </c>
      <c r="P5" s="16">
        <f t="shared" si="0"/>
        <v>2.748e-16</v>
      </c>
      <c r="Q5" s="6"/>
    </row>
    <row r="6" customHeight="1" outlineLevel="2" spans="1:17">
      <c r="A6" s="2" t="s">
        <v>111</v>
      </c>
      <c r="C6" s="2" t="s">
        <v>97</v>
      </c>
      <c r="D6" s="15" t="s">
        <v>55</v>
      </c>
      <c r="E6" s="16">
        <v>0.000148</v>
      </c>
      <c r="G6" s="16" t="s">
        <v>107</v>
      </c>
      <c r="M6" s="2" t="s">
        <v>53</v>
      </c>
      <c r="N6" s="6">
        <f>VLOOKUP(M6,Compartments!A:I,9,FALSE)</f>
        <v>1e-12</v>
      </c>
      <c r="O6" s="2">
        <f>'Species types'!E2</f>
        <v>1</v>
      </c>
      <c r="P6" s="16">
        <f t="shared" si="0"/>
        <v>1e-12</v>
      </c>
      <c r="Q6" s="6"/>
    </row>
    <row r="7" customHeight="1" outlineLevel="2" spans="1:17">
      <c r="A7" s="2" t="s">
        <v>112</v>
      </c>
      <c r="C7" s="2" t="s">
        <v>98</v>
      </c>
      <c r="D7" s="15" t="s">
        <v>55</v>
      </c>
      <c r="E7" s="16">
        <v>0.0002</v>
      </c>
      <c r="G7" s="16" t="s">
        <v>107</v>
      </c>
      <c r="M7" s="2" t="s">
        <v>53</v>
      </c>
      <c r="N7" s="6">
        <f>VLOOKUP(M7,Compartments!A:I,9,FALSE)</f>
        <v>1e-12</v>
      </c>
      <c r="O7" s="2">
        <f>'Species types'!E3</f>
        <v>2</v>
      </c>
      <c r="P7" s="16">
        <f t="shared" si="0"/>
        <v>2e-12</v>
      </c>
      <c r="Q7" s="6"/>
    </row>
    <row r="8" customHeight="1" spans="13:17">
      <c r="M8" s="17" t="s">
        <v>113</v>
      </c>
      <c r="N8" s="6"/>
      <c r="P8" s="16">
        <f>SUMIF(M$2:M$7,"c",P$2:P$7)</f>
        <v>7.786e-16</v>
      </c>
      <c r="Q8" s="6">
        <f>P8*Parameters!D2</f>
        <v>0</v>
      </c>
    </row>
    <row r="9" customHeight="1" spans="13:17">
      <c r="M9" s="17" t="s">
        <v>114</v>
      </c>
      <c r="N9" s="6"/>
      <c r="P9" s="16">
        <f>SUMIF(M$2:M$7,"e",P$2:P$7)</f>
        <v>3e-12</v>
      </c>
      <c r="Q9" s="6"/>
    </row>
    <row r="10" customHeight="1" spans="13:17">
      <c r="M10" s="17" t="s">
        <v>115</v>
      </c>
      <c r="N10" s="6"/>
      <c r="P10" s="16">
        <f>SUBTOTAL(9,P2:P7)</f>
        <v>3.0007786e-12</v>
      </c>
      <c r="Q10" s="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8" sqref="$A1:$XFD1048576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116</v>
      </c>
      <c r="D1" s="5" t="s">
        <v>89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1" sqref="$A1:$XFD1048576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116</v>
      </c>
      <c r="D1" s="4" t="s">
        <v>89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5" customHeight="1" outlineLevelRow="4"/>
  <cols>
    <col min="1" max="2" width="8.78333333333333" style="2"/>
    <col min="3" max="3" width="13.2833333333333" style="2"/>
    <col min="4" max="4" width="49.1666666666667" style="2"/>
    <col min="5" max="9" width="8.78333333333333" style="2"/>
    <col min="10" max="1025" width="8.78333333333333" style="10"/>
    <col min="1026" max="16384" width="9" style="10"/>
  </cols>
  <sheetData>
    <row r="1" s="1" customFormat="1" customHeight="1" spans="1:12">
      <c r="A1" s="4" t="s">
        <v>0</v>
      </c>
      <c r="B1" s="4" t="s">
        <v>2</v>
      </c>
      <c r="C1" s="4" t="s">
        <v>117</v>
      </c>
      <c r="D1" s="4" t="s">
        <v>118</v>
      </c>
      <c r="E1" s="4" t="s">
        <v>119</v>
      </c>
      <c r="F1" s="4" t="s">
        <v>120</v>
      </c>
      <c r="G1" s="4" t="s">
        <v>121</v>
      </c>
      <c r="H1" s="4" t="s">
        <v>122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9">
      <c r="A2" s="2" t="s">
        <v>123</v>
      </c>
      <c r="B2" s="2" t="s">
        <v>124</v>
      </c>
      <c r="C2" s="2" t="s">
        <v>30</v>
      </c>
      <c r="D2" s="2" t="s">
        <v>125</v>
      </c>
      <c r="E2" s="12">
        <v>0</v>
      </c>
      <c r="F2" s="12">
        <v>0</v>
      </c>
      <c r="G2" s="12">
        <v>1</v>
      </c>
      <c r="H2" s="13" t="s">
        <v>126</v>
      </c>
      <c r="I2" s="14"/>
    </row>
    <row r="3" customHeight="1" spans="1:9">
      <c r="A3" s="2" t="s">
        <v>127</v>
      </c>
      <c r="B3" s="2" t="s">
        <v>128</v>
      </c>
      <c r="C3" s="2" t="s">
        <v>30</v>
      </c>
      <c r="D3" s="2" t="s">
        <v>129</v>
      </c>
      <c r="E3" s="12">
        <v>1</v>
      </c>
      <c r="F3" s="12"/>
      <c r="G3" s="12"/>
      <c r="H3" s="13"/>
      <c r="I3" s="14"/>
    </row>
    <row r="4" customHeight="1" spans="1:9">
      <c r="A4" s="2" t="s">
        <v>130</v>
      </c>
      <c r="B4" s="2" t="s">
        <v>131</v>
      </c>
      <c r="C4" s="2" t="s">
        <v>34</v>
      </c>
      <c r="D4" s="2" t="s">
        <v>132</v>
      </c>
      <c r="E4" s="12">
        <v>1</v>
      </c>
      <c r="F4" s="13"/>
      <c r="G4" s="13"/>
      <c r="H4" s="13"/>
      <c r="I4" s="13"/>
    </row>
    <row r="5" customHeight="1" spans="1:9">
      <c r="A5" s="2" t="s">
        <v>133</v>
      </c>
      <c r="B5" s="2" t="s">
        <v>134</v>
      </c>
      <c r="C5" s="2" t="s">
        <v>34</v>
      </c>
      <c r="D5" s="11" t="s">
        <v>135</v>
      </c>
      <c r="E5" s="12">
        <v>0</v>
      </c>
      <c r="F5" s="13"/>
      <c r="G5" s="13"/>
      <c r="H5" s="13"/>
      <c r="I5" s="13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2" sqref="F12"/>
    </sheetView>
  </sheetViews>
  <sheetFormatPr defaultColWidth="9" defaultRowHeight="15" customHeight="1" outlineLevelRow="6"/>
  <cols>
    <col min="1" max="3" width="8.78333333333333" style="2"/>
    <col min="4" max="4" width="9.25" style="2"/>
    <col min="5" max="5" width="8.78333333333333" style="2"/>
    <col min="6" max="6" width="41.375" style="2" customWidth="1"/>
    <col min="7" max="9" width="9.25" style="2"/>
    <col min="10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136</v>
      </c>
      <c r="D1" s="4" t="s">
        <v>137</v>
      </c>
      <c r="E1" s="4" t="s">
        <v>67</v>
      </c>
      <c r="F1" s="4" t="s">
        <v>116</v>
      </c>
      <c r="G1" s="4" t="s">
        <v>89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2" t="s">
        <v>138</v>
      </c>
      <c r="C2" s="2" t="s">
        <v>123</v>
      </c>
      <c r="D2" s="7" t="s">
        <v>139</v>
      </c>
      <c r="E2" s="2" t="s">
        <v>140</v>
      </c>
      <c r="F2" s="2" t="s">
        <v>141</v>
      </c>
      <c r="G2" s="2" t="s">
        <v>142</v>
      </c>
      <c r="H2"/>
      <c r="I2"/>
      <c r="J2"/>
    </row>
    <row r="3" customHeight="1" spans="1:10">
      <c r="A3" s="2" t="s">
        <v>143</v>
      </c>
      <c r="C3" s="2" t="s">
        <v>127</v>
      </c>
      <c r="D3" s="7" t="s">
        <v>139</v>
      </c>
      <c r="E3" s="2" t="s">
        <v>140</v>
      </c>
      <c r="F3" s="2" t="s">
        <v>144</v>
      </c>
      <c r="G3" s="2" t="s">
        <v>142</v>
      </c>
      <c r="H3"/>
      <c r="I3"/>
      <c r="J3"/>
    </row>
    <row r="4" customHeight="1" spans="1:10">
      <c r="A4" s="2" t="s">
        <v>145</v>
      </c>
      <c r="C4" s="2" t="s">
        <v>130</v>
      </c>
      <c r="D4" s="7" t="s">
        <v>139</v>
      </c>
      <c r="E4" s="2" t="s">
        <v>140</v>
      </c>
      <c r="F4" s="2" t="s">
        <v>146</v>
      </c>
      <c r="G4" s="2" t="s">
        <v>142</v>
      </c>
      <c r="H4"/>
      <c r="I4"/>
      <c r="J4"/>
    </row>
    <row r="5" customHeight="1" spans="1:12">
      <c r="A5" s="2" t="s">
        <v>147</v>
      </c>
      <c r="C5" s="2" t="s">
        <v>130</v>
      </c>
      <c r="D5" s="7" t="s">
        <v>148</v>
      </c>
      <c r="E5" s="2" t="s">
        <v>140</v>
      </c>
      <c r="F5" s="2" t="s">
        <v>149</v>
      </c>
      <c r="G5" s="2" t="s">
        <v>142</v>
      </c>
      <c r="H5"/>
      <c r="I5"/>
      <c r="J5"/>
      <c r="L5" s="6"/>
    </row>
    <row r="6" customHeight="1" spans="1:12">
      <c r="A6" s="2" t="s">
        <v>150</v>
      </c>
      <c r="C6" s="2" t="s">
        <v>133</v>
      </c>
      <c r="D6" s="7" t="s">
        <v>139</v>
      </c>
      <c r="E6" s="2" t="s">
        <v>140</v>
      </c>
      <c r="F6" s="2" t="s">
        <v>151</v>
      </c>
      <c r="G6" s="2" t="s">
        <v>142</v>
      </c>
      <c r="H6"/>
      <c r="I6"/>
      <c r="J6"/>
      <c r="L6" s="6"/>
    </row>
    <row r="7" customHeight="1" spans="8:10"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3" sqref="F3"/>
    </sheetView>
  </sheetViews>
  <sheetFormatPr defaultColWidth="9" defaultRowHeight="15" customHeight="1" outlineLevelRow="1"/>
  <cols>
    <col min="1" max="16384" width="9" style="2"/>
  </cols>
  <sheetData>
    <row r="1" customHeight="1" spans="1:11">
      <c r="A1" s="4" t="s">
        <v>0</v>
      </c>
      <c r="B1" s="4" t="s">
        <v>2</v>
      </c>
      <c r="C1" s="4" t="s">
        <v>117</v>
      </c>
      <c r="D1" s="4" t="s">
        <v>116</v>
      </c>
      <c r="E1" s="4" t="s">
        <v>89</v>
      </c>
      <c r="F1" s="4" t="s">
        <v>152</v>
      </c>
      <c r="G1" s="4" t="s">
        <v>153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154</v>
      </c>
      <c r="C2" s="2" t="s">
        <v>30</v>
      </c>
      <c r="D2" s="7" t="s">
        <v>155</v>
      </c>
      <c r="E2" s="2" t="s">
        <v>156</v>
      </c>
      <c r="F2" s="2" t="s">
        <v>142</v>
      </c>
      <c r="G2" s="2" t="s">
        <v>17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5" customHeight="1" outlineLevelRow="1"/>
  <cols>
    <col min="1" max="5" width="8.78333333333333" style="7"/>
    <col min="6" max="1025" width="8.783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117</v>
      </c>
      <c r="D1" s="4" t="s">
        <v>89</v>
      </c>
      <c r="E1" s="4" t="s">
        <v>157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7" t="s">
        <v>155</v>
      </c>
      <c r="B2" s="7" t="s">
        <v>158</v>
      </c>
      <c r="C2" s="2" t="s">
        <v>30</v>
      </c>
      <c r="D2" s="7" t="s">
        <v>142</v>
      </c>
      <c r="E2" s="7" t="s">
        <v>56</v>
      </c>
      <c r="H2" s="7" t="s">
        <v>159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0" sqref="E10"/>
    </sheetView>
  </sheetViews>
  <sheetFormatPr defaultColWidth="9" defaultRowHeight="15" customHeight="1" outlineLevelRow="4"/>
  <cols>
    <col min="1" max="3" width="8.78333333333333" style="7"/>
    <col min="4" max="5" width="9.875" style="7"/>
    <col min="6" max="7" width="8.78333333333333" style="7"/>
    <col min="8" max="1025" width="8.78333333333333" style="2"/>
    <col min="1026" max="16384" width="9" style="2"/>
  </cols>
  <sheetData>
    <row r="1" customHeight="1" spans="1:10">
      <c r="A1" s="8" t="s">
        <v>0</v>
      </c>
      <c r="B1" s="8" t="s">
        <v>2</v>
      </c>
      <c r="C1" s="8" t="s">
        <v>160</v>
      </c>
      <c r="D1" s="8" t="s">
        <v>99</v>
      </c>
      <c r="E1" s="8" t="s">
        <v>161</v>
      </c>
      <c r="F1" s="8" t="s">
        <v>89</v>
      </c>
      <c r="G1" s="8" t="s">
        <v>18</v>
      </c>
      <c r="H1" s="4" t="s">
        <v>29</v>
      </c>
      <c r="I1" s="8" t="s">
        <v>19</v>
      </c>
      <c r="J1" s="8" t="s">
        <v>27</v>
      </c>
    </row>
    <row r="2" customHeight="1" spans="1:9">
      <c r="A2" s="7" t="s">
        <v>162</v>
      </c>
      <c r="B2" s="7" t="s">
        <v>163</v>
      </c>
      <c r="C2" s="7" t="s">
        <v>155</v>
      </c>
      <c r="D2" s="2" t="s">
        <v>90</v>
      </c>
      <c r="E2" s="9">
        <v>-3</v>
      </c>
      <c r="F2" s="7" t="s">
        <v>126</v>
      </c>
      <c r="I2" s="7" t="s">
        <v>164</v>
      </c>
    </row>
    <row r="3" customHeight="1" spans="1:6">
      <c r="A3" s="7" t="s">
        <v>165</v>
      </c>
      <c r="B3" s="7" t="s">
        <v>166</v>
      </c>
      <c r="C3" s="7" t="s">
        <v>155</v>
      </c>
      <c r="D3" s="2" t="s">
        <v>92</v>
      </c>
      <c r="E3" s="9">
        <v>-4</v>
      </c>
      <c r="F3" s="7" t="s">
        <v>126</v>
      </c>
    </row>
    <row r="4" customHeight="1" spans="1:6">
      <c r="A4" s="7" t="s">
        <v>167</v>
      </c>
      <c r="B4" s="7" t="s">
        <v>168</v>
      </c>
      <c r="C4" s="7" t="s">
        <v>155</v>
      </c>
      <c r="D4" s="2" t="s">
        <v>93</v>
      </c>
      <c r="E4" s="9">
        <v>1</v>
      </c>
      <c r="F4" s="7" t="s">
        <v>126</v>
      </c>
    </row>
    <row r="5" customHeight="1" spans="1:6">
      <c r="A5" s="7" t="s">
        <v>169</v>
      </c>
      <c r="B5" s="7" t="s">
        <v>170</v>
      </c>
      <c r="C5" s="7" t="s">
        <v>155</v>
      </c>
      <c r="D5" s="7" t="s">
        <v>94</v>
      </c>
      <c r="E5" s="9">
        <v>2</v>
      </c>
      <c r="F5" s="7" t="s">
        <v>126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Row="7"/>
  <cols>
    <col min="1" max="3" width="8.78333333333333" style="2"/>
    <col min="4" max="4" width="9.25" style="2"/>
    <col min="5" max="8" width="8.78333333333333" style="2"/>
    <col min="9" max="1025" width="8.78333333333333" style="3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67</v>
      </c>
      <c r="D1" s="4" t="s">
        <v>161</v>
      </c>
      <c r="E1" s="4" t="s">
        <v>171</v>
      </c>
      <c r="F1" s="4" t="s">
        <v>89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172</v>
      </c>
      <c r="B2" s="2" t="s">
        <v>173</v>
      </c>
      <c r="C2" s="2" t="s">
        <v>140</v>
      </c>
      <c r="D2" s="2">
        <v>0</v>
      </c>
      <c r="F2" s="2" t="s">
        <v>156</v>
      </c>
      <c r="I2" s="2" t="s">
        <v>174</v>
      </c>
    </row>
    <row r="3" customHeight="1" spans="1:6">
      <c r="A3" s="2" t="s">
        <v>175</v>
      </c>
      <c r="C3" s="2" t="s">
        <v>176</v>
      </c>
      <c r="D3" s="2">
        <v>1</v>
      </c>
      <c r="F3" s="2" t="s">
        <v>177</v>
      </c>
    </row>
    <row r="4" customHeight="1" spans="1:6">
      <c r="A4" s="2" t="s">
        <v>178</v>
      </c>
      <c r="C4" s="2" t="s">
        <v>176</v>
      </c>
      <c r="D4" s="6">
        <v>2000</v>
      </c>
      <c r="F4" s="2" t="s">
        <v>177</v>
      </c>
    </row>
    <row r="5" customHeight="1" spans="1:6">
      <c r="A5" s="2" t="s">
        <v>179</v>
      </c>
      <c r="C5" s="2" t="s">
        <v>176</v>
      </c>
      <c r="D5" s="6">
        <v>0.0003</v>
      </c>
      <c r="F5" s="2" t="s">
        <v>142</v>
      </c>
    </row>
    <row r="6" customHeight="1" spans="1:6">
      <c r="A6" s="2" t="s">
        <v>180</v>
      </c>
      <c r="C6" s="2" t="s">
        <v>176</v>
      </c>
      <c r="D6" s="6">
        <v>0.0003</v>
      </c>
      <c r="F6" s="2" t="s">
        <v>177</v>
      </c>
    </row>
    <row r="7" customHeight="1" spans="1:6">
      <c r="A7" s="2" t="s">
        <v>181</v>
      </c>
      <c r="C7" s="2" t="s">
        <v>176</v>
      </c>
      <c r="D7" s="6">
        <v>0.0003</v>
      </c>
      <c r="F7" s="2" t="s">
        <v>177</v>
      </c>
    </row>
    <row r="8" customHeight="1" spans="1:6">
      <c r="A8" s="2" t="s">
        <v>182</v>
      </c>
      <c r="C8" s="2" t="s">
        <v>183</v>
      </c>
      <c r="D8" s="6">
        <v>0.001</v>
      </c>
      <c r="F8" s="2" t="s">
        <v>91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A1:H1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116</v>
      </c>
      <c r="D1" s="4" t="s">
        <v>89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Q45" sqref="Q45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161</v>
      </c>
      <c r="D1" s="5" t="s">
        <v>89</v>
      </c>
      <c r="E1" s="5" t="s">
        <v>67</v>
      </c>
      <c r="F1" s="5" t="s">
        <v>184</v>
      </c>
      <c r="G1" s="5" t="s">
        <v>185</v>
      </c>
      <c r="H1" s="5" t="s">
        <v>186</v>
      </c>
      <c r="I1" s="5" t="s">
        <v>187</v>
      </c>
      <c r="J1" s="5" t="s">
        <v>188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selection activeCell="G13" sqref="$A1:$XFD1048576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189</v>
      </c>
      <c r="D1" s="4" t="s">
        <v>13</v>
      </c>
      <c r="E1" s="4" t="s">
        <v>190</v>
      </c>
      <c r="F1" s="4" t="s">
        <v>191</v>
      </c>
      <c r="G1" s="4" t="s">
        <v>67</v>
      </c>
      <c r="H1" s="4" t="s">
        <v>192</v>
      </c>
      <c r="I1" s="4" t="s">
        <v>193</v>
      </c>
      <c r="J1" s="4" t="s">
        <v>194</v>
      </c>
      <c r="K1" s="4" t="s">
        <v>41</v>
      </c>
      <c r="L1" s="4" t="s">
        <v>195</v>
      </c>
      <c r="M1" s="4" t="s">
        <v>196</v>
      </c>
      <c r="N1" s="4" t="s">
        <v>197</v>
      </c>
      <c r="O1" s="4" t="s">
        <v>198</v>
      </c>
      <c r="P1" s="4" t="s">
        <v>199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24</cp:revision>
  <dcterms:created xsi:type="dcterms:W3CDTF">2016-02-21T08:40:00Z</dcterms:created>
  <dcterms:modified xsi:type="dcterms:W3CDTF">2018-12-17T15:35:36Z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