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dynamic_tests/"/>
    </mc:Choice>
  </mc:AlternateContent>
  <bookViews>
    <workbookView xWindow="-21500" yWindow="8340" windowWidth="21480" windowHeight="13260" tabRatio="500" activeTab="1"/>
    <workbookView xWindow="1620" yWindow="4080" windowWidth="35880" windowHeight="16800" tabRatio="500" activeTab="10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Species trajectories" sheetId="26" r:id="rId10"/>
    <sheet name="!!Aggregate trajectories" sheetId="28" r:id="rId11"/>
    <sheet name="Compartment accounted masses" sheetId="29" r:id="rId12"/>
    <sheet name="!!Observables" sheetId="10" r:id="rId13"/>
    <sheet name="!!Functions" sheetId="11" r:id="rId14"/>
    <sheet name="!!Reactions" sheetId="12" r:id="rId15"/>
    <sheet name="!!Rate laws" sheetId="13" r:id="rId16"/>
    <sheet name="!!dFBA objectives" sheetId="14" r:id="rId17"/>
    <sheet name="!!dFBA objective reactions" sheetId="15" r:id="rId18"/>
    <sheet name="!!dFBA objective species" sheetId="16" r:id="rId19"/>
    <sheet name="!!Parameters" sheetId="17" r:id="rId20"/>
    <sheet name="!!Stop conditions" sheetId="18" r:id="rId21"/>
    <sheet name="!!Observations" sheetId="19" r:id="rId22"/>
    <sheet name="!!Observation sets" sheetId="20" r:id="rId23"/>
    <sheet name="!!Conclusions" sheetId="21" r:id="rId24"/>
    <sheet name="!!References" sheetId="22" r:id="rId25"/>
    <sheet name="!!Authors" sheetId="23" r:id="rId26"/>
    <sheet name="!!Changes" sheetId="24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9" hidden="1">'!!Parameters'!$A$1:$F$6</definedName>
    <definedName name="_xlnm._FilterDatabase" localSheetId="14" hidden="1">'!!Reactions'!$A$2:$D$4</definedName>
    <definedName name="_xlnm._FilterDatabase" localSheetId="24" hidden="1">'!!References'!$A$1:$D$1</definedName>
    <definedName name="_xlnm._FilterDatabase" localSheetId="6" hidden="1">'!!Species types'!$A$2:$K$5</definedName>
    <definedName name="_FilterDatabase_0" localSheetId="5">[1]Compartments!$A$2:$G$4</definedName>
    <definedName name="_FilterDatabase_0" localSheetId="19">[2]Parameters!$A$1:$F$1</definedName>
    <definedName name="_FilterDatabase_0" localSheetId="14">[3]Reactions!$A$2:$D$6</definedName>
    <definedName name="_FilterDatabase_0" localSheetId="24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9">[2]Parameters!$A$1:$F$1</definedName>
    <definedName name="_FilterDatabase_0_0" localSheetId="14">[3]Reactions!$A$2:$D$6</definedName>
    <definedName name="_FilterDatabase_0_0" localSheetId="24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ial_pop_a">'!!Initial species concentration'!$E$3</definedName>
    <definedName name="initial_pop_b">'!!Initial species concentration'!$E$4</definedName>
    <definedName name="k_cat_1_for">'!!Parameters'!$D$4</definedName>
    <definedName name="Molecular_weight_A">'!!Species types'!$G$4</definedName>
    <definedName name="Molecular_weight_B">'!!Species types'!$G$5</definedName>
    <definedName name="volume_c">'!!Compartments'!$I$4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28" l="1"/>
  <c r="O4" i="28"/>
  <c r="N5" i="28"/>
  <c r="O5" i="28"/>
  <c r="N6" i="28"/>
  <c r="O6" i="28"/>
  <c r="N7" i="28"/>
  <c r="O7" i="28"/>
  <c r="N8" i="28"/>
  <c r="O8" i="28"/>
  <c r="N9" i="28"/>
  <c r="O9" i="28"/>
  <c r="N10" i="28"/>
  <c r="O10" i="28"/>
  <c r="N11" i="28"/>
  <c r="O11" i="28"/>
  <c r="N12" i="28"/>
  <c r="O12" i="28"/>
  <c r="N3" i="28"/>
  <c r="O3" i="28"/>
  <c r="Q4" i="28"/>
  <c r="Q5" i="28"/>
  <c r="Q6" i="28"/>
  <c r="Q7" i="28"/>
  <c r="Q8" i="28"/>
  <c r="Q9" i="28"/>
  <c r="Q10" i="28"/>
  <c r="Q11" i="28"/>
  <c r="Q12" i="28"/>
  <c r="Q3" i="28"/>
  <c r="P4" i="28"/>
  <c r="P5" i="28"/>
  <c r="P6" i="28"/>
  <c r="P7" i="28"/>
  <c r="P8" i="28"/>
  <c r="P9" i="28"/>
  <c r="P10" i="28"/>
  <c r="P11" i="28"/>
  <c r="P12" i="28"/>
  <c r="P3" i="28"/>
  <c r="E4" i="29"/>
  <c r="E3" i="29"/>
  <c r="E2" i="29"/>
  <c r="C3" i="29"/>
  <c r="C2" i="29"/>
  <c r="B3" i="29"/>
  <c r="B2" i="29"/>
  <c r="A3" i="29"/>
  <c r="A2" i="29"/>
  <c r="D4" i="26"/>
  <c r="E4" i="26"/>
  <c r="D5" i="26"/>
  <c r="E5" i="26"/>
  <c r="D6" i="26"/>
  <c r="E6" i="26"/>
  <c r="D7" i="26"/>
  <c r="E7" i="26"/>
  <c r="D8" i="26"/>
  <c r="E8" i="26"/>
  <c r="D9" i="26"/>
  <c r="E9" i="26"/>
  <c r="D10" i="26"/>
  <c r="E10" i="26"/>
  <c r="D11" i="26"/>
  <c r="E11" i="26"/>
  <c r="D12" i="26"/>
  <c r="E12" i="26"/>
  <c r="E3" i="26"/>
  <c r="D3" i="26"/>
</calcChain>
</file>

<file path=xl/sharedStrings.xml><?xml version="1.0" encoding="utf-8"?>
<sst xmlns="http://schemas.openxmlformats.org/spreadsheetml/2006/main" count="450" uniqueCount="235">
  <si>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</si>
  <si>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</si>
  <si>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</si>
  <si>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</si>
  <si>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</si>
  <si>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</si>
  <si>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</si>
  <si>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</si>
  <si>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</si>
  <si>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</si>
  <si>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</si>
  <si>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</si>
  <si>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</si>
  <si>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</si>
  <si>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</si>
  <si>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</si>
  <si>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</si>
  <si>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</si>
  <si>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</si>
  <si>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</si>
  <si>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</si>
  <si>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</si>
  <si>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</si>
  <si>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</si>
  <si>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</si>
  <si>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</si>
  <si>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</si>
  <si>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</si>
  <si>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</si>
  <si>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</si>
  <si>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!Name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</si>
  <si>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</si>
  <si>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</si>
  <si>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</si>
  <si>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</si>
  <si>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</si>
  <si>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</si>
  <si>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</si>
  <si>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</si>
  <si>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</si>
  <si>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</si>
  <si>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</si>
  <si>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</si>
  <si>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</si>
  <si>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</si>
  <si>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</si>
  <si>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</si>
  <si>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</si>
  <si>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</si>
  <si>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</si>
  <si>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</si>
  <si>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</si>
  <si>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</si>
  <si>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</si>
  <si>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</si>
  <si>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</si>
  <si>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</si>
  <si>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</si>
  <si>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</si>
  <si>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</si>
  <si>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</si>
  <si>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</si>
  <si>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</si>
  <si>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</si>
  <si>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</si>
  <si>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</si>
  <si>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</si>
  <si>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</si>
  <si>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</si>
  <si>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</si>
  <si>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</si>
  <si>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</si>
  <si>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</si>
  <si>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</si>
  <si>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</si>
  <si>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</si>
  <si>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</si>
  <si>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</si>
  <si>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</si>
  <si>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</si>
  <si>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</si>
  <si>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</si>
  <si>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</si>
  <si>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</si>
  <si>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</si>
  <si>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</si>
  <si>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</si>
  <si>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</si>
  <si>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</si>
  <si>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</si>
  <si>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</si>
  <si>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</si>
  <si>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</si>
  <si>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</si>
  <si>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pseudo_species</t>
  </si>
  <si>
    <t>!!ObjTables Type='Data' Id='Species' ObjTablesVersion='0.0.8'</t>
  </si>
  <si>
    <t>!Species type</t>
  </si>
  <si>
    <t>!Compartment</t>
  </si>
  <si>
    <t>molecule</t>
  </si>
  <si>
    <t>!!ObjTables Type='Data' Id='DistributionInitConcentration' ObjTablesVersion='0.0.8'</t>
  </si>
  <si>
    <t>!Species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</si>
  <si>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</si>
  <si>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</si>
  <si>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</si>
  <si>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</si>
  <si>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</si>
  <si>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</si>
  <si>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</si>
  <si>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</si>
  <si>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</si>
  <si>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</si>
  <si>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</si>
  <si>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</si>
  <si>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</si>
  <si>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</si>
  <si>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</si>
  <si>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s^-1</t>
  </si>
  <si>
    <t>!!ObjTables Type='Data' Id='RateLaw' ObjTablesVersion='0.0.8'</t>
  </si>
  <si>
    <t>!Reaction</t>
  </si>
  <si>
    <t>!Direction</t>
  </si>
  <si>
    <t>reaction_1-forward</t>
  </si>
  <si>
    <t>forward</t>
  </si>
  <si>
    <t>!!ObjTables Type='Data' Id='DfbaObjective' ObjTablesVersion='0.0.8'</t>
  </si>
  <si>
    <t>!Reaction rate units</t>
  </si>
  <si>
    <t>!Coefficient units</t>
  </si>
  <si>
    <t>!!ObjTables Type='Data' Id='DfbaObjReaction' ObjTablesVersion='0.0.8'</t>
  </si>
  <si>
    <t>!Cell size units</t>
  </si>
  <si>
    <t>!!ObjTables Type='Data' Id='DfbaObjSpecies' ObjTablesVersion='0.0.8'</t>
  </si>
  <si>
    <t>!dFBA objective reaction</t>
  </si>
  <si>
    <t>!!ObjTables Type='Data' Id='Parameter' ObjTablesVersion='0.0.8'</t>
  </si>
  <si>
    <t>!Standard error</t>
  </si>
  <si>
    <t>fractionDryWeight</t>
  </si>
  <si>
    <t>Fraction of cell mass which is non water</t>
  </si>
  <si>
    <t>k_cat_1_for</t>
  </si>
  <si>
    <t>k_cat</t>
  </si>
  <si>
    <t>Avogadro</t>
  </si>
  <si>
    <t>molecule mol^-1</t>
  </si>
  <si>
    <t>g l^-1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</si>
  <si>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</si>
  <si>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</si>
  <si>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</si>
  <si>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</si>
  <si>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</si>
  <si>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</si>
  <si>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</si>
  <si>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</si>
  <si>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</si>
  <si>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</si>
  <si>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</si>
  <si>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</si>
  <si>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</si>
  <si>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</si>
  <si>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</si>
  <si>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</si>
  <si>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</si>
  <si>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</si>
  <si>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</si>
  <si>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</si>
  <si>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</si>
  <si>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</si>
  <si>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</si>
  <si>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</si>
  <si>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</si>
  <si>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</si>
  <si>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</si>
  <si>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</si>
  <si>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</si>
  <si>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</si>
  <si>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</si>
  <si>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</si>
  <si>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</si>
  <si>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</si>
  <si>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</si>
  <si>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</si>
  <si>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</si>
  <si>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</si>
  <si>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</si>
  <si>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</si>
  <si>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</si>
  <si>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</si>
  <si>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</si>
  <si>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</si>
  <si>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</si>
  <si>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</si>
  <si>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</si>
  <si>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</si>
  <si>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</si>
  <si>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 model</t>
  </si>
  <si>
    <t>submodel</t>
  </si>
  <si>
    <t>Test submodel</t>
  </si>
  <si>
    <t>deterministic_simulation_algorithm</t>
  </si>
  <si>
    <t>A</t>
  </si>
  <si>
    <t>B</t>
  </si>
  <si>
    <t>Species A</t>
  </si>
  <si>
    <t>Species B</t>
  </si>
  <si>
    <t>A[c]</t>
  </si>
  <si>
    <t>B[c]</t>
  </si>
  <si>
    <t>dist-init-conc-A[c]</t>
  </si>
  <si>
    <t>dist-init-conc-B[c]</t>
  </si>
  <si>
    <t>!Time</t>
  </si>
  <si>
    <t>!Cell mass</t>
  </si>
  <si>
    <t>!Cell volume</t>
  </si>
  <si>
    <t>!Cell accounted mass</t>
  </si>
  <si>
    <t>!Cell accounted volume</t>
  </si>
  <si>
    <t>!Compartment c mass</t>
  </si>
  <si>
    <t>!Compartment c volume</t>
  </si>
  <si>
    <t>!Compartment c accounted mass</t>
  </si>
  <si>
    <t>!Compartment c accounted volume</t>
  </si>
  <si>
    <t>From scipy 1.3.1; will be updated to 2019 SI value</t>
  </si>
  <si>
    <t>A[c] ==&gt; B[c]</t>
  </si>
  <si>
    <t>end_time</t>
  </si>
  <si>
    <t>checkpoint_period</t>
  </si>
  <si>
    <t>!!ObjTables Type='Data' Id='SpeciesTrajectory' ObjTablesVersion='0.0.8'</t>
  </si>
  <si>
    <t>!!ObjTables Type='Data' Id='AggregateTrajectory' ObjTablesVersion='0.0.8'</t>
  </si>
  <si>
    <t>species</t>
  </si>
  <si>
    <t>mass (g)</t>
  </si>
  <si>
    <t>mw (g/mol)</t>
  </si>
  <si>
    <t>compartment</t>
  </si>
  <si>
    <t>initial mean copy number (molecule)</t>
  </si>
  <si>
    <t>Comments</t>
  </si>
  <si>
    <t>Computation for cell mass</t>
  </si>
  <si>
    <t>Computation for cell volume</t>
  </si>
  <si>
    <t>Computation for cell accounted mass</t>
  </si>
  <si>
    <t>Computation for cell accounted volume</t>
  </si>
  <si>
    <t>Computation for compartment c mass</t>
  </si>
  <si>
    <t>Computation for compartment c volume</t>
  </si>
  <si>
    <t>Computation for compartment c accounted mass</t>
  </si>
  <si>
    <t>Computation for compartment c accounted volume</t>
  </si>
  <si>
    <t>Linear</t>
  </si>
  <si>
    <t>!Pop_A_c_</t>
  </si>
  <si>
    <t>!Pop_B_c_</t>
  </si>
  <si>
    <t>Computation for Pop_A_c_</t>
  </si>
  <si>
    <t>Computation for Pop_B_c_</t>
  </si>
  <si>
    <t>Linear populations, static aggregates</t>
  </si>
  <si>
    <t>See formulas in Computation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</si>
</sst>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&quot;TRUE&quot;;&quot;TRUE&quot;;&quot;FALSE&quot;"/>
    <numFmt numFmtId="166" formatCode="0.0E+00"/>
  </numFmts>
  <fonts count="12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b/>
      <sz val="10"/>
      <color rgb="FF000000"/>
      <name val="Arial"/>
    </font>
    <font>
      <b/>
      <sz val="10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</borders>
  <cellStyleXfs count="8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66" fontId="1" fillId="0" borderId="0" xfId="0" applyNumberFormat="1" applyFont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66" fontId="2" fillId="2" borderId="1" xfId="0" applyNumberFormat="1" applyFont="1" applyFill="1" applyBorder="1" applyAlignment="1">
      <alignment vertical="top" wrapText="1"/>
    </xf>
    <xf numFmtId="11" fontId="1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1" fontId="1" fillId="0" borderId="0" xfId="0" applyNumberFormat="1" applyFont="1" applyAlignment="1">
      <alignment horizontal="right" vertical="top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8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5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30" zoomScaleNormal="130" zoomScalePageLayoutView="130" workbookViewId="0">
      <selection activeCell="C20" sqref="C20"/>
    </sheetView>
    <sheetView zoomScale="130" zoomScaleNormal="130" zoomScalePageLayoutView="130" workbookViewId="1"/>
  </sheetViews>
  <sheetFormatPr baseColWidth="10" defaultColWidth="0" defaultRowHeight="15" customHeight="1" zeroHeight="1" x14ac:dyDescent="0.2"/>
  <cols>
    <col min="1" max="3" width="15.6640625" style="12" customWidth="1"/>
    <col min="4" max="5" width="9" style="12" hidden="1" customWidth="1"/>
    <col min="6" max="16384" width="9" style="12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13" t="s">
        <v>2</v>
      </c>
      <c r="B3" s="13" t="s">
        <v>3</v>
      </c>
      <c r="C3" s="13" t="s">
        <v>4</v>
      </c>
    </row>
    <row r="4" spans="1:3" x14ac:dyDescent="0.2">
      <c r="A4" s="14" t="s">
        <v>5</v>
      </c>
      <c r="B4" s="14"/>
      <c r="C4" s="14">
        <v>1</v>
      </c>
    </row>
    <row r="5" spans="1:3" x14ac:dyDescent="0.2">
      <c r="A5" s="14" t="s">
        <v>6</v>
      </c>
      <c r="B5" s="14"/>
      <c r="C5" s="14">
        <v>1</v>
      </c>
    </row>
    <row r="6" spans="1:3" x14ac:dyDescent="0.2">
      <c r="A6" s="14" t="s">
        <v>7</v>
      </c>
      <c r="B6" s="14"/>
      <c r="C6" s="14">
        <v>1</v>
      </c>
    </row>
    <row r="7" spans="1:3" x14ac:dyDescent="0.2">
      <c r="A7" s="14" t="s">
        <v>8</v>
      </c>
      <c r="B7" s="14"/>
      <c r="C7" s="14">
        <v>1</v>
      </c>
    </row>
    <row r="8" spans="1:3" x14ac:dyDescent="0.2">
      <c r="A8" s="14" t="s">
        <v>9</v>
      </c>
      <c r="B8" s="14"/>
      <c r="C8" s="14">
        <v>2</v>
      </c>
    </row>
    <row r="9" spans="1:3" x14ac:dyDescent="0.2">
      <c r="A9" s="14" t="s">
        <v>10</v>
      </c>
      <c r="B9" s="14"/>
      <c r="C9" s="14">
        <v>2</v>
      </c>
    </row>
    <row r="10" spans="1:3" ht="28" customHeight="1" x14ac:dyDescent="0.2">
      <c r="A10" s="14" t="s">
        <v>11</v>
      </c>
      <c r="B10" s="14"/>
      <c r="C10" s="14">
        <v>2</v>
      </c>
    </row>
    <row r="11" spans="1:3" ht="28" x14ac:dyDescent="0.2">
      <c r="A11" s="14" t="s">
        <v>12</v>
      </c>
      <c r="B11" s="14"/>
      <c r="C11" s="14">
        <v>2</v>
      </c>
    </row>
    <row r="12" spans="1:3" x14ac:dyDescent="0.2">
      <c r="A12" s="14" t="s">
        <v>13</v>
      </c>
      <c r="B12" s="14"/>
      <c r="C12" s="14">
        <v>0</v>
      </c>
    </row>
    <row r="13" spans="1:3" x14ac:dyDescent="0.2">
      <c r="A13" s="14" t="s">
        <v>14</v>
      </c>
      <c r="B13" s="14"/>
      <c r="C13" s="14">
        <v>2</v>
      </c>
    </row>
    <row r="14" spans="1:3" x14ac:dyDescent="0.2">
      <c r="A14" s="14" t="s">
        <v>15</v>
      </c>
      <c r="B14" s="14"/>
      <c r="C14" s="14">
        <v>1</v>
      </c>
    </row>
    <row r="15" spans="1:3" x14ac:dyDescent="0.2">
      <c r="A15" s="14" t="s">
        <v>16</v>
      </c>
      <c r="B15" s="14"/>
      <c r="C15" s="14">
        <v>1</v>
      </c>
    </row>
    <row r="16" spans="1:3" ht="28" customHeight="1" x14ac:dyDescent="0.2">
      <c r="A16" s="14" t="s">
        <v>17</v>
      </c>
      <c r="B16" s="14"/>
      <c r="C16" s="14">
        <v>0</v>
      </c>
    </row>
    <row r="17" spans="1:3" ht="28" customHeight="1" x14ac:dyDescent="0.2">
      <c r="A17" s="14" t="s">
        <v>18</v>
      </c>
      <c r="B17" s="14"/>
      <c r="C17" s="14">
        <v>0</v>
      </c>
    </row>
    <row r="18" spans="1:3" ht="28" x14ac:dyDescent="0.2">
      <c r="A18" s="14" t="s">
        <v>19</v>
      </c>
      <c r="B18" s="14"/>
      <c r="C18" s="14">
        <v>0</v>
      </c>
    </row>
    <row r="19" spans="1:3" x14ac:dyDescent="0.2">
      <c r="A19" s="14" t="s">
        <v>20</v>
      </c>
      <c r="B19" s="14"/>
      <c r="C19" s="14">
        <v>7</v>
      </c>
    </row>
    <row r="20" spans="1:3" x14ac:dyDescent="0.2">
      <c r="A20" s="14" t="s">
        <v>21</v>
      </c>
      <c r="B20" s="14"/>
      <c r="C20" s="14">
        <v>0</v>
      </c>
    </row>
    <row r="21" spans="1:3" x14ac:dyDescent="0.2">
      <c r="A21" s="14" t="s">
        <v>22</v>
      </c>
      <c r="B21" s="14"/>
      <c r="C21" s="14">
        <v>0</v>
      </c>
    </row>
    <row r="22" spans="1:3" x14ac:dyDescent="0.2">
      <c r="A22" s="14" t="s">
        <v>23</v>
      </c>
      <c r="B22" s="14"/>
      <c r="C22" s="14">
        <v>0</v>
      </c>
    </row>
    <row r="23" spans="1:3" x14ac:dyDescent="0.2">
      <c r="A23" s="14" t="s">
        <v>24</v>
      </c>
      <c r="B23" s="14"/>
      <c r="C23" s="14">
        <v>0</v>
      </c>
    </row>
    <row r="24" spans="1:3" x14ac:dyDescent="0.2">
      <c r="A24" s="14" t="s">
        <v>25</v>
      </c>
      <c r="B24" s="14"/>
      <c r="C24" s="14">
        <v>0</v>
      </c>
    </row>
    <row r="25" spans="1:3" x14ac:dyDescent="0.2">
      <c r="A25" s="14" t="s">
        <v>26</v>
      </c>
      <c r="B25" s="14"/>
      <c r="C25" s="14">
        <v>0</v>
      </c>
    </row>
    <row r="26" spans="1:3" x14ac:dyDescent="0.2">
      <c r="A26" s="14" t="s">
        <v>27</v>
      </c>
      <c r="B26" s="14"/>
      <c r="C26" s="14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selection activeCell="D3" sqref="D3"/>
    </sheetView>
    <sheetView zoomScale="130" zoomScaleNormal="130" zoomScalePageLayoutView="130" workbookViewId="1">
      <pane ySplit="2" topLeftCell="A3" activePane="bottomLeft" state="frozen"/>
      <selection pane="bottomLeft" activeCell="A12" sqref="A3:A12"/>
    </sheetView>
  </sheetViews>
  <sheetFormatPr baseColWidth="10" defaultRowHeight="15" x14ac:dyDescent="0.2"/>
  <cols>
    <col min="1" max="5" width="30.5" customWidth="1"/>
    <col min="6" max="6" width="25.6640625" customWidth="1"/>
    <col min="9" max="9" width="12.5" bestFit="1" customWidth="1"/>
    <col min="12" max="12" width="11.83203125" bestFit="1" customWidth="1"/>
  </cols>
  <sheetData>
    <row r="1" spans="1:12" s="7" customFormat="1" x14ac:dyDescent="0.2">
      <c r="A1" s="21" t="s">
        <v>212</v>
      </c>
      <c r="B1" s="22"/>
      <c r="C1" s="22"/>
      <c r="D1" s="22"/>
      <c r="E1" s="23"/>
      <c r="F1" s="22"/>
      <c r="G1" s="24"/>
      <c r="H1" s="35"/>
      <c r="I1" s="35"/>
      <c r="J1" s="35"/>
      <c r="K1" s="35"/>
      <c r="L1" s="35"/>
    </row>
    <row r="2" spans="1:12" x14ac:dyDescent="0.2">
      <c r="A2" s="9" t="s">
        <v>199</v>
      </c>
      <c r="B2" s="9" t="s">
        <v>229</v>
      </c>
      <c r="C2" s="9" t="s">
        <v>230</v>
      </c>
      <c r="D2" s="9" t="s">
        <v>231</v>
      </c>
      <c r="E2" s="9" t="s">
        <v>232</v>
      </c>
      <c r="F2" s="9" t="s">
        <v>219</v>
      </c>
    </row>
    <row r="3" spans="1:12" x14ac:dyDescent="0.2">
      <c r="A3">
        <v>0</v>
      </c>
      <c r="B3">
        <v>900</v>
      </c>
      <c r="C3">
        <v>100</v>
      </c>
      <c r="D3">
        <f>initial_pop_a - k_cat_1_for*$A3</f>
        <v>900</v>
      </c>
      <c r="E3">
        <f>initial_pop_b + k_cat_1_for * A3</f>
        <v>100</v>
      </c>
    </row>
    <row r="4" spans="1:12" x14ac:dyDescent="0.2">
      <c r="A4">
        <v>100</v>
      </c>
      <c r="B4">
        <v>800</v>
      </c>
      <c r="C4">
        <v>200</v>
      </c>
      <c r="D4">
        <f>initial_pop_a - k_cat_1_for*$A4</f>
        <v>800</v>
      </c>
      <c r="E4">
        <f>initial_pop_b + k_cat_1_for * A4</f>
        <v>200</v>
      </c>
    </row>
    <row r="5" spans="1:12" x14ac:dyDescent="0.2">
      <c r="A5">
        <v>200</v>
      </c>
      <c r="B5">
        <v>700</v>
      </c>
      <c r="C5">
        <v>300</v>
      </c>
      <c r="D5">
        <f>initial_pop_a - k_cat_1_for*$A5</f>
        <v>700</v>
      </c>
      <c r="E5">
        <f>initial_pop_b + k_cat_1_for * A5</f>
        <v>300</v>
      </c>
    </row>
    <row r="6" spans="1:12" x14ac:dyDescent="0.2">
      <c r="A6">
        <v>300</v>
      </c>
      <c r="B6">
        <v>600</v>
      </c>
      <c r="C6">
        <v>400</v>
      </c>
      <c r="D6">
        <f>initial_pop_a - k_cat_1_for*$A6</f>
        <v>600</v>
      </c>
      <c r="E6">
        <f>initial_pop_b + k_cat_1_for * A6</f>
        <v>400</v>
      </c>
    </row>
    <row r="7" spans="1:12" x14ac:dyDescent="0.2">
      <c r="A7">
        <v>400</v>
      </c>
      <c r="B7">
        <v>500</v>
      </c>
      <c r="C7">
        <v>500</v>
      </c>
      <c r="D7">
        <f>initial_pop_a - k_cat_1_for*$A7</f>
        <v>500</v>
      </c>
      <c r="E7">
        <f>initial_pop_b + k_cat_1_for * A7</f>
        <v>500</v>
      </c>
    </row>
    <row r="8" spans="1:12" x14ac:dyDescent="0.2">
      <c r="A8">
        <v>500</v>
      </c>
      <c r="B8">
        <v>400</v>
      </c>
      <c r="C8">
        <v>600</v>
      </c>
      <c r="D8">
        <f>initial_pop_a - k_cat_1_for*$A8</f>
        <v>400</v>
      </c>
      <c r="E8">
        <f>initial_pop_b + k_cat_1_for * A8</f>
        <v>600</v>
      </c>
    </row>
    <row r="9" spans="1:12" x14ac:dyDescent="0.2">
      <c r="A9">
        <v>600</v>
      </c>
      <c r="B9">
        <v>300</v>
      </c>
      <c r="C9">
        <v>700</v>
      </c>
      <c r="D9">
        <f>initial_pop_a - k_cat_1_for*$A9</f>
        <v>300</v>
      </c>
      <c r="E9">
        <f>initial_pop_b + k_cat_1_for * A9</f>
        <v>700</v>
      </c>
    </row>
    <row r="10" spans="1:12" x14ac:dyDescent="0.2">
      <c r="A10">
        <v>700</v>
      </c>
      <c r="B10">
        <v>200</v>
      </c>
      <c r="C10">
        <v>800</v>
      </c>
      <c r="D10">
        <f>initial_pop_a - k_cat_1_for*$A10</f>
        <v>200</v>
      </c>
      <c r="E10">
        <f>initial_pop_b + k_cat_1_for * A10</f>
        <v>800</v>
      </c>
    </row>
    <row r="11" spans="1:12" x14ac:dyDescent="0.2">
      <c r="A11">
        <v>800</v>
      </c>
      <c r="B11">
        <v>100</v>
      </c>
      <c r="C11">
        <v>900</v>
      </c>
      <c r="D11">
        <f>initial_pop_a - k_cat_1_for*$A11</f>
        <v>100</v>
      </c>
      <c r="E11">
        <f>initial_pop_b + k_cat_1_for * A11</f>
        <v>900</v>
      </c>
    </row>
    <row r="12" spans="1:12" x14ac:dyDescent="0.2">
      <c r="A12">
        <v>900</v>
      </c>
      <c r="B12">
        <v>0</v>
      </c>
      <c r="C12">
        <v>1000</v>
      </c>
      <c r="D12">
        <f>initial_pop_a - k_cat_1_for*$A12</f>
        <v>0</v>
      </c>
      <c r="E12">
        <f>initial_pop_b + k_cat_1_for * A12</f>
        <v>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/>
    <sheetView tabSelected="1" zoomScale="130" zoomScaleNormal="130" zoomScalePageLayoutView="130" workbookViewId="1">
      <selection activeCell="S1" sqref="S1:S1048576"/>
    </sheetView>
  </sheetViews>
  <sheetFormatPr baseColWidth="10" defaultColWidth="12" defaultRowHeight="15" x14ac:dyDescent="0.2"/>
  <cols>
    <col min="2" max="9" width="0" hidden="1" customWidth="1"/>
    <col min="10" max="17" width="16" customWidth="1"/>
    <col min="18" max="18" width="29.5" bestFit="1" customWidth="1"/>
  </cols>
  <sheetData>
    <row r="1" spans="1:18" s="7" customFormat="1" x14ac:dyDescent="0.2">
      <c r="A1" s="21" t="s">
        <v>213</v>
      </c>
      <c r="B1" s="22"/>
      <c r="C1" s="22"/>
      <c r="D1" s="22"/>
      <c r="E1" s="23"/>
      <c r="F1" s="22"/>
      <c r="G1" s="24"/>
      <c r="H1" s="39"/>
      <c r="I1" s="39"/>
      <c r="J1" s="39"/>
      <c r="K1" s="39"/>
      <c r="L1" s="39"/>
    </row>
    <row r="2" spans="1:18" s="41" customFormat="1" ht="52" x14ac:dyDescent="0.2">
      <c r="A2" s="40" t="s">
        <v>199</v>
      </c>
      <c r="B2" s="40" t="s">
        <v>200</v>
      </c>
      <c r="C2" s="40" t="s">
        <v>201</v>
      </c>
      <c r="D2" s="40" t="s">
        <v>202</v>
      </c>
      <c r="E2" s="40" t="s">
        <v>203</v>
      </c>
      <c r="F2" s="40" t="s">
        <v>220</v>
      </c>
      <c r="G2" s="40" t="s">
        <v>221</v>
      </c>
      <c r="H2" s="40" t="s">
        <v>222</v>
      </c>
      <c r="I2" s="40" t="s">
        <v>223</v>
      </c>
      <c r="J2" s="40" t="s">
        <v>204</v>
      </c>
      <c r="K2" s="40" t="s">
        <v>205</v>
      </c>
      <c r="L2" s="40" t="s">
        <v>206</v>
      </c>
      <c r="M2" s="40" t="s">
        <v>207</v>
      </c>
      <c r="N2" s="40" t="s">
        <v>224</v>
      </c>
      <c r="O2" s="40" t="s">
        <v>225</v>
      </c>
      <c r="P2" s="40" t="s">
        <v>226</v>
      </c>
      <c r="Q2" s="40" t="s">
        <v>227</v>
      </c>
      <c r="R2" s="40" t="s">
        <v>219</v>
      </c>
    </row>
    <row r="3" spans="1:18" x14ac:dyDescent="0.2">
      <c r="A3">
        <v>0</v>
      </c>
      <c r="J3">
        <v>1.0999999999999999E-18</v>
      </c>
      <c r="K3">
        <v>9.9999999999999991E-22</v>
      </c>
      <c r="L3">
        <v>3.3210780808543282E-19</v>
      </c>
      <c r="M3">
        <v>3.019161891685753E-22</v>
      </c>
      <c r="N3">
        <f>density_c * volume_c</f>
        <v>1.0999999999999999E-18</v>
      </c>
      <c r="O3">
        <f>volume_c</f>
        <v>9.9999999999999991E-22</v>
      </c>
      <c r="P3">
        <f>(Molecular_weight_A* '!!Species trajectories'!D3 + Molecular_weight_B * '!!Species trajectories'!E3)/avogadros_constant</f>
        <v>3.3210780808543282E-19</v>
      </c>
      <c r="Q3">
        <f>P3/density_c</f>
        <v>3.019161891685753E-22</v>
      </c>
      <c r="R3" t="s">
        <v>234</v>
      </c>
    </row>
    <row r="4" spans="1:18" x14ac:dyDescent="0.2">
      <c r="A4">
        <v>100</v>
      </c>
      <c r="J4">
        <v>1.0999999999999999E-18</v>
      </c>
      <c r="K4">
        <v>9.9999999999999991E-22</v>
      </c>
      <c r="L4">
        <v>3.3210780808543282E-19</v>
      </c>
      <c r="M4">
        <v>3.019161891685753E-22</v>
      </c>
      <c r="N4">
        <f>density_c * volume_c</f>
        <v>1.0999999999999999E-18</v>
      </c>
      <c r="O4">
        <f>volume_c</f>
        <v>9.9999999999999991E-22</v>
      </c>
      <c r="P4">
        <f>(Molecular_weight_A* '!!Species trajectories'!D4 + Molecular_weight_B * '!!Species trajectories'!E4)/avogadros_constant</f>
        <v>3.3210780808543282E-19</v>
      </c>
      <c r="Q4">
        <f>P4/density_c</f>
        <v>3.019161891685753E-22</v>
      </c>
    </row>
    <row r="5" spans="1:18" x14ac:dyDescent="0.2">
      <c r="A5">
        <v>200</v>
      </c>
      <c r="J5">
        <v>1.0999999999999999E-18</v>
      </c>
      <c r="K5">
        <v>9.9999999999999991E-22</v>
      </c>
      <c r="L5">
        <v>3.3210780808543282E-19</v>
      </c>
      <c r="M5">
        <v>3.019161891685753E-22</v>
      </c>
      <c r="N5">
        <f>density_c * volume_c</f>
        <v>1.0999999999999999E-18</v>
      </c>
      <c r="O5">
        <f>volume_c</f>
        <v>9.9999999999999991E-22</v>
      </c>
      <c r="P5">
        <f>(Molecular_weight_A* '!!Species trajectories'!D5 + Molecular_weight_B * '!!Species trajectories'!E5)/avogadros_constant</f>
        <v>3.3210780808543282E-19</v>
      </c>
      <c r="Q5">
        <f>P5/density_c</f>
        <v>3.019161891685753E-22</v>
      </c>
    </row>
    <row r="6" spans="1:18" x14ac:dyDescent="0.2">
      <c r="A6">
        <v>300</v>
      </c>
      <c r="J6">
        <v>1.0999999999999999E-18</v>
      </c>
      <c r="K6">
        <v>9.9999999999999991E-22</v>
      </c>
      <c r="L6">
        <v>3.3210780808543282E-19</v>
      </c>
      <c r="M6">
        <v>3.019161891685753E-22</v>
      </c>
      <c r="N6">
        <f>density_c * volume_c</f>
        <v>1.0999999999999999E-18</v>
      </c>
      <c r="O6">
        <f>volume_c</f>
        <v>9.9999999999999991E-22</v>
      </c>
      <c r="P6">
        <f>(Molecular_weight_A* '!!Species trajectories'!D6 + Molecular_weight_B * '!!Species trajectories'!E6)/avogadros_constant</f>
        <v>3.3210780808543282E-19</v>
      </c>
      <c r="Q6">
        <f>P6/density_c</f>
        <v>3.019161891685753E-22</v>
      </c>
    </row>
    <row r="7" spans="1:18" x14ac:dyDescent="0.2">
      <c r="A7">
        <v>400</v>
      </c>
      <c r="J7">
        <v>1.0999999999999999E-18</v>
      </c>
      <c r="K7">
        <v>9.9999999999999991E-22</v>
      </c>
      <c r="L7">
        <v>3.3210780808543282E-19</v>
      </c>
      <c r="M7">
        <v>3.019161891685753E-22</v>
      </c>
      <c r="N7">
        <f>density_c * volume_c</f>
        <v>1.0999999999999999E-18</v>
      </c>
      <c r="O7">
        <f>volume_c</f>
        <v>9.9999999999999991E-22</v>
      </c>
      <c r="P7">
        <f>(Molecular_weight_A* '!!Species trajectories'!D7 + Molecular_weight_B * '!!Species trajectories'!E7)/avogadros_constant</f>
        <v>3.3210780808543282E-19</v>
      </c>
      <c r="Q7">
        <f>P7/density_c</f>
        <v>3.019161891685753E-22</v>
      </c>
    </row>
    <row r="8" spans="1:18" x14ac:dyDescent="0.2">
      <c r="A8">
        <v>500</v>
      </c>
      <c r="J8">
        <v>1.0999999999999999E-18</v>
      </c>
      <c r="K8">
        <v>9.9999999999999991E-22</v>
      </c>
      <c r="L8">
        <v>3.3210780808543282E-19</v>
      </c>
      <c r="M8">
        <v>3.019161891685753E-22</v>
      </c>
      <c r="N8">
        <f>density_c * volume_c</f>
        <v>1.0999999999999999E-18</v>
      </c>
      <c r="O8">
        <f>volume_c</f>
        <v>9.9999999999999991E-22</v>
      </c>
      <c r="P8">
        <f>(Molecular_weight_A* '!!Species trajectories'!D8 + Molecular_weight_B * '!!Species trajectories'!E8)/avogadros_constant</f>
        <v>3.3210780808543282E-19</v>
      </c>
      <c r="Q8">
        <f>P8/density_c</f>
        <v>3.019161891685753E-22</v>
      </c>
    </row>
    <row r="9" spans="1:18" x14ac:dyDescent="0.2">
      <c r="A9">
        <v>600</v>
      </c>
      <c r="J9">
        <v>1.0999999999999999E-18</v>
      </c>
      <c r="K9">
        <v>9.9999999999999991E-22</v>
      </c>
      <c r="L9">
        <v>3.3210780808543282E-19</v>
      </c>
      <c r="M9">
        <v>3.019161891685753E-22</v>
      </c>
      <c r="N9">
        <f>density_c * volume_c</f>
        <v>1.0999999999999999E-18</v>
      </c>
      <c r="O9">
        <f>volume_c</f>
        <v>9.9999999999999991E-22</v>
      </c>
      <c r="P9">
        <f>(Molecular_weight_A* '!!Species trajectories'!D9 + Molecular_weight_B * '!!Species trajectories'!E9)/avogadros_constant</f>
        <v>3.3210780808543282E-19</v>
      </c>
      <c r="Q9">
        <f>P9/density_c</f>
        <v>3.019161891685753E-22</v>
      </c>
    </row>
    <row r="10" spans="1:18" x14ac:dyDescent="0.2">
      <c r="A10">
        <v>700</v>
      </c>
      <c r="J10">
        <v>1.0999999999999999E-18</v>
      </c>
      <c r="K10">
        <v>9.9999999999999991E-22</v>
      </c>
      <c r="L10">
        <v>3.3210780808543282E-19</v>
      </c>
      <c r="M10">
        <v>3.019161891685753E-22</v>
      </c>
      <c r="N10">
        <f>density_c * volume_c</f>
        <v>1.0999999999999999E-18</v>
      </c>
      <c r="O10">
        <f>volume_c</f>
        <v>9.9999999999999991E-22</v>
      </c>
      <c r="P10">
        <f>(Molecular_weight_A* '!!Species trajectories'!D10 + Molecular_weight_B * '!!Species trajectories'!E10)/avogadros_constant</f>
        <v>3.3210780808543282E-19</v>
      </c>
      <c r="Q10">
        <f>P10/density_c</f>
        <v>3.019161891685753E-22</v>
      </c>
    </row>
    <row r="11" spans="1:18" x14ac:dyDescent="0.2">
      <c r="A11">
        <v>800</v>
      </c>
      <c r="J11">
        <v>1.0999999999999999E-18</v>
      </c>
      <c r="K11">
        <v>9.9999999999999991E-22</v>
      </c>
      <c r="L11">
        <v>3.3210780808543282E-19</v>
      </c>
      <c r="M11">
        <v>3.019161891685753E-22</v>
      </c>
      <c r="N11">
        <f>density_c * volume_c</f>
        <v>1.0999999999999999E-18</v>
      </c>
      <c r="O11">
        <f>volume_c</f>
        <v>9.9999999999999991E-22</v>
      </c>
      <c r="P11">
        <f>(Molecular_weight_A* '!!Species trajectories'!D11 + Molecular_weight_B * '!!Species trajectories'!E11)/avogadros_constant</f>
        <v>3.3210780808543282E-19</v>
      </c>
      <c r="Q11">
        <f>P11/density_c</f>
        <v>3.019161891685753E-22</v>
      </c>
    </row>
    <row r="12" spans="1:18" x14ac:dyDescent="0.2">
      <c r="A12">
        <v>900</v>
      </c>
      <c r="J12">
        <v>1.0999999999999999E-18</v>
      </c>
      <c r="K12">
        <v>9.9999999999999991E-22</v>
      </c>
      <c r="L12">
        <v>3.3210780808543282E-19</v>
      </c>
      <c r="M12">
        <v>3.019161891685753E-22</v>
      </c>
      <c r="N12">
        <f>density_c * volume_c</f>
        <v>1.0999999999999999E-18</v>
      </c>
      <c r="O12">
        <f>volume_c</f>
        <v>9.9999999999999991E-22</v>
      </c>
      <c r="P12">
        <f>(Molecular_weight_A* '!!Species trajectories'!D12 + Molecular_weight_B * '!!Species trajectories'!E12)/avogadros_constant</f>
        <v>3.3210780808543282E-19</v>
      </c>
      <c r="Q12">
        <f>P12/density_c</f>
        <v>3.019161891685753E-22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20" zoomScaleNormal="120" zoomScalePageLayoutView="120" workbookViewId="0">
      <selection activeCell="D9" sqref="D9"/>
    </sheetView>
    <sheetView zoomScale="140" zoomScaleNormal="140" zoomScalePageLayoutView="140" workbookViewId="1">
      <selection activeCell="E2" sqref="E2"/>
    </sheetView>
  </sheetViews>
  <sheetFormatPr baseColWidth="10" defaultColWidth="12.1640625" defaultRowHeight="15" x14ac:dyDescent="0.2"/>
  <sheetData>
    <row r="1" spans="1:5" s="41" customFormat="1" ht="45" x14ac:dyDescent="0.2">
      <c r="A1" s="48" t="s">
        <v>214</v>
      </c>
      <c r="B1" s="48" t="s">
        <v>216</v>
      </c>
      <c r="C1" s="48" t="s">
        <v>218</v>
      </c>
      <c r="D1" s="49" t="s">
        <v>217</v>
      </c>
      <c r="E1" s="48" t="s">
        <v>215</v>
      </c>
    </row>
    <row r="2" spans="1:5" x14ac:dyDescent="0.2">
      <c r="A2" t="str">
        <f>'!!Species'!A3</f>
        <v>A[c]</v>
      </c>
      <c r="B2">
        <f>'!!Species types'!G4</f>
        <v>200</v>
      </c>
      <c r="C2">
        <f>initial_pop_a</f>
        <v>900</v>
      </c>
      <c r="D2" t="s">
        <v>74</v>
      </c>
      <c r="E2">
        <f>B2*C2/avogadros_constant</f>
        <v>2.9889702727688954E-19</v>
      </c>
    </row>
    <row r="3" spans="1:5" x14ac:dyDescent="0.2">
      <c r="A3" t="str">
        <f>'!!Species'!A4</f>
        <v>B[c]</v>
      </c>
      <c r="B3">
        <f>'!!Species types'!G5</f>
        <v>200</v>
      </c>
      <c r="C3">
        <f>initial_pop_b</f>
        <v>100</v>
      </c>
      <c r="D3" t="s">
        <v>74</v>
      </c>
      <c r="E3">
        <f>B3*C3/avogadros_constant</f>
        <v>3.3210780808543283E-20</v>
      </c>
    </row>
    <row r="4" spans="1:5" x14ac:dyDescent="0.2">
      <c r="E4">
        <f>SUM(E2:E3)</f>
        <v>3.3210780808543282E-19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30" zoomScaleNormal="130" zoomScalePageLayoutView="130" workbookViewId="0">
      <selection activeCell="C1" sqref="C1"/>
    </sheetView>
    <sheetView workbookViewId="1"/>
  </sheetViews>
  <sheetFormatPr baseColWidth="10" defaultColWidth="9" defaultRowHeight="15" customHeight="1" x14ac:dyDescent="0.2"/>
  <cols>
    <col min="1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101</v>
      </c>
    </row>
    <row r="2" spans="1:9" x14ac:dyDescent="0.2">
      <c r="A2" s="2" t="s">
        <v>29</v>
      </c>
      <c r="B2" s="2" t="s">
        <v>30</v>
      </c>
      <c r="C2" s="2" t="s">
        <v>102</v>
      </c>
      <c r="D2" s="2" t="s">
        <v>72</v>
      </c>
      <c r="E2" s="2" t="s">
        <v>42</v>
      </c>
      <c r="F2" s="9" t="s">
        <v>59</v>
      </c>
      <c r="G2" s="9" t="s">
        <v>60</v>
      </c>
      <c r="H2" s="2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0" zoomScaleNormal="130" zoomScalePageLayoutView="130" workbookViewId="0">
      <selection activeCell="C3" sqref="C3"/>
    </sheetView>
    <sheetView workbookViewId="1">
      <selection activeCell="A4" sqref="A4:D4"/>
    </sheetView>
  </sheetViews>
  <sheetFormatPr baseColWidth="10" defaultColWidth="9" defaultRowHeight="15" customHeight="1" x14ac:dyDescent="0.2"/>
  <cols>
    <col min="1" max="2" width="8.83203125" style="16" customWidth="1"/>
    <col min="3" max="3" width="11.5" style="16" bestFit="1" customWidth="1"/>
    <col min="4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103</v>
      </c>
    </row>
    <row r="2" spans="1:9" ht="28" x14ac:dyDescent="0.2">
      <c r="A2" s="9" t="s">
        <v>29</v>
      </c>
      <c r="B2" s="9" t="s">
        <v>30</v>
      </c>
      <c r="C2" s="9" t="s">
        <v>102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  <row r="3" spans="1:9" ht="15" customHeight="1" x14ac:dyDescent="0.15">
      <c r="A3" s="6" t="s">
        <v>104</v>
      </c>
      <c r="B3" s="6"/>
      <c r="C3" s="6" t="s">
        <v>105</v>
      </c>
      <c r="D3" s="6" t="s">
        <v>81</v>
      </c>
    </row>
    <row r="4" spans="1:9" ht="15" customHeight="1" x14ac:dyDescent="0.15">
      <c r="A4" s="6"/>
      <c r="B4" s="6"/>
      <c r="C4" s="6"/>
      <c r="D4" s="6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5"/>
  <sheetViews>
    <sheetView zoomScale="130" zoomScaleNormal="130" zoomScalePageLayoutView="130" workbookViewId="0">
      <selection activeCell="D14" sqref="D14"/>
    </sheetView>
    <sheetView workbookViewId="1"/>
  </sheetViews>
  <sheetFormatPr baseColWidth="10" defaultColWidth="9" defaultRowHeight="15" customHeight="1" x14ac:dyDescent="0.2"/>
  <cols>
    <col min="1" max="1" width="18" style="16" customWidth="1"/>
    <col min="2" max="2" width="19" style="16" customWidth="1"/>
    <col min="3" max="3" width="15.1640625" style="16" customWidth="1"/>
    <col min="4" max="4" width="50.5" style="16" bestFit="1" customWidth="1"/>
    <col min="5" max="5" width="14.83203125" style="16" customWidth="1"/>
    <col min="6" max="6" width="8.83203125" style="16" customWidth="1"/>
    <col min="7" max="7" width="9.6640625" style="16" bestFit="1" customWidth="1"/>
    <col min="8" max="8" width="10.1640625" style="16" customWidth="1"/>
    <col min="9" max="9" width="6.33203125" style="16" customWidth="1"/>
    <col min="10" max="10" width="10.5" style="16" customWidth="1"/>
    <col min="11" max="11" width="9.6640625" style="1" customWidth="1"/>
    <col min="12" max="12" width="12.6640625" style="1" customWidth="1"/>
    <col min="13" max="13" width="11.1640625" style="1" customWidth="1"/>
    <col min="14" max="14" width="11.5" style="1" customWidth="1"/>
    <col min="15" max="1027" width="8.83203125" style="1" customWidth="1"/>
    <col min="1028" max="1029" width="9" style="1" customWidth="1"/>
    <col min="1030" max="16384" width="9" style="1"/>
  </cols>
  <sheetData>
    <row r="1" spans="1:1027" ht="13.5" customHeight="1" x14ac:dyDescent="0.2">
      <c r="A1" t="s">
        <v>106</v>
      </c>
    </row>
    <row r="2" spans="1:1027" s="15" customFormat="1" ht="15" customHeight="1" x14ac:dyDescent="0.15">
      <c r="A2" s="6"/>
      <c r="B2" s="6"/>
      <c r="C2" s="6"/>
      <c r="D2" s="6"/>
      <c r="E2" s="6"/>
      <c r="F2" s="6"/>
      <c r="G2" s="56" t="s">
        <v>107</v>
      </c>
      <c r="H2" s="54"/>
      <c r="I2" s="54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</row>
    <row r="3" spans="1:1027" ht="28" customHeight="1" x14ac:dyDescent="0.2">
      <c r="A3" s="9" t="s">
        <v>29</v>
      </c>
      <c r="B3" s="9" t="s">
        <v>30</v>
      </c>
      <c r="C3" s="9" t="s">
        <v>108</v>
      </c>
      <c r="D3" s="9" t="s">
        <v>109</v>
      </c>
      <c r="E3" s="9" t="s">
        <v>110</v>
      </c>
      <c r="F3" s="9" t="s">
        <v>111</v>
      </c>
      <c r="G3" s="42" t="s">
        <v>112</v>
      </c>
      <c r="H3" s="42" t="s">
        <v>113</v>
      </c>
      <c r="I3" s="42" t="s">
        <v>72</v>
      </c>
      <c r="J3" s="42" t="s">
        <v>42</v>
      </c>
      <c r="K3" s="42" t="s">
        <v>59</v>
      </c>
      <c r="L3" s="42" t="s">
        <v>60</v>
      </c>
      <c r="M3" s="42" t="s">
        <v>43</v>
      </c>
      <c r="N3" s="42" t="s">
        <v>51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</row>
    <row r="4" spans="1:1027" x14ac:dyDescent="0.2">
      <c r="A4" t="s">
        <v>114</v>
      </c>
      <c r="B4" t="s">
        <v>115</v>
      </c>
      <c r="C4" t="s">
        <v>188</v>
      </c>
      <c r="D4" t="s">
        <v>209</v>
      </c>
      <c r="E4" s="16">
        <v>0</v>
      </c>
      <c r="F4" s="16" t="s">
        <v>116</v>
      </c>
      <c r="J4" s="34"/>
    </row>
    <row r="5" spans="1:1027" ht="15" customHeight="1" x14ac:dyDescent="0.2">
      <c r="A5"/>
      <c r="B5"/>
      <c r="C5"/>
      <c r="D5"/>
    </row>
  </sheetData>
  <autoFilter ref="A2:D4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30" zoomScaleNormal="130" zoomScalePageLayoutView="130" workbookViewId="0">
      <selection activeCell="F17" sqref="F17"/>
    </sheetView>
    <sheetView workbookViewId="1"/>
  </sheetViews>
  <sheetFormatPr baseColWidth="10" defaultColWidth="9" defaultRowHeight="15" customHeight="1" x14ac:dyDescent="0.2"/>
  <cols>
    <col min="1" max="2" width="23.6640625" style="16" customWidth="1"/>
    <col min="3" max="3" width="8.83203125" style="16" customWidth="1"/>
    <col min="4" max="4" width="9.6640625" style="16" customWidth="1"/>
    <col min="5" max="5" width="9.1640625" style="16" customWidth="1"/>
    <col min="6" max="6" width="28" style="16" customWidth="1"/>
    <col min="7" max="7" width="8.83203125" style="16" customWidth="1"/>
    <col min="8" max="10" width="9.1640625" style="16" customWidth="1"/>
    <col min="11" max="1026" width="8.83203125" style="16" customWidth="1"/>
    <col min="1027" max="1028" width="9" style="16" customWidth="1"/>
    <col min="1029" max="16384" width="9" style="16"/>
  </cols>
  <sheetData>
    <row r="1" spans="1:12" x14ac:dyDescent="0.2">
      <c r="A1" t="s">
        <v>117</v>
      </c>
    </row>
    <row r="2" spans="1:12" x14ac:dyDescent="0.2">
      <c r="A2" s="9" t="s">
        <v>29</v>
      </c>
      <c r="B2" s="9" t="s">
        <v>30</v>
      </c>
      <c r="C2" s="9" t="s">
        <v>118</v>
      </c>
      <c r="D2" s="9" t="s">
        <v>119</v>
      </c>
      <c r="E2" s="9" t="s">
        <v>93</v>
      </c>
      <c r="F2" s="9" t="s">
        <v>102</v>
      </c>
      <c r="G2" s="9" t="s">
        <v>72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  <row r="3" spans="1:12" x14ac:dyDescent="0.2">
      <c r="A3" t="s">
        <v>120</v>
      </c>
      <c r="B3"/>
      <c r="C3" t="s">
        <v>114</v>
      </c>
      <c r="D3" t="s">
        <v>121</v>
      </c>
      <c r="E3"/>
      <c r="F3" t="s">
        <v>133</v>
      </c>
      <c r="G3" s="16" t="s">
        <v>116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A3" sqref="A3:XFD3"/>
    </sheetView>
    <sheetView workbookViewId="1"/>
  </sheetViews>
  <sheetFormatPr baseColWidth="10" defaultColWidth="9" defaultRowHeight="15" customHeight="1" x14ac:dyDescent="0.2"/>
  <cols>
    <col min="1" max="1" width="17.6640625" style="16" customWidth="1"/>
    <col min="2" max="3" width="9" style="16" customWidth="1"/>
    <col min="4" max="4" width="10.5" style="16" customWidth="1"/>
    <col min="5" max="6" width="9" style="16" customWidth="1"/>
    <col min="7" max="16384" width="9" style="16"/>
  </cols>
  <sheetData>
    <row r="1" spans="1:12" ht="15" customHeight="1" x14ac:dyDescent="0.2">
      <c r="A1" t="s">
        <v>122</v>
      </c>
    </row>
    <row r="2" spans="1:12" ht="42" customHeight="1" x14ac:dyDescent="0.2">
      <c r="A2" s="9" t="s">
        <v>29</v>
      </c>
      <c r="B2" s="9" t="s">
        <v>30</v>
      </c>
      <c r="C2" s="9" t="s">
        <v>108</v>
      </c>
      <c r="D2" s="9" t="s">
        <v>102</v>
      </c>
      <c r="E2" s="9" t="s">
        <v>72</v>
      </c>
      <c r="F2" s="9" t="s">
        <v>123</v>
      </c>
      <c r="G2" s="9" t="s">
        <v>124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130" zoomScaleNormal="130" zoomScalePageLayoutView="130" workbookViewId="0">
      <selection activeCell="A3" sqref="A3:XFD3"/>
    </sheetView>
    <sheetView workbookViewId="1"/>
  </sheetViews>
  <sheetFormatPr baseColWidth="10" defaultColWidth="9" defaultRowHeight="15" customHeight="1" x14ac:dyDescent="0.2"/>
  <cols>
    <col min="1" max="1" width="17.6640625" style="4" customWidth="1"/>
    <col min="2" max="2" width="8.83203125" style="4" customWidth="1"/>
    <col min="3" max="3" width="10.5" style="4" customWidth="1"/>
    <col min="4" max="5" width="8.83203125" style="4" customWidth="1"/>
    <col min="6" max="1026" width="8.83203125" style="16" customWidth="1"/>
    <col min="1027" max="1028" width="9" style="16" customWidth="1"/>
    <col min="1029" max="16384" width="9" style="16"/>
  </cols>
  <sheetData>
    <row r="1" spans="1:10" x14ac:dyDescent="0.2">
      <c r="A1" t="s">
        <v>125</v>
      </c>
    </row>
    <row r="2" spans="1:10" x14ac:dyDescent="0.2">
      <c r="A2" s="9" t="s">
        <v>29</v>
      </c>
      <c r="B2" s="9" t="s">
        <v>30</v>
      </c>
      <c r="C2" s="9" t="s">
        <v>108</v>
      </c>
      <c r="D2" s="9" t="s">
        <v>72</v>
      </c>
      <c r="E2" s="9" t="s">
        <v>126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130" zoomScaleNormal="130" zoomScalePageLayoutView="130" workbookViewId="0">
      <selection activeCell="A3" sqref="A3:XFD5"/>
    </sheetView>
    <sheetView workbookViewId="1"/>
  </sheetViews>
  <sheetFormatPr baseColWidth="10" defaultColWidth="9" defaultRowHeight="15" customHeight="1" x14ac:dyDescent="0.2"/>
  <cols>
    <col min="1" max="1" width="43" style="4" customWidth="1"/>
    <col min="2" max="2" width="15" style="4" customWidth="1"/>
    <col min="3" max="3" width="17.6640625" style="4" customWidth="1"/>
    <col min="4" max="4" width="11" style="4" customWidth="1"/>
    <col min="5" max="5" width="9.83203125" style="4" customWidth="1"/>
    <col min="6" max="7" width="8.83203125" style="4" customWidth="1"/>
    <col min="8" max="1026" width="8.83203125" style="16" customWidth="1"/>
    <col min="1027" max="1028" width="9" style="16" customWidth="1"/>
    <col min="1029" max="16384" width="9" style="16"/>
  </cols>
  <sheetData>
    <row r="1" spans="1:11" x14ac:dyDescent="0.2">
      <c r="A1" t="s">
        <v>127</v>
      </c>
    </row>
    <row r="2" spans="1:11" x14ac:dyDescent="0.2">
      <c r="A2" s="5" t="s">
        <v>29</v>
      </c>
      <c r="B2" s="5" t="s">
        <v>30</v>
      </c>
      <c r="C2" s="5" t="s">
        <v>128</v>
      </c>
      <c r="D2" s="5" t="s">
        <v>100</v>
      </c>
      <c r="E2" s="5" t="s">
        <v>87</v>
      </c>
      <c r="F2" s="5" t="s">
        <v>72</v>
      </c>
      <c r="G2" s="5" t="s">
        <v>42</v>
      </c>
      <c r="H2" s="9" t="s">
        <v>59</v>
      </c>
      <c r="I2" s="9" t="s">
        <v>60</v>
      </c>
      <c r="J2" s="5" t="s">
        <v>43</v>
      </c>
      <c r="K2" s="5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30" zoomScaleNormal="130" zoomScalePageLayoutView="130" workbookViewId="0">
      <selection activeCell="B4" sqref="B4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3.6640625" style="16" customWidth="1"/>
    <col min="2" max="2" width="22.83203125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28</v>
      </c>
    </row>
    <row r="2" spans="1:6" x14ac:dyDescent="0.2">
      <c r="A2" s="9" t="s">
        <v>29</v>
      </c>
      <c r="B2" t="s">
        <v>228</v>
      </c>
    </row>
    <row r="3" spans="1:6" x14ac:dyDescent="0.2">
      <c r="A3" s="9" t="s">
        <v>30</v>
      </c>
      <c r="B3" t="s">
        <v>233</v>
      </c>
    </row>
    <row r="4" spans="1:6" x14ac:dyDescent="0.2">
      <c r="A4" s="9" t="s">
        <v>31</v>
      </c>
      <c r="B4" s="16" t="s">
        <v>32</v>
      </c>
      <c r="F4" s="36"/>
    </row>
    <row r="5" spans="1:6" x14ac:dyDescent="0.2">
      <c r="A5" s="9" t="s">
        <v>33</v>
      </c>
      <c r="B5" s="16" t="s">
        <v>34</v>
      </c>
      <c r="F5"/>
    </row>
    <row r="6" spans="1:6" x14ac:dyDescent="0.2">
      <c r="A6" s="9" t="s">
        <v>35</v>
      </c>
      <c r="B6" s="16" t="s">
        <v>36</v>
      </c>
    </row>
    <row r="7" spans="1:6" x14ac:dyDescent="0.2">
      <c r="A7" s="9" t="s">
        <v>37</v>
      </c>
      <c r="B7" s="16" t="s">
        <v>38</v>
      </c>
    </row>
    <row r="8" spans="1:6" x14ac:dyDescent="0.2">
      <c r="A8" s="9" t="s">
        <v>39</v>
      </c>
      <c r="B8" s="16" t="s">
        <v>32</v>
      </c>
    </row>
    <row r="9" spans="1:6" x14ac:dyDescent="0.2">
      <c r="A9" s="9" t="s">
        <v>40</v>
      </c>
      <c r="B9" s="16" t="s">
        <v>41</v>
      </c>
    </row>
    <row r="10" spans="1:6" x14ac:dyDescent="0.2">
      <c r="A10" s="9" t="s">
        <v>42</v>
      </c>
    </row>
    <row r="11" spans="1:6" x14ac:dyDescent="0.2">
      <c r="A11" s="9" t="s">
        <v>43</v>
      </c>
    </row>
    <row r="12" spans="1:6" x14ac:dyDescent="0.2">
      <c r="A12" s="9" t="s">
        <v>44</v>
      </c>
    </row>
    <row r="13" spans="1:6" x14ac:dyDescent="0.2">
      <c r="A13" s="9" t="s">
        <v>45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selection activeCell="D8" sqref="D8"/>
    </sheetView>
    <sheetView zoomScale="130" zoomScaleNormal="130" zoomScalePageLayoutView="130" workbookViewId="1">
      <selection activeCell="D4" sqref="D4"/>
    </sheetView>
  </sheetViews>
  <sheetFormatPr baseColWidth="10" defaultColWidth="9" defaultRowHeight="15" customHeight="1" x14ac:dyDescent="0.2"/>
  <cols>
    <col min="1" max="1" width="14.6640625" style="16" customWidth="1"/>
    <col min="2" max="2" width="31.1640625" style="16" customWidth="1"/>
    <col min="3" max="3" width="14.83203125" style="16" customWidth="1"/>
    <col min="4" max="4" width="12.5" style="16" customWidth="1"/>
    <col min="5" max="5" width="8.1640625" style="16" customWidth="1"/>
    <col min="6" max="6" width="16.83203125" style="16" customWidth="1"/>
    <col min="7" max="7" width="11.83203125" style="16" customWidth="1"/>
    <col min="8" max="8" width="9.5" style="16" customWidth="1"/>
    <col min="9" max="9" width="14.1640625" style="16" customWidth="1"/>
    <col min="10" max="10" width="13.5" style="43" customWidth="1"/>
    <col min="11" max="1026" width="8.83203125" style="1" customWidth="1"/>
    <col min="1027" max="1028" width="9" style="1" customWidth="1"/>
    <col min="1029" max="16384" width="9" style="1"/>
  </cols>
  <sheetData>
    <row r="1" spans="1:11" s="15" customFormat="1" x14ac:dyDescent="0.2">
      <c r="A1" t="s">
        <v>129</v>
      </c>
      <c r="J1" s="38"/>
    </row>
    <row r="2" spans="1:11" ht="28" x14ac:dyDescent="0.2">
      <c r="A2" s="9" t="s">
        <v>29</v>
      </c>
      <c r="B2" s="9" t="s">
        <v>30</v>
      </c>
      <c r="C2" s="9" t="s">
        <v>93</v>
      </c>
      <c r="D2" s="9" t="s">
        <v>87</v>
      </c>
      <c r="E2" s="9" t="s">
        <v>130</v>
      </c>
      <c r="F2" s="9" t="s">
        <v>72</v>
      </c>
      <c r="G2" s="9" t="s">
        <v>42</v>
      </c>
      <c r="H2" s="9" t="s">
        <v>59</v>
      </c>
      <c r="I2" s="9" t="s">
        <v>60</v>
      </c>
      <c r="J2" s="9" t="s">
        <v>43</v>
      </c>
      <c r="K2" s="9" t="s">
        <v>51</v>
      </c>
    </row>
    <row r="3" spans="1:11" ht="28" x14ac:dyDescent="0.2">
      <c r="A3" s="16" t="s">
        <v>131</v>
      </c>
      <c r="B3" s="39" t="s">
        <v>132</v>
      </c>
      <c r="D3" s="46">
        <v>0.3</v>
      </c>
      <c r="F3" s="16" t="s">
        <v>83</v>
      </c>
      <c r="J3" s="39"/>
    </row>
    <row r="4" spans="1:11" x14ac:dyDescent="0.2">
      <c r="A4" s="16" t="s">
        <v>133</v>
      </c>
      <c r="C4" s="16" t="s">
        <v>134</v>
      </c>
      <c r="D4">
        <v>1</v>
      </c>
      <c r="F4" s="16" t="s">
        <v>116</v>
      </c>
    </row>
    <row r="5" spans="1:11" ht="60" x14ac:dyDescent="0.2">
      <c r="A5" s="16" t="s">
        <v>135</v>
      </c>
      <c r="D5" s="47">
        <v>6.0221408570000002E+23</v>
      </c>
      <c r="F5" s="16" t="s">
        <v>136</v>
      </c>
      <c r="J5" s="44" t="s">
        <v>208</v>
      </c>
    </row>
    <row r="6" spans="1:11" x14ac:dyDescent="0.2">
      <c r="A6" s="16" t="s">
        <v>82</v>
      </c>
      <c r="D6">
        <v>1100</v>
      </c>
      <c r="F6" s="16" t="s">
        <v>137</v>
      </c>
      <c r="J6" s="7"/>
    </row>
    <row r="7" spans="1:11" x14ac:dyDescent="0.2">
      <c r="A7" s="16" t="s">
        <v>210</v>
      </c>
      <c r="D7">
        <v>900</v>
      </c>
      <c r="F7" s="16" t="s">
        <v>41</v>
      </c>
    </row>
    <row r="8" spans="1:11" ht="15" customHeight="1" x14ac:dyDescent="0.2">
      <c r="A8" s="45" t="s">
        <v>211</v>
      </c>
      <c r="B8" s="45"/>
      <c r="C8" s="45"/>
      <c r="D8">
        <v>100</v>
      </c>
      <c r="E8" s="45"/>
      <c r="F8" s="45" t="s">
        <v>41</v>
      </c>
    </row>
  </sheetData>
  <autoFilter ref="A1:F6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30" zoomScaleNormal="130" zoomScalePageLayoutView="130" workbookViewId="0">
      <selection activeCell="C6" sqref="C6"/>
    </sheetView>
    <sheetView workbookViewId="1"/>
  </sheetViews>
  <sheetFormatPr baseColWidth="10" defaultColWidth="9" defaultRowHeight="15" customHeight="1" x14ac:dyDescent="0.2"/>
  <cols>
    <col min="1" max="2" width="8.83203125" style="16" customWidth="1"/>
    <col min="3" max="3" width="13.33203125" style="16" customWidth="1"/>
    <col min="4" max="4" width="16" style="16" customWidth="1"/>
    <col min="5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138</v>
      </c>
    </row>
    <row r="2" spans="1:9" x14ac:dyDescent="0.2">
      <c r="A2" s="9" t="s">
        <v>29</v>
      </c>
      <c r="B2" s="9" t="s">
        <v>30</v>
      </c>
      <c r="C2" s="9" t="s">
        <v>102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23" x14ac:dyDescent="0.2">
      <c r="A1" t="s">
        <v>139</v>
      </c>
    </row>
    <row r="2" spans="1:23" ht="15" customHeight="1" x14ac:dyDescent="0.2">
      <c r="G2" s="57" t="s">
        <v>140</v>
      </c>
      <c r="H2" s="55"/>
      <c r="I2" s="57" t="s">
        <v>141</v>
      </c>
      <c r="J2" s="55"/>
      <c r="K2" s="55"/>
      <c r="L2" s="55"/>
      <c r="M2" s="55"/>
      <c r="N2" s="55"/>
      <c r="Q2" s="58" t="s">
        <v>142</v>
      </c>
      <c r="R2" s="55"/>
      <c r="S2" s="58" t="s">
        <v>143</v>
      </c>
      <c r="T2" s="55"/>
    </row>
    <row r="3" spans="1:23" ht="42" customHeight="1" x14ac:dyDescent="0.2">
      <c r="A3" s="2" t="s">
        <v>29</v>
      </c>
      <c r="B3" s="2" t="s">
        <v>30</v>
      </c>
      <c r="C3" s="2" t="s">
        <v>87</v>
      </c>
      <c r="D3" s="2" t="s">
        <v>130</v>
      </c>
      <c r="E3" s="2" t="s">
        <v>72</v>
      </c>
      <c r="F3" s="2" t="s">
        <v>93</v>
      </c>
      <c r="G3" s="2" t="s">
        <v>144</v>
      </c>
      <c r="H3" s="2" t="s">
        <v>145</v>
      </c>
      <c r="I3" s="2" t="s">
        <v>54</v>
      </c>
      <c r="J3" s="2" t="s">
        <v>55</v>
      </c>
      <c r="K3" s="2" t="s">
        <v>63</v>
      </c>
      <c r="L3" s="2" t="s">
        <v>146</v>
      </c>
      <c r="M3" s="2" t="s">
        <v>147</v>
      </c>
      <c r="N3" s="2" t="s">
        <v>148</v>
      </c>
      <c r="O3" s="2" t="s">
        <v>149</v>
      </c>
      <c r="P3" s="2" t="s">
        <v>150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42</v>
      </c>
      <c r="V3" s="2" t="s">
        <v>43</v>
      </c>
      <c r="W3" s="2" t="s">
        <v>51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4" style="16" customWidth="1"/>
    <col min="2" max="3" width="13.33203125" style="16" customWidth="1"/>
    <col min="4" max="6" width="9.1640625" style="16" customWidth="1"/>
    <col min="7" max="1017" width="9.1640625" customWidth="1"/>
  </cols>
  <sheetData>
    <row r="1" spans="1:6" ht="15" customHeight="1" x14ac:dyDescent="0.2">
      <c r="A1" t="s">
        <v>151</v>
      </c>
    </row>
    <row r="2" spans="1:6" ht="15" customHeight="1" x14ac:dyDescent="0.2">
      <c r="A2" s="2" t="s">
        <v>29</v>
      </c>
      <c r="B2" s="2" t="s">
        <v>30</v>
      </c>
      <c r="C2" s="2" t="s">
        <v>152</v>
      </c>
      <c r="D2" s="2" t="s">
        <v>42</v>
      </c>
      <c r="E2" s="2" t="s">
        <v>43</v>
      </c>
      <c r="F2" s="2" t="s">
        <v>51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5.1640625" style="16" customWidth="1"/>
    <col min="2" max="2" width="14.6640625" style="16" customWidth="1"/>
    <col min="3" max="14" width="9.1640625" style="16" customWidth="1"/>
    <col min="15" max="1024" width="9.1640625" customWidth="1"/>
  </cols>
  <sheetData>
    <row r="1" spans="1:14" x14ac:dyDescent="0.2">
      <c r="A1" t="s">
        <v>153</v>
      </c>
    </row>
    <row r="2" spans="1:14" ht="15" customHeight="1" x14ac:dyDescent="0.2">
      <c r="G2" s="58" t="s">
        <v>154</v>
      </c>
      <c r="H2" s="55"/>
    </row>
    <row r="3" spans="1:14" ht="15" customHeight="1" x14ac:dyDescent="0.2">
      <c r="A3" s="2" t="s">
        <v>29</v>
      </c>
      <c r="B3" s="2" t="s">
        <v>30</v>
      </c>
      <c r="C3" s="2" t="s">
        <v>87</v>
      </c>
      <c r="D3" s="2" t="s">
        <v>130</v>
      </c>
      <c r="E3" s="2" t="s">
        <v>72</v>
      </c>
      <c r="F3" s="2" t="s">
        <v>93</v>
      </c>
      <c r="G3" s="2" t="s">
        <v>30</v>
      </c>
      <c r="H3" s="2" t="s">
        <v>31</v>
      </c>
      <c r="I3" s="2" t="s">
        <v>42</v>
      </c>
      <c r="J3" s="2" t="s">
        <v>59</v>
      </c>
      <c r="K3" s="2" t="s">
        <v>43</v>
      </c>
      <c r="L3" s="2" t="s">
        <v>51</v>
      </c>
      <c r="M3" s="2" t="s">
        <v>155</v>
      </c>
      <c r="N3" s="2" t="s">
        <v>156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17" width="8.83203125" style="16" customWidth="1"/>
    <col min="18" max="1025" width="8.83203125" style="1" customWidth="1"/>
    <col min="1026" max="1027" width="9" style="1" customWidth="1"/>
    <col min="1028" max="16384" width="9" style="1"/>
  </cols>
  <sheetData>
    <row r="1" spans="1:18" s="15" customFormat="1" x14ac:dyDescent="0.2">
      <c r="A1" t="s">
        <v>157</v>
      </c>
    </row>
    <row r="2" spans="1:18" x14ac:dyDescent="0.2">
      <c r="A2" s="9" t="s">
        <v>29</v>
      </c>
      <c r="B2" s="9" t="s">
        <v>30</v>
      </c>
      <c r="C2" s="9" t="s">
        <v>158</v>
      </c>
      <c r="D2" s="9" t="s">
        <v>159</v>
      </c>
      <c r="E2" s="9" t="s">
        <v>160</v>
      </c>
      <c r="F2" s="9" t="s">
        <v>161</v>
      </c>
      <c r="G2" s="9" t="s">
        <v>93</v>
      </c>
      <c r="H2" s="9" t="s">
        <v>162</v>
      </c>
      <c r="I2" s="9" t="s">
        <v>163</v>
      </c>
      <c r="J2" s="9" t="s">
        <v>164</v>
      </c>
      <c r="K2" s="9" t="s">
        <v>165</v>
      </c>
      <c r="L2" s="9" t="s">
        <v>166</v>
      </c>
      <c r="M2" s="9" t="s">
        <v>167</v>
      </c>
      <c r="N2" s="9" t="s">
        <v>168</v>
      </c>
      <c r="O2" s="9" t="s">
        <v>169</v>
      </c>
      <c r="P2" s="9" t="s">
        <v>170</v>
      </c>
      <c r="Q2" s="9" t="s">
        <v>42</v>
      </c>
      <c r="R2" s="9" t="s">
        <v>43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2" x14ac:dyDescent="0.2">
      <c r="A1" t="s">
        <v>171</v>
      </c>
    </row>
    <row r="2" spans="1:12" x14ac:dyDescent="0.2">
      <c r="A2" s="9" t="s">
        <v>29</v>
      </c>
      <c r="B2" s="9" t="s">
        <v>30</v>
      </c>
      <c r="C2" s="9" t="s">
        <v>172</v>
      </c>
      <c r="D2" s="9" t="s">
        <v>173</v>
      </c>
      <c r="E2" s="9" t="s">
        <v>174</v>
      </c>
      <c r="F2" s="9" t="s">
        <v>158</v>
      </c>
      <c r="G2" s="9" t="s">
        <v>175</v>
      </c>
      <c r="H2" s="9" t="s">
        <v>176</v>
      </c>
      <c r="I2" s="9" t="s">
        <v>177</v>
      </c>
      <c r="J2" s="9" t="s">
        <v>178</v>
      </c>
      <c r="K2" s="9" t="s">
        <v>42</v>
      </c>
      <c r="L2" s="9" t="s">
        <v>43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7" x14ac:dyDescent="0.2">
      <c r="A1" t="s">
        <v>179</v>
      </c>
    </row>
    <row r="2" spans="1:17" x14ac:dyDescent="0.2">
      <c r="A2" s="9" t="s">
        <v>29</v>
      </c>
      <c r="B2" s="9" t="s">
        <v>30</v>
      </c>
      <c r="C2" s="9" t="s">
        <v>93</v>
      </c>
      <c r="D2" s="9" t="s">
        <v>180</v>
      </c>
      <c r="E2" s="9" t="s">
        <v>181</v>
      </c>
      <c r="F2" s="9" t="s">
        <v>182</v>
      </c>
      <c r="G2" s="9" t="s">
        <v>183</v>
      </c>
      <c r="H2" s="9" t="s">
        <v>184</v>
      </c>
      <c r="I2" s="9" t="s">
        <v>185</v>
      </c>
      <c r="J2" s="9" t="s">
        <v>186</v>
      </c>
      <c r="K2" s="9" t="s">
        <v>42</v>
      </c>
      <c r="L2" s="9" t="s">
        <v>59</v>
      </c>
      <c r="M2" s="9" t="s">
        <v>60</v>
      </c>
      <c r="N2" s="9" t="s">
        <v>43</v>
      </c>
      <c r="O2" s="9" t="s">
        <v>51</v>
      </c>
      <c r="P2" s="9" t="s">
        <v>155</v>
      </c>
      <c r="Q2" s="9" t="s">
        <v>156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30" zoomScaleNormal="130" zoomScalePageLayoutView="130" workbookViewId="0">
      <selection activeCell="B3" sqref="B3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8.83203125" style="16" customWidth="1"/>
    <col min="2" max="2" width="31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46</v>
      </c>
    </row>
    <row r="2" spans="1:6" x14ac:dyDescent="0.2">
      <c r="A2" s="9" t="s">
        <v>29</v>
      </c>
      <c r="B2" s="16" t="s">
        <v>47</v>
      </c>
    </row>
    <row r="3" spans="1:6" x14ac:dyDescent="0.2">
      <c r="A3" s="9" t="s">
        <v>30</v>
      </c>
      <c r="B3" s="16" t="s">
        <v>187</v>
      </c>
    </row>
    <row r="4" spans="1:6" x14ac:dyDescent="0.2">
      <c r="A4" s="9" t="s">
        <v>48</v>
      </c>
      <c r="B4" s="16" t="s">
        <v>49</v>
      </c>
      <c r="F4" s="36"/>
    </row>
    <row r="5" spans="1:6" x14ac:dyDescent="0.2">
      <c r="A5" s="9" t="s">
        <v>42</v>
      </c>
      <c r="F5"/>
    </row>
    <row r="6" spans="1:6" x14ac:dyDescent="0.2">
      <c r="A6" s="9" t="s">
        <v>43</v>
      </c>
      <c r="B6" s="16" t="s">
        <v>50</v>
      </c>
    </row>
    <row r="7" spans="1:6" x14ac:dyDescent="0.2">
      <c r="A7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zoomScalePageLayoutView="130" workbookViewId="0">
      <selection activeCell="C1" sqref="C1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8.5" style="16" customWidth="1"/>
    <col min="2" max="2" width="5.33203125" style="16" customWidth="1"/>
    <col min="3" max="1019" width="8.83203125" style="11" customWidth="1"/>
    <col min="1020" max="1021" width="9" style="11" customWidth="1"/>
    <col min="1022" max="16384" width="9" style="11"/>
  </cols>
  <sheetData>
    <row r="1" spans="1:6" x14ac:dyDescent="0.2">
      <c r="A1" t="s">
        <v>52</v>
      </c>
    </row>
    <row r="2" spans="1:6" x14ac:dyDescent="0.2">
      <c r="A2" s="9" t="s">
        <v>29</v>
      </c>
      <c r="B2" s="16" t="s">
        <v>53</v>
      </c>
    </row>
    <row r="3" spans="1:6" x14ac:dyDescent="0.2">
      <c r="A3" s="9" t="s">
        <v>30</v>
      </c>
    </row>
    <row r="4" spans="1:6" x14ac:dyDescent="0.2">
      <c r="A4" s="9" t="s">
        <v>54</v>
      </c>
      <c r="B4" s="16">
        <v>37</v>
      </c>
    </row>
    <row r="5" spans="1:6" x14ac:dyDescent="0.2">
      <c r="A5" s="9" t="s">
        <v>55</v>
      </c>
      <c r="B5" s="16" t="s">
        <v>56</v>
      </c>
      <c r="F5"/>
    </row>
    <row r="6" spans="1:6" x14ac:dyDescent="0.2">
      <c r="A6" s="9" t="s">
        <v>42</v>
      </c>
    </row>
    <row r="7" spans="1:6" x14ac:dyDescent="0.2">
      <c r="A7" s="9" t="s">
        <v>43</v>
      </c>
    </row>
    <row r="8" spans="1:6" x14ac:dyDescent="0.2">
      <c r="A8" s="9" t="s">
        <v>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30" zoomScaleNormal="130" zoomScalePageLayoutView="130" workbookViewId="0">
      <selection activeCell="A3" sqref="A3:C4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0.5" style="16" customWidth="1"/>
    <col min="2" max="2" width="16.1640625" style="16" customWidth="1"/>
    <col min="3" max="3" width="32.33203125" style="16" customWidth="1"/>
    <col min="4" max="6" width="8.83203125" style="16" customWidth="1"/>
    <col min="7" max="7" width="11.1640625" style="16" bestFit="1" customWidth="1"/>
    <col min="8" max="1026" width="8.83203125" style="1" customWidth="1"/>
    <col min="1027" max="1028" width="9" style="1" customWidth="1"/>
    <col min="1029" max="16384" width="9" style="1"/>
  </cols>
  <sheetData>
    <row r="1" spans="1:8" s="15" customFormat="1" x14ac:dyDescent="0.2">
      <c r="A1" t="s">
        <v>57</v>
      </c>
    </row>
    <row r="2" spans="1:8" ht="28" x14ac:dyDescent="0.2">
      <c r="A2" s="9" t="s">
        <v>29</v>
      </c>
      <c r="B2" s="9" t="s">
        <v>30</v>
      </c>
      <c r="C2" s="9" t="s">
        <v>58</v>
      </c>
      <c r="D2" s="9" t="s">
        <v>42</v>
      </c>
      <c r="E2" s="9" t="s">
        <v>59</v>
      </c>
      <c r="F2" s="9" t="s">
        <v>60</v>
      </c>
      <c r="G2" s="9" t="s">
        <v>43</v>
      </c>
      <c r="H2" s="9" t="s">
        <v>51</v>
      </c>
    </row>
    <row r="3" spans="1:8" x14ac:dyDescent="0.2">
      <c r="A3" t="s">
        <v>188</v>
      </c>
      <c r="B3" t="s">
        <v>189</v>
      </c>
      <c r="C3" t="s">
        <v>190</v>
      </c>
      <c r="D3" s="10"/>
    </row>
    <row r="4" spans="1:8" x14ac:dyDescent="0.2">
      <c r="A4"/>
      <c r="B4"/>
      <c r="C4"/>
      <c r="F4" s="36"/>
    </row>
    <row r="5" spans="1:8" ht="15" customHeight="1" x14ac:dyDescent="0.2">
      <c r="F5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8"/>
  <sheetViews>
    <sheetView zoomScale="130" zoomScaleNormal="130" zoomScalePageLayoutView="130" workbookViewId="0">
      <selection activeCell="L16" sqref="L16"/>
    </sheetView>
    <sheetView zoomScale="130" zoomScaleNormal="130" zoomScalePageLayoutView="130" workbookViewId="1"/>
  </sheetViews>
  <sheetFormatPr baseColWidth="10" defaultColWidth="9" defaultRowHeight="15" customHeight="1" x14ac:dyDescent="0.15"/>
  <cols>
    <col min="1" max="1" width="8.83203125" style="16" customWidth="1"/>
    <col min="2" max="2" width="12" style="16" customWidth="1"/>
    <col min="3" max="3" width="23" style="16" customWidth="1"/>
    <col min="4" max="4" width="20" style="16" customWidth="1"/>
    <col min="5" max="6" width="8.83203125" style="16" customWidth="1"/>
    <col min="7" max="7" width="8.33203125" style="16" customWidth="1"/>
    <col min="8" max="8" width="16.5" style="16" bestFit="1" customWidth="1"/>
    <col min="9" max="9" width="8.5" style="8" bestFit="1" customWidth="1"/>
    <col min="10" max="10" width="10.5" style="8" customWidth="1"/>
    <col min="11" max="11" width="6.33203125" style="8" bestFit="1" customWidth="1"/>
    <col min="12" max="12" width="9.33203125" style="8" customWidth="1"/>
    <col min="13" max="13" width="18.33203125" style="8" customWidth="1"/>
    <col min="14" max="14" width="8.83203125" style="8" customWidth="1"/>
    <col min="15" max="15" width="10.1640625" style="8" customWidth="1"/>
    <col min="16" max="16" width="15.1640625" style="8" customWidth="1"/>
    <col min="17" max="19" width="8.83203125" style="8" hidden="1" customWidth="1"/>
    <col min="20" max="20" width="39" style="8" customWidth="1"/>
    <col min="21" max="1035" width="8.83203125" style="8" customWidth="1"/>
    <col min="1036" max="1037" width="9" style="8" customWidth="1"/>
    <col min="1038" max="16384" width="9" style="8"/>
  </cols>
  <sheetData>
    <row r="1" spans="1:1032" x14ac:dyDescent="0.2">
      <c r="A1" t="s">
        <v>61</v>
      </c>
    </row>
    <row r="2" spans="1:1032" s="15" customFormat="1" ht="14" customHeight="1" x14ac:dyDescent="0.2">
      <c r="A2" s="6"/>
      <c r="B2" s="31"/>
      <c r="C2" s="31"/>
      <c r="D2" s="31"/>
      <c r="E2" s="31"/>
      <c r="F2" s="31"/>
      <c r="G2" s="31"/>
      <c r="H2" s="50" t="s">
        <v>62</v>
      </c>
      <c r="I2" s="51"/>
      <c r="J2" s="51"/>
      <c r="K2" s="52"/>
      <c r="L2" s="31"/>
      <c r="M2" s="53" t="s">
        <v>63</v>
      </c>
      <c r="N2" s="54"/>
      <c r="O2" s="54"/>
      <c r="P2" s="54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</row>
    <row r="3" spans="1:1032" s="30" customFormat="1" ht="30" customHeight="1" x14ac:dyDescent="0.2">
      <c r="A3" s="28" t="s">
        <v>29</v>
      </c>
      <c r="B3" s="32" t="s">
        <v>30</v>
      </c>
      <c r="C3" s="32" t="s">
        <v>64</v>
      </c>
      <c r="D3" s="32" t="s">
        <v>65</v>
      </c>
      <c r="E3" s="32" t="s">
        <v>66</v>
      </c>
      <c r="F3" s="37" t="s">
        <v>67</v>
      </c>
      <c r="G3" s="32" t="s">
        <v>68</v>
      </c>
      <c r="H3" s="32" t="s">
        <v>69</v>
      </c>
      <c r="I3" s="32" t="s">
        <v>70</v>
      </c>
      <c r="J3" s="32" t="s">
        <v>71</v>
      </c>
      <c r="K3" s="32" t="s">
        <v>72</v>
      </c>
      <c r="L3" s="32" t="s">
        <v>73</v>
      </c>
      <c r="M3" s="28" t="s">
        <v>69</v>
      </c>
      <c r="N3" s="28" t="s">
        <v>70</v>
      </c>
      <c r="O3" s="28" t="s">
        <v>71</v>
      </c>
      <c r="P3" s="28" t="s">
        <v>72</v>
      </c>
      <c r="Q3" s="28" t="s">
        <v>42</v>
      </c>
      <c r="R3" s="28" t="s">
        <v>59</v>
      </c>
      <c r="S3" s="28" t="s">
        <v>60</v>
      </c>
      <c r="T3" s="28" t="s">
        <v>43</v>
      </c>
      <c r="U3" s="28" t="s">
        <v>51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  <c r="AMB3" s="29"/>
      <c r="AMC3" s="29"/>
      <c r="AMD3" s="29"/>
      <c r="AME3" s="29"/>
      <c r="AMF3" s="29"/>
      <c r="AMG3" s="29"/>
      <c r="AMH3" s="29"/>
      <c r="AMI3" s="29"/>
      <c r="AMJ3" s="29"/>
      <c r="AMK3" s="29"/>
      <c r="AML3" s="29"/>
      <c r="AMM3" s="29"/>
      <c r="AMN3" s="29"/>
      <c r="AMO3" s="29"/>
      <c r="AMP3" s="29"/>
      <c r="AMQ3" s="29"/>
      <c r="AMR3" s="29"/>
    </row>
    <row r="4" spans="1:1032" customFormat="1" ht="15" customHeight="1" x14ac:dyDescent="0.2">
      <c r="A4" t="s">
        <v>74</v>
      </c>
      <c r="B4" t="s">
        <v>75</v>
      </c>
      <c r="C4" t="s">
        <v>76</v>
      </c>
      <c r="D4" t="s">
        <v>77</v>
      </c>
      <c r="E4" t="s">
        <v>78</v>
      </c>
      <c r="G4" t="s">
        <v>79</v>
      </c>
      <c r="H4" t="s">
        <v>80</v>
      </c>
      <c r="I4">
        <v>9.9999999999999991E-22</v>
      </c>
      <c r="K4" t="s">
        <v>81</v>
      </c>
      <c r="L4" t="s">
        <v>82</v>
      </c>
      <c r="M4" t="s">
        <v>80</v>
      </c>
      <c r="N4">
        <v>7.75</v>
      </c>
      <c r="O4">
        <v>0.77500000000000002</v>
      </c>
      <c r="P4" t="s">
        <v>83</v>
      </c>
      <c r="T4" t="s">
        <v>84</v>
      </c>
    </row>
    <row r="8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30" zoomScaleNormal="130" zoomScalePageLayoutView="130" workbookViewId="0">
      <selection activeCell="G6" sqref="G6"/>
    </sheetView>
    <sheetView zoomScale="130" zoomScaleNormal="130" zoomScalePageLayoutView="130" workbookViewId="1">
      <selection activeCell="G5" sqref="G5"/>
    </sheetView>
  </sheetViews>
  <sheetFormatPr baseColWidth="10" defaultColWidth="9" defaultRowHeight="15" customHeight="1" x14ac:dyDescent="0.2"/>
  <cols>
    <col min="1" max="1" width="9" style="16" customWidth="1"/>
    <col min="2" max="2" width="15" style="16" bestFit="1" customWidth="1"/>
    <col min="3" max="5" width="8.83203125" style="16" customWidth="1"/>
    <col min="6" max="6" width="17.1640625" style="16" bestFit="1" customWidth="1"/>
    <col min="7" max="7" width="16.5" style="16" bestFit="1" customWidth="1"/>
    <col min="8" max="8" width="8.83203125" style="16" customWidth="1"/>
    <col min="9" max="9" width="14.33203125" style="16" bestFit="1" customWidth="1"/>
    <col min="10" max="12" width="8.83203125" style="16" customWidth="1"/>
    <col min="13" max="13" width="18.6640625" style="16" bestFit="1" customWidth="1"/>
    <col min="14" max="1028" width="8.83203125" style="16" customWidth="1"/>
    <col min="1029" max="1030" width="9" style="16" customWidth="1"/>
    <col min="1031" max="16384" width="9" style="16"/>
  </cols>
  <sheetData>
    <row r="1" spans="1:14" x14ac:dyDescent="0.2">
      <c r="A1" t="s">
        <v>85</v>
      </c>
    </row>
    <row r="2" spans="1:14" x14ac:dyDescent="0.2">
      <c r="C2" s="53" t="s">
        <v>86</v>
      </c>
      <c r="D2" s="55"/>
      <c r="E2" s="55"/>
      <c r="F2" s="55"/>
      <c r="G2" s="55"/>
      <c r="H2" s="55"/>
    </row>
    <row r="3" spans="1:14" x14ac:dyDescent="0.2">
      <c r="A3" s="9" t="s">
        <v>29</v>
      </c>
      <c r="B3" s="9" t="s">
        <v>30</v>
      </c>
      <c r="C3" s="9" t="s">
        <v>87</v>
      </c>
      <c r="D3" s="9" t="s">
        <v>88</v>
      </c>
      <c r="E3" s="9" t="s">
        <v>89</v>
      </c>
      <c r="F3" s="9" t="s">
        <v>90</v>
      </c>
      <c r="G3" s="9" t="s">
        <v>91</v>
      </c>
      <c r="H3" s="9" t="s">
        <v>92</v>
      </c>
      <c r="I3" s="9" t="s">
        <v>93</v>
      </c>
      <c r="J3" s="9" t="s">
        <v>42</v>
      </c>
      <c r="K3" s="9" t="s">
        <v>59</v>
      </c>
      <c r="L3" s="9" t="s">
        <v>60</v>
      </c>
      <c r="M3" s="9" t="s">
        <v>43</v>
      </c>
      <c r="N3" s="9" t="s">
        <v>51</v>
      </c>
    </row>
    <row r="4" spans="1:14" customFormat="1" x14ac:dyDescent="0.2">
      <c r="A4" t="s">
        <v>191</v>
      </c>
      <c r="B4" t="s">
        <v>193</v>
      </c>
      <c r="G4">
        <v>200</v>
      </c>
      <c r="H4">
        <v>0</v>
      </c>
      <c r="I4" t="s">
        <v>94</v>
      </c>
    </row>
    <row r="5" spans="1:14" customFormat="1" x14ac:dyDescent="0.2">
      <c r="A5" t="s">
        <v>192</v>
      </c>
      <c r="B5" t="s">
        <v>194</v>
      </c>
      <c r="G5">
        <v>200</v>
      </c>
      <c r="H5">
        <v>0</v>
      </c>
      <c r="I5" t="s">
        <v>94</v>
      </c>
    </row>
  </sheetData>
  <autoFilter ref="A2:K5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130" zoomScaleNormal="130" zoomScalePageLayoutView="130" workbookViewId="0">
      <selection activeCell="E4" sqref="A3:E4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5" width="15.5" style="16" customWidth="1"/>
    <col min="6" max="6" width="15.5" style="16" hidden="1" customWidth="1"/>
    <col min="7" max="10" width="9.1640625" style="16" hidden="1" customWidth="1"/>
    <col min="11" max="1026" width="9.1640625" style="16" customWidth="1"/>
    <col min="1027" max="1028" width="9" style="16" customWidth="1"/>
    <col min="1029" max="16384" width="9" style="16"/>
  </cols>
  <sheetData>
    <row r="1" spans="1:10" x14ac:dyDescent="0.2">
      <c r="A1" t="s">
        <v>95</v>
      </c>
    </row>
    <row r="2" spans="1:10" ht="28" x14ac:dyDescent="0.2">
      <c r="A2" s="9" t="s">
        <v>29</v>
      </c>
      <c r="B2" s="9" t="s">
        <v>30</v>
      </c>
      <c r="C2" s="9" t="s">
        <v>96</v>
      </c>
      <c r="D2" s="9" t="s">
        <v>97</v>
      </c>
      <c r="E2" s="9" t="s">
        <v>72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  <row r="3" spans="1:10" x14ac:dyDescent="0.2">
      <c r="A3" t="s">
        <v>195</v>
      </c>
      <c r="B3"/>
      <c r="C3" t="s">
        <v>191</v>
      </c>
      <c r="D3" t="s">
        <v>74</v>
      </c>
      <c r="E3" t="s">
        <v>98</v>
      </c>
    </row>
    <row r="4" spans="1:10" ht="15" customHeight="1" x14ac:dyDescent="0.2">
      <c r="A4" t="s">
        <v>196</v>
      </c>
      <c r="B4"/>
      <c r="C4" t="s">
        <v>192</v>
      </c>
      <c r="D4" t="s">
        <v>74</v>
      </c>
      <c r="E4" t="s">
        <v>98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60" zoomScaleNormal="160" zoomScalePageLayoutView="160" workbookViewId="0">
      <selection activeCell="H4" sqref="H3:H4"/>
    </sheetView>
    <sheetView zoomScale="130" zoomScaleNormal="130" zoomScalePageLayoutView="130" workbookViewId="1">
      <selection activeCell="E3" sqref="E3"/>
    </sheetView>
  </sheetViews>
  <sheetFormatPr baseColWidth="10" defaultColWidth="9" defaultRowHeight="15" customHeight="1" x14ac:dyDescent="0.2"/>
  <cols>
    <col min="1" max="1" width="17.1640625" style="16" customWidth="1"/>
    <col min="2" max="2" width="8.83203125" style="16" customWidth="1"/>
    <col min="3" max="3" width="11.5" style="16" customWidth="1"/>
    <col min="4" max="4" width="21.1640625" style="16" customWidth="1"/>
    <col min="5" max="5" width="8.1640625" style="20" customWidth="1"/>
    <col min="6" max="6" width="9.6640625" style="16" customWidth="1"/>
    <col min="7" max="7" width="8.5" style="17" bestFit="1" customWidth="1"/>
    <col min="8" max="12" width="8.83203125" style="16" customWidth="1"/>
    <col min="13" max="1026" width="8.83203125" style="7" customWidth="1"/>
    <col min="1027" max="1028" width="9" style="7" customWidth="1"/>
    <col min="1029" max="16384" width="9" style="7"/>
  </cols>
  <sheetData>
    <row r="1" spans="1:12" x14ac:dyDescent="0.2">
      <c r="A1" s="21" t="s">
        <v>99</v>
      </c>
      <c r="B1" s="22"/>
      <c r="C1" s="22"/>
      <c r="D1" s="22"/>
      <c r="E1" s="23"/>
      <c r="F1" s="22"/>
      <c r="G1" s="24"/>
    </row>
    <row r="2" spans="1:12" s="19" customFormat="1" x14ac:dyDescent="0.2">
      <c r="A2" s="25" t="s">
        <v>29</v>
      </c>
      <c r="B2" s="25" t="s">
        <v>30</v>
      </c>
      <c r="C2" s="25" t="s">
        <v>100</v>
      </c>
      <c r="D2" s="25" t="s">
        <v>69</v>
      </c>
      <c r="E2" s="26" t="s">
        <v>70</v>
      </c>
      <c r="F2" s="25" t="s">
        <v>71</v>
      </c>
      <c r="G2" s="25" t="s">
        <v>72</v>
      </c>
      <c r="H2" s="18" t="s">
        <v>42</v>
      </c>
      <c r="I2" s="18" t="s">
        <v>59</v>
      </c>
      <c r="J2" s="18" t="s">
        <v>60</v>
      </c>
      <c r="K2" s="18" t="s">
        <v>43</v>
      </c>
      <c r="L2" s="18" t="s">
        <v>51</v>
      </c>
    </row>
    <row r="3" spans="1:12" x14ac:dyDescent="0.2">
      <c r="A3" t="s">
        <v>197</v>
      </c>
      <c r="B3"/>
      <c r="C3" t="s">
        <v>195</v>
      </c>
      <c r="D3" t="s">
        <v>80</v>
      </c>
      <c r="E3">
        <v>900</v>
      </c>
      <c r="F3" s="27"/>
      <c r="G3" s="33" t="s">
        <v>98</v>
      </c>
    </row>
    <row r="4" spans="1:12" x14ac:dyDescent="0.2">
      <c r="A4" t="s">
        <v>198</v>
      </c>
      <c r="B4"/>
      <c r="C4" t="s">
        <v>196</v>
      </c>
      <c r="D4" t="s">
        <v>80</v>
      </c>
      <c r="E4">
        <v>100</v>
      </c>
      <c r="F4" s="27"/>
      <c r="G4" s="33" t="s">
        <v>98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!!Species trajectories</vt:lpstr>
      <vt:lpstr>!!Aggregate trajectories</vt:lpstr>
      <vt:lpstr>Compartment accounted masses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2019-10-30T02:56:04Z</dcterms:modified>
</cp:coreProperties>
</file>