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01_REFERENCES\TrainingMaterials\CatModelingTraining_2021\TrainingPresentations\"/>
    </mc:Choice>
  </mc:AlternateContent>
  <xr:revisionPtr revIDLastSave="0" documentId="13_ncr:1_{586207F3-D6C0-4672-AF21-630937C1BB73}" xr6:coauthVersionLast="46" xr6:coauthVersionMax="46" xr10:uidLastSave="{00000000-0000-0000-0000-000000000000}"/>
  <bookViews>
    <workbookView xWindow="-120" yWindow="-120" windowWidth="29040" windowHeight="15840" activeTab="2" xr2:uid="{0320B136-5232-488A-844A-25F82AEB5C56}"/>
  </bookViews>
  <sheets>
    <sheet name="OEP" sheetId="1" r:id="rId1"/>
    <sheet name="AEP" sheetId="2" r:id="rId2"/>
    <sheet name="YELT Example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3" l="1"/>
  <c r="L50" i="3"/>
  <c r="L48" i="3"/>
  <c r="L47" i="3"/>
  <c r="L46" i="3"/>
  <c r="L42" i="3"/>
  <c r="L40" i="3"/>
  <c r="L39" i="3"/>
  <c r="L38" i="3"/>
  <c r="L34" i="3"/>
  <c r="L32" i="3"/>
  <c r="L31" i="3"/>
  <c r="L30" i="3"/>
  <c r="L26" i="3"/>
  <c r="L24" i="3"/>
  <c r="L23" i="3"/>
  <c r="L22" i="3"/>
  <c r="L18" i="3"/>
  <c r="L16" i="3"/>
  <c r="L15" i="3"/>
  <c r="L14" i="3"/>
  <c r="L10" i="3"/>
  <c r="L8" i="3"/>
  <c r="L7" i="3"/>
  <c r="L6" i="3"/>
  <c r="L2" i="3"/>
  <c r="M51" i="3"/>
  <c r="L51" i="3" s="1"/>
  <c r="M50" i="3"/>
  <c r="M49" i="3"/>
  <c r="L49" i="3" s="1"/>
  <c r="M48" i="3"/>
  <c r="M47" i="3"/>
  <c r="M46" i="3"/>
  <c r="M45" i="3"/>
  <c r="L45" i="3" s="1"/>
  <c r="M44" i="3"/>
  <c r="L44" i="3" s="1"/>
  <c r="M43" i="3"/>
  <c r="L43" i="3" s="1"/>
  <c r="M42" i="3"/>
  <c r="M41" i="3"/>
  <c r="L41" i="3" s="1"/>
  <c r="M40" i="3"/>
  <c r="M39" i="3"/>
  <c r="M38" i="3"/>
  <c r="M37" i="3"/>
  <c r="L37" i="3" s="1"/>
  <c r="M36" i="3"/>
  <c r="L36" i="3" s="1"/>
  <c r="M35" i="3"/>
  <c r="L35" i="3" s="1"/>
  <c r="M34" i="3"/>
  <c r="M33" i="3"/>
  <c r="L33" i="3" s="1"/>
  <c r="M32" i="3"/>
  <c r="M31" i="3"/>
  <c r="M30" i="3"/>
  <c r="M29" i="3"/>
  <c r="L29" i="3" s="1"/>
  <c r="M28" i="3"/>
  <c r="L28" i="3" s="1"/>
  <c r="M27" i="3"/>
  <c r="L27" i="3" s="1"/>
  <c r="M26" i="3"/>
  <c r="M25" i="3"/>
  <c r="L25" i="3" s="1"/>
  <c r="M24" i="3"/>
  <c r="M23" i="3"/>
  <c r="M22" i="3"/>
  <c r="M21" i="3"/>
  <c r="L21" i="3" s="1"/>
  <c r="M20" i="3"/>
  <c r="L20" i="3" s="1"/>
  <c r="M19" i="3"/>
  <c r="L19" i="3" s="1"/>
  <c r="M18" i="3"/>
  <c r="M17" i="3"/>
  <c r="L17" i="3" s="1"/>
  <c r="M16" i="3"/>
  <c r="M15" i="3"/>
  <c r="M14" i="3"/>
  <c r="M13" i="3"/>
  <c r="L13" i="3" s="1"/>
  <c r="M12" i="3"/>
  <c r="L12" i="3" s="1"/>
  <c r="M11" i="3"/>
  <c r="L11" i="3" s="1"/>
  <c r="M10" i="3"/>
  <c r="M9" i="3"/>
  <c r="L9" i="3" s="1"/>
  <c r="M8" i="3"/>
  <c r="M7" i="3"/>
  <c r="M6" i="3"/>
  <c r="M5" i="3"/>
  <c r="L5" i="3" s="1"/>
  <c r="M4" i="3"/>
  <c r="L4" i="3" s="1"/>
  <c r="M3" i="3"/>
  <c r="L3" i="3" s="1"/>
  <c r="M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P51" i="3" s="1"/>
  <c r="H2" i="3"/>
  <c r="O2" i="3" s="1"/>
  <c r="B50" i="3"/>
  <c r="B51" i="3" s="1"/>
  <c r="B49" i="3"/>
  <c r="B47" i="3"/>
  <c r="B48" i="3" s="1"/>
  <c r="B45" i="3"/>
  <c r="B46" i="3" s="1"/>
  <c r="B44" i="3"/>
  <c r="B43" i="3"/>
  <c r="B41" i="3"/>
  <c r="B42" i="3" s="1"/>
  <c r="B38" i="3"/>
  <c r="B39" i="3" s="1"/>
  <c r="B40" i="3" s="1"/>
  <c r="B37" i="3"/>
  <c r="B36" i="3"/>
  <c r="B34" i="3"/>
  <c r="B35" i="3" s="1"/>
  <c r="B32" i="3"/>
  <c r="B33" i="3" s="1"/>
  <c r="B31" i="3"/>
  <c r="B30" i="3"/>
  <c r="B27" i="3"/>
  <c r="B28" i="3" s="1"/>
  <c r="B29" i="3" s="1"/>
  <c r="B26" i="3"/>
  <c r="B25" i="3"/>
  <c r="B24" i="3"/>
  <c r="B23" i="3"/>
  <c r="B22" i="3"/>
  <c r="B20" i="3"/>
  <c r="B21" i="3" s="1"/>
  <c r="B19" i="3"/>
  <c r="B18" i="3"/>
  <c r="B17" i="3"/>
  <c r="B16" i="3"/>
  <c r="B14" i="3"/>
  <c r="B15" i="3" s="1"/>
  <c r="B13" i="3"/>
  <c r="B12" i="3"/>
  <c r="B10" i="3"/>
  <c r="B11" i="3" s="1"/>
  <c r="B9" i="3"/>
  <c r="B8" i="3"/>
  <c r="B6" i="3"/>
  <c r="B7" i="3" s="1"/>
  <c r="B5" i="3"/>
  <c r="B4" i="3"/>
  <c r="B3" i="3"/>
  <c r="I29" i="2"/>
  <c r="I30" i="2"/>
  <c r="I31" i="2"/>
  <c r="I32" i="2"/>
  <c r="I33" i="2"/>
  <c r="J29" i="2"/>
  <c r="B12" i="2"/>
  <c r="B21" i="2" s="1"/>
  <c r="G9" i="2"/>
  <c r="G8" i="2"/>
  <c r="G7" i="2"/>
  <c r="G6" i="2"/>
  <c r="G5" i="2"/>
  <c r="J33" i="1"/>
  <c r="J32" i="1"/>
  <c r="J31" i="1"/>
  <c r="J30" i="1"/>
  <c r="J29" i="1"/>
  <c r="I33" i="1"/>
  <c r="I32" i="1"/>
  <c r="I31" i="1"/>
  <c r="I30" i="1"/>
  <c r="I29" i="1"/>
  <c r="G9" i="1"/>
  <c r="H9" i="1" s="1"/>
  <c r="H8" i="1"/>
  <c r="M8" i="1" s="1"/>
  <c r="G8" i="1"/>
  <c r="L8" i="1" s="1"/>
  <c r="H7" i="1"/>
  <c r="L7" i="1" s="1"/>
  <c r="G7" i="1"/>
  <c r="I7" i="1" s="1"/>
  <c r="G6" i="1"/>
  <c r="K8" i="1"/>
  <c r="J8" i="1"/>
  <c r="I8" i="1"/>
  <c r="M7" i="1"/>
  <c r="K7" i="1"/>
  <c r="M5" i="1"/>
  <c r="L5" i="1"/>
  <c r="K5" i="1"/>
  <c r="J5" i="1"/>
  <c r="H5" i="1"/>
  <c r="G5" i="1"/>
  <c r="I5" i="1" s="1"/>
  <c r="B21" i="1"/>
  <c r="B20" i="1"/>
  <c r="B19" i="1"/>
  <c r="B18" i="1"/>
  <c r="B17" i="1"/>
  <c r="B12" i="1"/>
  <c r="O4" i="3" l="1"/>
  <c r="O8" i="3"/>
  <c r="O12" i="3"/>
  <c r="O16" i="3"/>
  <c r="O20" i="3"/>
  <c r="O24" i="3"/>
  <c r="O28" i="3"/>
  <c r="O32" i="3"/>
  <c r="O36" i="3"/>
  <c r="O40" i="3"/>
  <c r="O44" i="3"/>
  <c r="O48" i="3"/>
  <c r="P4" i="3"/>
  <c r="P8" i="3"/>
  <c r="P12" i="3"/>
  <c r="P16" i="3"/>
  <c r="P20" i="3"/>
  <c r="P24" i="3"/>
  <c r="P28" i="3"/>
  <c r="P32" i="3"/>
  <c r="P36" i="3"/>
  <c r="P40" i="3"/>
  <c r="P44" i="3"/>
  <c r="P48" i="3"/>
  <c r="O5" i="3"/>
  <c r="O9" i="3"/>
  <c r="O13" i="3"/>
  <c r="O17" i="3"/>
  <c r="O21" i="3"/>
  <c r="O25" i="3"/>
  <c r="O29" i="3"/>
  <c r="O33" i="3"/>
  <c r="O37" i="3"/>
  <c r="O41" i="3"/>
  <c r="O45" i="3"/>
  <c r="O49" i="3"/>
  <c r="P5" i="3"/>
  <c r="P9" i="3"/>
  <c r="P13" i="3"/>
  <c r="P17" i="3"/>
  <c r="P21" i="3"/>
  <c r="P25" i="3"/>
  <c r="P29" i="3"/>
  <c r="P33" i="3"/>
  <c r="P37" i="3"/>
  <c r="P41" i="3"/>
  <c r="P45" i="3"/>
  <c r="P49" i="3"/>
  <c r="O6" i="3"/>
  <c r="O10" i="3"/>
  <c r="O14" i="3"/>
  <c r="O18" i="3"/>
  <c r="O22" i="3"/>
  <c r="O26" i="3"/>
  <c r="O30" i="3"/>
  <c r="O34" i="3"/>
  <c r="O38" i="3"/>
  <c r="O42" i="3"/>
  <c r="O46" i="3"/>
  <c r="O50" i="3"/>
  <c r="P2" i="3"/>
  <c r="P6" i="3"/>
  <c r="P10" i="3"/>
  <c r="P14" i="3"/>
  <c r="P18" i="3"/>
  <c r="P22" i="3"/>
  <c r="P26" i="3"/>
  <c r="P30" i="3"/>
  <c r="P34" i="3"/>
  <c r="P38" i="3"/>
  <c r="P42" i="3"/>
  <c r="P46" i="3"/>
  <c r="P50" i="3"/>
  <c r="O3" i="3"/>
  <c r="O7" i="3"/>
  <c r="O11" i="3"/>
  <c r="O15" i="3"/>
  <c r="O19" i="3"/>
  <c r="O23" i="3"/>
  <c r="O27" i="3"/>
  <c r="O31" i="3"/>
  <c r="O35" i="3"/>
  <c r="O39" i="3"/>
  <c r="O43" i="3"/>
  <c r="O47" i="3"/>
  <c r="O51" i="3"/>
  <c r="P3" i="3"/>
  <c r="P7" i="3"/>
  <c r="P11" i="3"/>
  <c r="P15" i="3"/>
  <c r="P19" i="3"/>
  <c r="P23" i="3"/>
  <c r="P27" i="3"/>
  <c r="P31" i="3"/>
  <c r="P35" i="3"/>
  <c r="P39" i="3"/>
  <c r="P43" i="3"/>
  <c r="P47" i="3"/>
  <c r="H9" i="2"/>
  <c r="M9" i="2" s="1"/>
  <c r="B17" i="2"/>
  <c r="H8" i="2"/>
  <c r="M8" i="2" s="1"/>
  <c r="B19" i="2"/>
  <c r="B18" i="2"/>
  <c r="H7" i="2"/>
  <c r="I7" i="2" s="1"/>
  <c r="B20" i="2"/>
  <c r="H6" i="2"/>
  <c r="I6" i="2" s="1"/>
  <c r="K9" i="2"/>
  <c r="H5" i="2"/>
  <c r="J7" i="2"/>
  <c r="L9" i="2"/>
  <c r="L9" i="1"/>
  <c r="K9" i="1"/>
  <c r="L6" i="1"/>
  <c r="H6" i="1"/>
  <c r="I6" i="1" s="1"/>
  <c r="J7" i="1"/>
  <c r="I9" i="1"/>
  <c r="J9" i="1"/>
  <c r="K6" i="1"/>
  <c r="M9" i="1"/>
  <c r="I9" i="2" l="1"/>
  <c r="J9" i="2"/>
  <c r="J8" i="2"/>
  <c r="J6" i="2"/>
  <c r="I8" i="2"/>
  <c r="L8" i="2"/>
  <c r="M6" i="2"/>
  <c r="L6" i="2"/>
  <c r="K6" i="2"/>
  <c r="K8" i="2"/>
  <c r="L5" i="2"/>
  <c r="M5" i="2"/>
  <c r="K5" i="2"/>
  <c r="J5" i="2"/>
  <c r="M7" i="2"/>
  <c r="L7" i="2"/>
  <c r="K7" i="2"/>
  <c r="I5" i="2"/>
  <c r="J6" i="1"/>
  <c r="M6" i="1"/>
  <c r="J30" i="2" l="1"/>
  <c r="J31" i="2" s="1"/>
  <c r="J32" i="2" s="1"/>
  <c r="J33" i="2" s="1"/>
  <c r="I37" i="2"/>
  <c r="I39" i="2"/>
  <c r="I40" i="2"/>
  <c r="I38" i="2" l="1"/>
</calcChain>
</file>

<file path=xl/sharedStrings.xml><?xml version="1.0" encoding="utf-8"?>
<sst xmlns="http://schemas.openxmlformats.org/spreadsheetml/2006/main" count="61" uniqueCount="36">
  <si>
    <t>Event</t>
  </si>
  <si>
    <t>Event Rate</t>
  </si>
  <si>
    <t>Expected Loss</t>
  </si>
  <si>
    <t>Std Dev</t>
  </si>
  <si>
    <t>Max Loss</t>
  </si>
  <si>
    <t>Total Frequency</t>
  </si>
  <si>
    <t>Poisson Distribution</t>
  </si>
  <si>
    <t>P(N=n)</t>
  </si>
  <si>
    <t>n</t>
  </si>
  <si>
    <t>5 or more</t>
  </si>
  <si>
    <t>Basically 0</t>
  </si>
  <si>
    <t>Loss Thresholds</t>
  </si>
  <si>
    <t>P(Loss &gt; 0)</t>
  </si>
  <si>
    <t>P(Loss &gt; 2.5M)</t>
  </si>
  <si>
    <t>P(Loss &gt; 5M)</t>
  </si>
  <si>
    <t>P(Loss &gt; 7.5M)</t>
  </si>
  <si>
    <t>P(Loss &gt; 10M)</t>
  </si>
  <si>
    <t>Alpha</t>
  </si>
  <si>
    <t>Beta</t>
  </si>
  <si>
    <t>Conditional EP</t>
  </si>
  <si>
    <t>OEP</t>
  </si>
  <si>
    <t>(0 - 2.5M)</t>
  </si>
  <si>
    <t>(2.5M - 5M)</t>
  </si>
  <si>
    <t>(5M - 7.5M)</t>
  </si>
  <si>
    <t>(7.5M - 10M)</t>
  </si>
  <si>
    <t>Loss Interval</t>
  </si>
  <si>
    <t>Sum(P(i)*A*S)</t>
  </si>
  <si>
    <t>AEP</t>
  </si>
  <si>
    <t>Year</t>
  </si>
  <si>
    <t>Loss</t>
  </si>
  <si>
    <t>Max Occurrence</t>
  </si>
  <si>
    <t>Aggregate Loss</t>
  </si>
  <si>
    <t>Rank</t>
  </si>
  <si>
    <t>EP</t>
  </si>
  <si>
    <t>Return Period</t>
  </si>
  <si>
    <t>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</si>
</sst>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/>
    <xf numFmtId="164" fontId="0" fillId="0" borderId="1" xfId="0" applyNumberFormat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ill="1"/>
    <xf numFmtId="166" fontId="0" fillId="0" borderId="1" xfId="0" applyNumberFormat="1" applyBorder="1"/>
    <xf numFmtId="165" fontId="0" fillId="0" borderId="1" xfId="0" applyNumberFormat="1" applyBorder="1"/>
    <xf numFmtId="166" fontId="0" fillId="0" borderId="0" xfId="0" applyNumberFormat="1"/>
    <xf numFmtId="9" fontId="0" fillId="0" borderId="0" xfId="1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3B0F-E064-467F-8B97-2D1536A1BDC8}">
  <dimension ref="A2:M33"/>
  <sheetViews>
    <sheetView showGridLines="0" workbookViewId="0">
      <selection activeCell="I30" sqref="I30:I31"/>
    </sheetView>
  </sheetViews>
  <sheetFormatPr defaultRowHeight="12.75" x14ac:dyDescent="0.2"/>
  <cols>
    <col min="1" max="1" width="15.7109375" customWidth="1"/>
    <col min="2" max="2" width="10" bestFit="1" customWidth="1"/>
    <col min="3" max="3" width="14.140625" bestFit="1" customWidth="1"/>
    <col min="5" max="5" width="10.140625" bestFit="1" customWidth="1"/>
    <col min="6" max="6" width="15.5703125" bestFit="1" customWidth="1"/>
    <col min="7" max="8" width="15.5703125" hidden="1" customWidth="1"/>
    <col min="9" max="13" width="14.42578125" customWidth="1"/>
  </cols>
  <sheetData>
    <row r="2" spans="1:13" x14ac:dyDescent="0.2">
      <c r="I2">
        <v>0</v>
      </c>
      <c r="J2">
        <v>2500000</v>
      </c>
      <c r="K2">
        <v>5000000</v>
      </c>
      <c r="L2">
        <v>7500000</v>
      </c>
      <c r="M2">
        <v>10000000</v>
      </c>
    </row>
    <row r="4" spans="1:13" x14ac:dyDescent="0.2">
      <c r="A4" s="8" t="s">
        <v>0</v>
      </c>
      <c r="B4" s="9" t="s">
        <v>1</v>
      </c>
      <c r="C4" s="9" t="s">
        <v>2</v>
      </c>
      <c r="D4" s="9" t="s">
        <v>3</v>
      </c>
      <c r="E4" s="10" t="s">
        <v>4</v>
      </c>
      <c r="G4" s="12" t="s">
        <v>17</v>
      </c>
      <c r="H4" s="12" t="s">
        <v>18</v>
      </c>
      <c r="I4" s="8" t="s">
        <v>12</v>
      </c>
      <c r="J4" s="9" t="s">
        <v>13</v>
      </c>
      <c r="K4" s="9" t="s">
        <v>14</v>
      </c>
      <c r="L4" s="9" t="s">
        <v>15</v>
      </c>
      <c r="M4" s="10" t="s">
        <v>16</v>
      </c>
    </row>
    <row r="5" spans="1:13" x14ac:dyDescent="0.2">
      <c r="A5" s="2">
        <v>1</v>
      </c>
      <c r="B5" s="2">
        <v>0.01</v>
      </c>
      <c r="C5" s="3">
        <v>1500000</v>
      </c>
      <c r="D5" s="3">
        <v>800000</v>
      </c>
      <c r="E5" s="3">
        <v>5500000</v>
      </c>
      <c r="G5">
        <f>(POWER(C5/E5,2)*(1-C5/E5)/POWER(D5/E5,2))-C5/E5</f>
        <v>2.2840909090909092</v>
      </c>
      <c r="H5">
        <f>G5*(1-C5/E5)/(C5/E5)</f>
        <v>6.0909090909090917</v>
      </c>
      <c r="I5" s="15">
        <f>1-_xlfn.BETA.DIST(MIN(I$2, $E5), $G5, $H5, TRUE, 0, $E5)</f>
        <v>1</v>
      </c>
      <c r="J5" s="15">
        <f t="shared" ref="J5:M9" si="0">1-_xlfn.BETA.DIST(MIN(J$2, $E5), $G5, $H5, TRUE, 0, $E5)</f>
        <v>0.12179223984365173</v>
      </c>
      <c r="K5" s="15">
        <f t="shared" si="0"/>
        <v>4.4868847191015249E-6</v>
      </c>
      <c r="L5" s="15">
        <f t="shared" si="0"/>
        <v>0</v>
      </c>
      <c r="M5" s="15">
        <f t="shared" si="0"/>
        <v>0</v>
      </c>
    </row>
    <row r="6" spans="1:13" x14ac:dyDescent="0.2">
      <c r="A6" s="2">
        <v>2</v>
      </c>
      <c r="B6" s="2">
        <v>0.01</v>
      </c>
      <c r="C6" s="3">
        <v>3000000</v>
      </c>
      <c r="D6" s="3">
        <v>2000000</v>
      </c>
      <c r="E6" s="3">
        <v>15000000</v>
      </c>
      <c r="G6">
        <f t="shared" ref="G6:G9" si="1">(POWER(C6/E6,2)*(1-C6/E6)/POWER(D6/E6,2))-C6/E6</f>
        <v>1.6000000000000005</v>
      </c>
      <c r="H6">
        <f t="shared" ref="H6:H9" si="2">G6*(1-C6/E6)/(C6/E6)</f>
        <v>6.4000000000000021</v>
      </c>
      <c r="I6" s="15">
        <f t="shared" ref="I6:I9" si="3">1-_xlfn.BETA.DIST(MIN(I$2, $E6), $G6, $H6, TRUE, 0, $E6)</f>
        <v>1</v>
      </c>
      <c r="J6" s="15">
        <f t="shared" si="0"/>
        <v>0.52303071580792804</v>
      </c>
      <c r="K6" s="15">
        <f t="shared" si="0"/>
        <v>0.16250047921620281</v>
      </c>
      <c r="L6" s="15">
        <f t="shared" si="0"/>
        <v>3.0811709329885306E-2</v>
      </c>
      <c r="M6" s="15">
        <f t="shared" si="0"/>
        <v>2.6368371479467134E-3</v>
      </c>
    </row>
    <row r="7" spans="1:13" x14ac:dyDescent="0.2">
      <c r="A7" s="2">
        <v>3</v>
      </c>
      <c r="B7" s="2">
        <v>0.02</v>
      </c>
      <c r="C7" s="3">
        <v>6500000</v>
      </c>
      <c r="D7" s="3">
        <v>5000000</v>
      </c>
      <c r="E7" s="3">
        <v>50000000</v>
      </c>
      <c r="G7">
        <f t="shared" si="1"/>
        <v>1.3402999999999996</v>
      </c>
      <c r="H7">
        <f t="shared" si="2"/>
        <v>8.969699999999996</v>
      </c>
      <c r="I7" s="15">
        <f t="shared" si="3"/>
        <v>1</v>
      </c>
      <c r="J7" s="15">
        <f t="shared" si="0"/>
        <v>0.76660915810189212</v>
      </c>
      <c r="K7" s="15">
        <f t="shared" si="0"/>
        <v>0.52615050226066629</v>
      </c>
      <c r="L7" s="15">
        <f t="shared" si="0"/>
        <v>0.3411844301665512</v>
      </c>
      <c r="M7" s="15">
        <f t="shared" si="0"/>
        <v>0.21103371332591503</v>
      </c>
    </row>
    <row r="8" spans="1:13" x14ac:dyDescent="0.2">
      <c r="A8" s="2">
        <v>4</v>
      </c>
      <c r="B8" s="2">
        <v>0.03</v>
      </c>
      <c r="C8" s="3">
        <v>8000000</v>
      </c>
      <c r="D8" s="3">
        <v>6000000</v>
      </c>
      <c r="E8" s="3">
        <v>90000000</v>
      </c>
      <c r="G8">
        <f t="shared" si="1"/>
        <v>1.5308641975308643</v>
      </c>
      <c r="H8">
        <f t="shared" si="2"/>
        <v>15.691358024691358</v>
      </c>
      <c r="I8" s="15">
        <f t="shared" si="3"/>
        <v>1</v>
      </c>
      <c r="J8" s="15">
        <f t="shared" si="0"/>
        <v>0.83403453390158855</v>
      </c>
      <c r="K8" s="15">
        <f t="shared" si="0"/>
        <v>0.62118580303382309</v>
      </c>
      <c r="L8" s="15">
        <f t="shared" si="0"/>
        <v>0.43844328511834441</v>
      </c>
      <c r="M8" s="15">
        <f t="shared" si="0"/>
        <v>0.2979947118980586</v>
      </c>
    </row>
    <row r="9" spans="1:13" x14ac:dyDescent="0.2">
      <c r="A9" s="2">
        <v>5</v>
      </c>
      <c r="B9" s="2">
        <v>0.03</v>
      </c>
      <c r="C9" s="3">
        <v>10000000</v>
      </c>
      <c r="D9" s="3">
        <v>7000000</v>
      </c>
      <c r="E9" s="3">
        <v>95000000</v>
      </c>
      <c r="G9">
        <f t="shared" si="1"/>
        <v>1.7207303974221269</v>
      </c>
      <c r="H9">
        <f t="shared" si="2"/>
        <v>14.62620837808808</v>
      </c>
      <c r="I9" s="15">
        <f t="shared" si="3"/>
        <v>1</v>
      </c>
      <c r="J9" s="15">
        <f t="shared" si="0"/>
        <v>0.89749948195847939</v>
      </c>
      <c r="K9" s="15">
        <f t="shared" si="0"/>
        <v>0.72893968882078841</v>
      </c>
      <c r="L9" s="15">
        <f t="shared" si="0"/>
        <v>0.56066999717292476</v>
      </c>
      <c r="M9" s="15">
        <f t="shared" si="0"/>
        <v>0.41487505040341621</v>
      </c>
    </row>
    <row r="12" spans="1:13" x14ac:dyDescent="0.2">
      <c r="A12" s="11" t="s">
        <v>5</v>
      </c>
      <c r="B12" s="2">
        <f>SUM(B5:B9)</f>
        <v>0.1</v>
      </c>
    </row>
    <row r="15" spans="1:13" x14ac:dyDescent="0.2">
      <c r="A15" s="18" t="s">
        <v>6</v>
      </c>
      <c r="B15" s="19"/>
    </row>
    <row r="16" spans="1:13" x14ac:dyDescent="0.2">
      <c r="A16" s="6" t="s">
        <v>8</v>
      </c>
      <c r="B16" s="7" t="s">
        <v>7</v>
      </c>
    </row>
    <row r="17" spans="1:10" x14ac:dyDescent="0.2">
      <c r="A17" s="2">
        <v>0</v>
      </c>
      <c r="B17" s="5">
        <f>_xlfn.POISSON.DIST(A17, $B$12, FALSE)</f>
        <v>0.90483741803595952</v>
      </c>
    </row>
    <row r="18" spans="1:10" x14ac:dyDescent="0.2">
      <c r="A18" s="2">
        <v>1</v>
      </c>
      <c r="B18" s="5">
        <f t="shared" ref="B18:B21" si="4">_xlfn.POISSON.DIST(A18, $B$12, FALSE)</f>
        <v>9.0483741803595974E-2</v>
      </c>
    </row>
    <row r="19" spans="1:10" x14ac:dyDescent="0.2">
      <c r="A19" s="2">
        <v>2</v>
      </c>
      <c r="B19" s="5">
        <f t="shared" si="4"/>
        <v>4.5241870901797992E-3</v>
      </c>
    </row>
    <row r="20" spans="1:10" x14ac:dyDescent="0.2">
      <c r="A20" s="2">
        <v>3</v>
      </c>
      <c r="B20" s="5">
        <f t="shared" si="4"/>
        <v>1.5080623633932666E-4</v>
      </c>
    </row>
    <row r="21" spans="1:10" x14ac:dyDescent="0.2">
      <c r="A21" s="2">
        <v>4</v>
      </c>
      <c r="B21" s="5">
        <f t="shared" si="4"/>
        <v>3.770155908483168E-6</v>
      </c>
    </row>
    <row r="22" spans="1:10" x14ac:dyDescent="0.2">
      <c r="A22" s="2" t="s">
        <v>9</v>
      </c>
      <c r="B22" s="2" t="s">
        <v>10</v>
      </c>
    </row>
    <row r="27" spans="1:10" x14ac:dyDescent="0.2">
      <c r="G27" s="13"/>
      <c r="H27" s="13"/>
    </row>
    <row r="28" spans="1:10" x14ac:dyDescent="0.2">
      <c r="F28" s="4" t="s">
        <v>11</v>
      </c>
      <c r="I28" s="11" t="s">
        <v>19</v>
      </c>
      <c r="J28" s="11" t="s">
        <v>20</v>
      </c>
    </row>
    <row r="29" spans="1:10" x14ac:dyDescent="0.2">
      <c r="F29" s="3">
        <v>0</v>
      </c>
      <c r="I29" s="14">
        <f>SUMPRODUCT($B$5:$B$9, $I$5:$I$9)/SUM($B$5:$B$9)</f>
        <v>1</v>
      </c>
      <c r="J29" s="14">
        <f>1-EXP(-1*SUM($B$5:$B$9)*$I29)</f>
        <v>9.5162581964040482E-2</v>
      </c>
    </row>
    <row r="30" spans="1:10" x14ac:dyDescent="0.2">
      <c r="F30" s="3">
        <v>2500000</v>
      </c>
      <c r="I30" s="14">
        <f>SUMPRODUCT($B$5:$B$9, $J$5:$J$9)/SUM($B$5:$B$9)</f>
        <v>0.73726433194355678</v>
      </c>
      <c r="J30" s="14">
        <f>1-EXP(-1*SUM($B$5:$B$9)*$I30)</f>
        <v>7.1074217656431071E-2</v>
      </c>
    </row>
    <row r="31" spans="1:10" x14ac:dyDescent="0.2">
      <c r="F31" s="3">
        <v>5000000</v>
      </c>
      <c r="I31" s="14">
        <f>SUMPRODUCT($B$5:$B$9, $K$5:$K$9)/SUM($B$5:$B$9)</f>
        <v>0.52651824461860874</v>
      </c>
      <c r="J31" s="14">
        <f>1-EXP(-1*SUM($B$5:$B$9)*$I31)</f>
        <v>5.1289727305568245E-2</v>
      </c>
    </row>
    <row r="32" spans="1:10" x14ac:dyDescent="0.2">
      <c r="F32" s="3">
        <v>7500000</v>
      </c>
      <c r="I32" s="14">
        <f>SUMPRODUCT($B$5:$B$9, $L$5:$L$9)/SUM($B$5:$B$9)</f>
        <v>0.3710520416536795</v>
      </c>
      <c r="J32" s="14">
        <f>1-EXP(-1*SUM($B$5:$B$9)*$I32)</f>
        <v>3.6425242061694507E-2</v>
      </c>
    </row>
    <row r="33" spans="6:10" x14ac:dyDescent="0.2">
      <c r="F33" s="3">
        <v>10000000</v>
      </c>
      <c r="I33" s="14">
        <f>SUMPRODUCT($B$5:$B$9, $M$5:$M$9)/SUM($B$5:$B$9)</f>
        <v>0.2563313550704201</v>
      </c>
      <c r="J33" s="14">
        <f>1-EXP(-1*SUM($B$5:$B$9)*$I33)</f>
        <v>2.5307395866947635E-2</v>
      </c>
    </row>
  </sheetData>
  <mergeCells count="1"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6B2A-838E-40E6-A184-B36C4EBBC639}">
  <dimension ref="A2:M40"/>
  <sheetViews>
    <sheetView showGridLines="0" workbookViewId="0">
      <selection activeCell="J37" sqref="J37"/>
    </sheetView>
  </sheetViews>
  <sheetFormatPr defaultRowHeight="12.75" x14ac:dyDescent="0.2"/>
  <cols>
    <col min="1" max="1" width="15.7109375" customWidth="1"/>
    <col min="2" max="2" width="10" bestFit="1" customWidth="1"/>
    <col min="3" max="3" width="14.140625" bestFit="1" customWidth="1"/>
    <col min="5" max="5" width="10.140625" bestFit="1" customWidth="1"/>
    <col min="6" max="6" width="15.5703125" bestFit="1" customWidth="1"/>
    <col min="7" max="8" width="15.5703125" hidden="1" customWidth="1"/>
    <col min="9" max="13" width="14.42578125" customWidth="1"/>
  </cols>
  <sheetData>
    <row r="2" spans="1:13" x14ac:dyDescent="0.2">
      <c r="I2">
        <v>0</v>
      </c>
      <c r="J2">
        <v>2500000</v>
      </c>
      <c r="K2">
        <v>5000000</v>
      </c>
      <c r="L2">
        <v>7500000</v>
      </c>
      <c r="M2">
        <v>10000000</v>
      </c>
    </row>
    <row r="4" spans="1:13" x14ac:dyDescent="0.2">
      <c r="A4" s="8" t="s">
        <v>0</v>
      </c>
      <c r="B4" s="9" t="s">
        <v>1</v>
      </c>
      <c r="C4" s="9" t="s">
        <v>2</v>
      </c>
      <c r="D4" s="9" t="s">
        <v>3</v>
      </c>
      <c r="E4" s="10" t="s">
        <v>4</v>
      </c>
      <c r="G4" s="12" t="s">
        <v>17</v>
      </c>
      <c r="H4" s="12" t="s">
        <v>18</v>
      </c>
      <c r="I4" s="8" t="s">
        <v>12</v>
      </c>
      <c r="J4" s="9" t="s">
        <v>13</v>
      </c>
      <c r="K4" s="9" t="s">
        <v>14</v>
      </c>
      <c r="L4" s="9" t="s">
        <v>15</v>
      </c>
      <c r="M4" s="10" t="s">
        <v>16</v>
      </c>
    </row>
    <row r="5" spans="1:13" x14ac:dyDescent="0.2">
      <c r="A5" s="2">
        <v>1</v>
      </c>
      <c r="B5" s="2">
        <v>0.01</v>
      </c>
      <c r="C5" s="3">
        <v>1500000</v>
      </c>
      <c r="D5" s="3">
        <v>800000</v>
      </c>
      <c r="E5" s="3">
        <v>5500000</v>
      </c>
      <c r="G5">
        <f>(POWER(C5/E5,2)*(1-C5/E5)/POWER(D5/E5,2))-C5/E5</f>
        <v>2.2840909090909092</v>
      </c>
      <c r="H5">
        <f>G5*(1-C5/E5)/(C5/E5)</f>
        <v>6.0909090909090917</v>
      </c>
      <c r="I5" s="15">
        <f>1-_xlfn.BETA.DIST(MIN(I$2, $E5), $G5, $H5, TRUE, 0, $E5)</f>
        <v>1</v>
      </c>
      <c r="J5" s="15">
        <f t="shared" ref="J5:M9" si="0">1-_xlfn.BETA.DIST(MIN(J$2, $E5), $G5, $H5, TRUE, 0, $E5)</f>
        <v>0.12179223984365173</v>
      </c>
      <c r="K5" s="15">
        <f t="shared" si="0"/>
        <v>4.4868847191015249E-6</v>
      </c>
      <c r="L5" s="15">
        <f t="shared" si="0"/>
        <v>0</v>
      </c>
      <c r="M5" s="15">
        <f t="shared" si="0"/>
        <v>0</v>
      </c>
    </row>
    <row r="6" spans="1:13" x14ac:dyDescent="0.2">
      <c r="A6" s="2">
        <v>2</v>
      </c>
      <c r="B6" s="2">
        <v>0.01</v>
      </c>
      <c r="C6" s="3">
        <v>3000000</v>
      </c>
      <c r="D6" s="3">
        <v>2000000</v>
      </c>
      <c r="E6" s="3">
        <v>15000000</v>
      </c>
      <c r="G6">
        <f t="shared" ref="G6:G9" si="1">(POWER(C6/E6,2)*(1-C6/E6)/POWER(D6/E6,2))-C6/E6</f>
        <v>1.6000000000000005</v>
      </c>
      <c r="H6">
        <f t="shared" ref="H6:H9" si="2">G6*(1-C6/E6)/(C6/E6)</f>
        <v>6.4000000000000021</v>
      </c>
      <c r="I6" s="15">
        <f t="shared" ref="I6:I9" si="3">1-_xlfn.BETA.DIST(MIN(I$2, $E6), $G6, $H6, TRUE, 0, $E6)</f>
        <v>1</v>
      </c>
      <c r="J6" s="15">
        <f t="shared" si="0"/>
        <v>0.52303071580792804</v>
      </c>
      <c r="K6" s="15">
        <f t="shared" si="0"/>
        <v>0.16250047921620281</v>
      </c>
      <c r="L6" s="15">
        <f t="shared" si="0"/>
        <v>3.0811709329885306E-2</v>
      </c>
      <c r="M6" s="15">
        <f t="shared" si="0"/>
        <v>2.6368371479467134E-3</v>
      </c>
    </row>
    <row r="7" spans="1:13" x14ac:dyDescent="0.2">
      <c r="A7" s="2">
        <v>3</v>
      </c>
      <c r="B7" s="2">
        <v>0.02</v>
      </c>
      <c r="C7" s="3">
        <v>6500000</v>
      </c>
      <c r="D7" s="3">
        <v>5000000</v>
      </c>
      <c r="E7" s="3">
        <v>50000000</v>
      </c>
      <c r="G7">
        <f t="shared" si="1"/>
        <v>1.3402999999999996</v>
      </c>
      <c r="H7">
        <f t="shared" si="2"/>
        <v>8.969699999999996</v>
      </c>
      <c r="I7" s="15">
        <f t="shared" si="3"/>
        <v>1</v>
      </c>
      <c r="J7" s="15">
        <f t="shared" si="0"/>
        <v>0.76660915810189212</v>
      </c>
      <c r="K7" s="15">
        <f t="shared" si="0"/>
        <v>0.52615050226066629</v>
      </c>
      <c r="L7" s="15">
        <f t="shared" si="0"/>
        <v>0.3411844301665512</v>
      </c>
      <c r="M7" s="15">
        <f t="shared" si="0"/>
        <v>0.21103371332591503</v>
      </c>
    </row>
    <row r="8" spans="1:13" x14ac:dyDescent="0.2">
      <c r="A8" s="2">
        <v>4</v>
      </c>
      <c r="B8" s="2">
        <v>0.03</v>
      </c>
      <c r="C8" s="3">
        <v>8000000</v>
      </c>
      <c r="D8" s="3">
        <v>6000000</v>
      </c>
      <c r="E8" s="3">
        <v>90000000</v>
      </c>
      <c r="G8">
        <f t="shared" si="1"/>
        <v>1.5308641975308643</v>
      </c>
      <c r="H8">
        <f t="shared" si="2"/>
        <v>15.691358024691358</v>
      </c>
      <c r="I8" s="15">
        <f t="shared" si="3"/>
        <v>1</v>
      </c>
      <c r="J8" s="15">
        <f t="shared" si="0"/>
        <v>0.83403453390158855</v>
      </c>
      <c r="K8" s="15">
        <f t="shared" si="0"/>
        <v>0.62118580303382309</v>
      </c>
      <c r="L8" s="15">
        <f t="shared" si="0"/>
        <v>0.43844328511834441</v>
      </c>
      <c r="M8" s="15">
        <f t="shared" si="0"/>
        <v>0.2979947118980586</v>
      </c>
    </row>
    <row r="9" spans="1:13" x14ac:dyDescent="0.2">
      <c r="A9" s="2">
        <v>5</v>
      </c>
      <c r="B9" s="2">
        <v>0.03</v>
      </c>
      <c r="C9" s="3">
        <v>10000000</v>
      </c>
      <c r="D9" s="3">
        <v>7000000</v>
      </c>
      <c r="E9" s="3">
        <v>95000000</v>
      </c>
      <c r="G9">
        <f t="shared" si="1"/>
        <v>1.7207303974221269</v>
      </c>
      <c r="H9">
        <f t="shared" si="2"/>
        <v>14.62620837808808</v>
      </c>
      <c r="I9" s="15">
        <f t="shared" si="3"/>
        <v>1</v>
      </c>
      <c r="J9" s="15">
        <f t="shared" si="0"/>
        <v>0.89749948195847939</v>
      </c>
      <c r="K9" s="15">
        <f t="shared" si="0"/>
        <v>0.72893968882078841</v>
      </c>
      <c r="L9" s="15">
        <f t="shared" si="0"/>
        <v>0.56066999717292476</v>
      </c>
      <c r="M9" s="15">
        <f t="shared" si="0"/>
        <v>0.41487505040341621</v>
      </c>
    </row>
    <row r="12" spans="1:13" x14ac:dyDescent="0.2">
      <c r="A12" s="11" t="s">
        <v>5</v>
      </c>
      <c r="B12" s="2">
        <f>SUM(B5:B9)</f>
        <v>0.1</v>
      </c>
    </row>
    <row r="15" spans="1:13" x14ac:dyDescent="0.2">
      <c r="A15" s="18" t="s">
        <v>6</v>
      </c>
      <c r="B15" s="19"/>
    </row>
    <row r="16" spans="1:13" x14ac:dyDescent="0.2">
      <c r="A16" s="6" t="s">
        <v>8</v>
      </c>
      <c r="B16" s="7" t="s">
        <v>7</v>
      </c>
    </row>
    <row r="17" spans="1:10" x14ac:dyDescent="0.2">
      <c r="A17" s="2">
        <v>0</v>
      </c>
      <c r="B17" s="5">
        <f>_xlfn.POISSON.DIST(A17, $B$12, FALSE)</f>
        <v>0.90483741803595952</v>
      </c>
    </row>
    <row r="18" spans="1:10" x14ac:dyDescent="0.2">
      <c r="A18" s="2">
        <v>1</v>
      </c>
      <c r="B18" s="5">
        <f t="shared" ref="B18:B21" si="4">_xlfn.POISSON.DIST(A18, $B$12, FALSE)</f>
        <v>9.0483741803595974E-2</v>
      </c>
    </row>
    <row r="19" spans="1:10" x14ac:dyDescent="0.2">
      <c r="A19" s="2">
        <v>2</v>
      </c>
      <c r="B19" s="5">
        <f t="shared" si="4"/>
        <v>4.5241870901797992E-3</v>
      </c>
    </row>
    <row r="20" spans="1:10" x14ac:dyDescent="0.2">
      <c r="A20" s="2">
        <v>3</v>
      </c>
      <c r="B20" s="5">
        <f t="shared" si="4"/>
        <v>1.5080623633932666E-4</v>
      </c>
    </row>
    <row r="21" spans="1:10" x14ac:dyDescent="0.2">
      <c r="A21" s="2">
        <v>4</v>
      </c>
      <c r="B21" s="5">
        <f t="shared" si="4"/>
        <v>3.770155908483168E-6</v>
      </c>
    </row>
    <row r="22" spans="1:10" x14ac:dyDescent="0.2">
      <c r="A22" s="2" t="s">
        <v>9</v>
      </c>
      <c r="B22" s="2" t="s">
        <v>10</v>
      </c>
    </row>
    <row r="27" spans="1:10" x14ac:dyDescent="0.2">
      <c r="G27" s="13"/>
      <c r="H27" s="13"/>
    </row>
    <row r="28" spans="1:10" x14ac:dyDescent="0.2">
      <c r="F28" s="4" t="s">
        <v>11</v>
      </c>
      <c r="I28" s="11" t="s">
        <v>19</v>
      </c>
      <c r="J28" s="11" t="s">
        <v>27</v>
      </c>
    </row>
    <row r="29" spans="1:10" x14ac:dyDescent="0.2">
      <c r="F29" s="3">
        <v>0</v>
      </c>
      <c r="I29" s="14">
        <f>SUMPRODUCT($B$5:$B$9, $I$5:$I$9)/SUM($B$5:$B$9)</f>
        <v>1</v>
      </c>
      <c r="J29" s="14">
        <f>1-EXP(-1*SUM($B$5:$B$9))</f>
        <v>9.5162581964040482E-2</v>
      </c>
    </row>
    <row r="30" spans="1:10" x14ac:dyDescent="0.2">
      <c r="F30" s="3">
        <v>2500000</v>
      </c>
      <c r="I30" s="14">
        <f>SUMPRODUCT($B$5:$B$9, $J$5:$J$9)/SUM($B$5:$B$9)</f>
        <v>0.73726433194355678</v>
      </c>
      <c r="J30" s="14">
        <f>J29-J37</f>
        <v>7.1232581964040476E-2</v>
      </c>
    </row>
    <row r="31" spans="1:10" x14ac:dyDescent="0.2">
      <c r="F31" s="3">
        <v>5000000</v>
      </c>
      <c r="I31" s="14">
        <f>SUMPRODUCT($B$5:$B$9, $K$5:$K$9)/SUM($B$5:$B$9)</f>
        <v>0.52651824461860874</v>
      </c>
      <c r="J31" s="14">
        <f>J30-J38</f>
        <v>5.1752581964040478E-2</v>
      </c>
    </row>
    <row r="32" spans="1:10" x14ac:dyDescent="0.2">
      <c r="F32" s="3">
        <v>7500000</v>
      </c>
      <c r="I32" s="14">
        <f>SUMPRODUCT($B$5:$B$9, $L$5:$L$9)/SUM($B$5:$B$9)</f>
        <v>0.3710520416536795</v>
      </c>
      <c r="J32" s="14">
        <f>J31-J39</f>
        <v>3.714258196404048E-2</v>
      </c>
    </row>
    <row r="33" spans="6:11" x14ac:dyDescent="0.2">
      <c r="F33" s="3">
        <v>10000000</v>
      </c>
      <c r="I33" s="14">
        <f>SUMPRODUCT($B$5:$B$9, $M$5:$M$9)/SUM($B$5:$B$9)</f>
        <v>0.2563313550704201</v>
      </c>
      <c r="J33" s="14">
        <f>J32-J40</f>
        <v>2.6182581964040483E-2</v>
      </c>
    </row>
    <row r="36" spans="6:11" x14ac:dyDescent="0.2">
      <c r="F36" s="4" t="s">
        <v>25</v>
      </c>
      <c r="I36" s="11" t="s">
        <v>19</v>
      </c>
      <c r="J36" s="11" t="s">
        <v>26</v>
      </c>
    </row>
    <row r="37" spans="6:11" x14ac:dyDescent="0.2">
      <c r="F37" s="3" t="s">
        <v>21</v>
      </c>
      <c r="I37" s="14">
        <f>I29-I30</f>
        <v>0.26273566805644322</v>
      </c>
      <c r="J37" s="14">
        <v>2.393E-2</v>
      </c>
      <c r="K37" s="16"/>
    </row>
    <row r="38" spans="6:11" x14ac:dyDescent="0.2">
      <c r="F38" s="3" t="s">
        <v>22</v>
      </c>
      <c r="I38" s="14">
        <f t="shared" ref="I38:I40" si="5">I30-I31</f>
        <v>0.21074608732494804</v>
      </c>
      <c r="J38" s="14">
        <v>1.9480000000000001E-2</v>
      </c>
      <c r="K38" s="16"/>
    </row>
    <row r="39" spans="6:11" x14ac:dyDescent="0.2">
      <c r="F39" s="3" t="s">
        <v>23</v>
      </c>
      <c r="I39" s="14">
        <f t="shared" si="5"/>
        <v>0.15546620296492925</v>
      </c>
      <c r="J39" s="14">
        <v>1.461E-2</v>
      </c>
      <c r="K39" s="16"/>
    </row>
    <row r="40" spans="6:11" x14ac:dyDescent="0.2">
      <c r="F40" s="3" t="s">
        <v>24</v>
      </c>
      <c r="I40" s="14">
        <f t="shared" si="5"/>
        <v>0.1147206865832594</v>
      </c>
      <c r="J40" s="14">
        <v>1.0959999999999999E-2</v>
      </c>
      <c r="K40" s="16"/>
    </row>
  </sheetData>
  <mergeCells count="1">
    <mergeCell ref="A15:B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19AC-17EE-4952-B395-D1BCBFEC2254}">
  <dimension ref="A1:U55"/>
  <sheetViews>
    <sheetView tabSelected="1" workbookViewId="0"/>
  </sheetViews>
  <sheetFormatPr defaultRowHeight="12.75" x14ac:dyDescent="0.2"/>
  <cols>
    <col min="3" max="3" width="11.140625" bestFit="1" customWidth="1"/>
    <col min="4" max="4" width="12.42578125" bestFit="1" customWidth="1"/>
    <col min="8" max="8" width="14.85546875" bestFit="1" customWidth="1"/>
    <col min="9" max="9" width="24.85546875" bestFit="1" customWidth="1"/>
    <col min="10" max="10" width="14.140625" customWidth="1"/>
    <col min="15" max="15" width="14.85546875" bestFit="1" customWidth="1"/>
    <col min="16" max="16" width="14.140625" bestFit="1" customWidth="1"/>
    <col min="19" max="19" width="11.140625" bestFit="1" customWidth="1"/>
    <col min="21" max="21" width="10.140625" bestFit="1" customWidth="1"/>
  </cols>
  <sheetData>
    <row r="1" spans="1:21" x14ac:dyDescent="0.2">
      <c r="A1" t="s">
        <v>28</v>
      </c>
      <c r="B1" t="s">
        <v>0</v>
      </c>
      <c r="C1" t="s">
        <v>29</v>
      </c>
      <c r="G1" t="s">
        <v>28</v>
      </c>
      <c r="H1" t="s">
        <v>30</v>
      </c>
      <c r="I1" t="s">
        <v>31</v>
      </c>
      <c r="L1" t="s">
        <v>34</v>
      </c>
      <c r="M1" t="s">
        <v>33</v>
      </c>
      <c r="N1" t="s">
        <v>32</v>
      </c>
      <c r="O1" t="s">
        <v>30</v>
      </c>
      <c r="P1" t="s">
        <v>31</v>
      </c>
    </row>
    <row r="2" spans="1:21" x14ac:dyDescent="0.2">
      <c r="A2">
        <v>1</v>
      </c>
      <c r="B2">
        <v>1</v>
      </c>
      <c r="C2" s="1">
        <v>79174641.141386598</v>
      </c>
      <c r="G2">
        <v>1</v>
      </c>
      <c r="H2" s="1">
        <f>_xlfn.MAXIFS($C$2:$C$51, $A$2:$A$51, $G2)</f>
        <v>79174641.141386598</v>
      </c>
      <c r="I2" s="1">
        <f>SUMIFS($C$2:$C$51, $A$2:$A$51, $G2)</f>
        <v>128793571.58945645</v>
      </c>
      <c r="J2" s="1"/>
      <c r="L2">
        <f>1/M2</f>
        <v>50</v>
      </c>
      <c r="M2" s="17">
        <f>N2/50</f>
        <v>0.02</v>
      </c>
      <c r="N2">
        <v>1</v>
      </c>
      <c r="O2" s="1">
        <f>LARGE(H$2:H$51, $N2)</f>
        <v>108232547.00313464</v>
      </c>
      <c r="P2" s="1">
        <f>LARGE(I$2:I$51, $N2)</f>
        <v>245214903.31469429</v>
      </c>
      <c r="R2" t="s">
        <v>35</v>
      </c>
      <c r="S2" s="1">
        <f>SUM($C$2:$C$51) / 50</f>
        <v>64742379.159500457</v>
      </c>
      <c r="U2" s="1"/>
    </row>
    <row r="3" spans="1:21" x14ac:dyDescent="0.2">
      <c r="A3">
        <v>1</v>
      </c>
      <c r="B3">
        <f>IF(A3=A2, B2+1, 1)</f>
        <v>2</v>
      </c>
      <c r="C3" s="1">
        <v>49618930.448069856</v>
      </c>
      <c r="G3">
        <v>2</v>
      </c>
      <c r="H3" s="1">
        <f t="shared" ref="H3:H51" si="0">_xlfn.MAXIFS($C$2:$C$51, $A$2:$A$51, $G3)</f>
        <v>108232547.00313464</v>
      </c>
      <c r="I3" s="1">
        <f t="shared" ref="I3:I51" si="1">SUMIFS($C$2:$C$51, $A$2:$A$51, $G3)</f>
        <v>108232547.00313464</v>
      </c>
      <c r="J3" s="1"/>
      <c r="L3">
        <f t="shared" ref="L3:L51" si="2">1/M3</f>
        <v>25</v>
      </c>
      <c r="M3" s="17">
        <f t="shared" ref="M3:M51" si="3">N3/50</f>
        <v>0.04</v>
      </c>
      <c r="N3">
        <v>2</v>
      </c>
      <c r="O3" s="1">
        <f>LARGE(H$2:H$51, $N3)</f>
        <v>106961269.7746902</v>
      </c>
      <c r="P3" s="1">
        <f>LARGE(I$2:I$51, $N3)</f>
        <v>231616524.79770362</v>
      </c>
      <c r="S3" s="1"/>
      <c r="U3" s="1"/>
    </row>
    <row r="4" spans="1:21" x14ac:dyDescent="0.2">
      <c r="A4">
        <v>2</v>
      </c>
      <c r="B4">
        <f t="shared" ref="B4:B51" si="4">IF(A4=A3, B3+1, 1)</f>
        <v>1</v>
      </c>
      <c r="C4" s="1">
        <v>108232547.00313464</v>
      </c>
      <c r="G4">
        <v>3</v>
      </c>
      <c r="H4" s="1">
        <f t="shared" si="0"/>
        <v>84831221.78144291</v>
      </c>
      <c r="I4" s="1">
        <f t="shared" si="1"/>
        <v>84831221.78144291</v>
      </c>
      <c r="J4" s="1"/>
      <c r="L4">
        <f t="shared" si="2"/>
        <v>16.666666666666668</v>
      </c>
      <c r="M4" s="17">
        <f t="shared" si="3"/>
        <v>0.06</v>
      </c>
      <c r="N4">
        <v>3</v>
      </c>
      <c r="O4" s="1">
        <f>LARGE(H$2:H$51, $N4)</f>
        <v>105084354.69836494</v>
      </c>
      <c r="P4" s="1">
        <f>LARGE(I$2:I$51, $N4)</f>
        <v>196426609.81277269</v>
      </c>
    </row>
    <row r="5" spans="1:21" x14ac:dyDescent="0.2">
      <c r="A5">
        <v>3</v>
      </c>
      <c r="B5">
        <f t="shared" si="4"/>
        <v>1</v>
      </c>
      <c r="C5" s="1">
        <v>84831221.78144291</v>
      </c>
      <c r="G5">
        <v>4</v>
      </c>
      <c r="H5" s="1">
        <f t="shared" si="0"/>
        <v>88941570.842782468</v>
      </c>
      <c r="I5" s="1">
        <f t="shared" si="1"/>
        <v>147625051.45119792</v>
      </c>
      <c r="J5" s="1"/>
      <c r="L5">
        <f t="shared" si="2"/>
        <v>12.5</v>
      </c>
      <c r="M5" s="17">
        <f t="shared" si="3"/>
        <v>0.08</v>
      </c>
      <c r="N5">
        <v>4</v>
      </c>
      <c r="O5" s="1">
        <f>LARGE(H$2:H$51, $N5)</f>
        <v>104884301.73193014</v>
      </c>
      <c r="P5" s="1">
        <f>LARGE(I$2:I$51, $N5)</f>
        <v>155587523.94186714</v>
      </c>
    </row>
    <row r="6" spans="1:21" x14ac:dyDescent="0.2">
      <c r="A6">
        <v>4</v>
      </c>
      <c r="B6">
        <f t="shared" si="4"/>
        <v>1</v>
      </c>
      <c r="C6" s="1">
        <v>88941570.842782468</v>
      </c>
      <c r="G6">
        <v>5</v>
      </c>
      <c r="H6" s="1">
        <f t="shared" si="0"/>
        <v>82725541.655416846</v>
      </c>
      <c r="I6" s="1">
        <f t="shared" si="1"/>
        <v>82725541.655416846</v>
      </c>
      <c r="J6" s="1"/>
      <c r="L6">
        <f t="shared" si="2"/>
        <v>10</v>
      </c>
      <c r="M6" s="17">
        <f t="shared" si="3"/>
        <v>0.1</v>
      </c>
      <c r="N6">
        <v>5</v>
      </c>
      <c r="O6" s="1">
        <f>LARGE(H$2:H$51, $N6)</f>
        <v>100899923.98902555</v>
      </c>
      <c r="P6" s="1">
        <f>LARGE(I$2:I$51, $N6)</f>
        <v>153468551.54556152</v>
      </c>
    </row>
    <row r="7" spans="1:21" x14ac:dyDescent="0.2">
      <c r="A7">
        <v>4</v>
      </c>
      <c r="B7">
        <f t="shared" si="4"/>
        <v>2</v>
      </c>
      <c r="C7" s="1">
        <v>58683480.608415455</v>
      </c>
      <c r="G7">
        <v>6</v>
      </c>
      <c r="H7" s="1">
        <f t="shared" si="0"/>
        <v>78922945.917327598</v>
      </c>
      <c r="I7" s="1">
        <f t="shared" si="1"/>
        <v>78922945.917327598</v>
      </c>
      <c r="J7" s="1"/>
      <c r="L7">
        <f t="shared" si="2"/>
        <v>8.3333333333333339</v>
      </c>
      <c r="M7" s="17">
        <f t="shared" si="3"/>
        <v>0.12</v>
      </c>
      <c r="N7">
        <v>6</v>
      </c>
      <c r="O7" s="1">
        <f>LARGE(H$2:H$51, $N7)</f>
        <v>99548833.656334266</v>
      </c>
      <c r="P7" s="1">
        <f>LARGE(I$2:I$51, $N7)</f>
        <v>151623318.39045247</v>
      </c>
    </row>
    <row r="8" spans="1:21" x14ac:dyDescent="0.2">
      <c r="A8">
        <v>5</v>
      </c>
      <c r="B8">
        <f t="shared" si="4"/>
        <v>1</v>
      </c>
      <c r="C8" s="1">
        <v>82725541.655416846</v>
      </c>
      <c r="G8">
        <v>7</v>
      </c>
      <c r="H8" s="1">
        <f t="shared" si="0"/>
        <v>0</v>
      </c>
      <c r="I8" s="1">
        <f t="shared" si="1"/>
        <v>0</v>
      </c>
      <c r="J8" s="1"/>
      <c r="L8">
        <f t="shared" si="2"/>
        <v>7.1428571428571423</v>
      </c>
      <c r="M8" s="17">
        <f t="shared" si="3"/>
        <v>0.14000000000000001</v>
      </c>
      <c r="N8">
        <v>7</v>
      </c>
      <c r="O8" s="1">
        <f>LARGE(H$2:H$51, $N8)</f>
        <v>99433277.363415405</v>
      </c>
      <c r="P8" s="1">
        <f>LARGE(I$2:I$51, $N8)</f>
        <v>147625051.45119792</v>
      </c>
    </row>
    <row r="9" spans="1:21" x14ac:dyDescent="0.2">
      <c r="A9">
        <v>6</v>
      </c>
      <c r="B9">
        <f t="shared" si="4"/>
        <v>1</v>
      </c>
      <c r="C9" s="1">
        <v>78922945.917327598</v>
      </c>
      <c r="G9">
        <v>8</v>
      </c>
      <c r="H9" s="1">
        <f t="shared" si="0"/>
        <v>105084354.69836494</v>
      </c>
      <c r="I9" s="1">
        <f t="shared" si="1"/>
        <v>155587523.94186714</v>
      </c>
      <c r="J9" s="1"/>
      <c r="L9">
        <f t="shared" si="2"/>
        <v>6.25</v>
      </c>
      <c r="M9" s="17">
        <f t="shared" si="3"/>
        <v>0.16</v>
      </c>
      <c r="N9">
        <v>8</v>
      </c>
      <c r="O9" s="1">
        <f>LARGE(H$2:H$51, $N9)</f>
        <v>98564144.658327192</v>
      </c>
      <c r="P9" s="1">
        <f>LARGE(I$2:I$51, $N9)</f>
        <v>146530071.68264127</v>
      </c>
    </row>
    <row r="10" spans="1:21" x14ac:dyDescent="0.2">
      <c r="A10">
        <v>8</v>
      </c>
      <c r="B10">
        <f t="shared" si="4"/>
        <v>1</v>
      </c>
      <c r="C10" s="1">
        <v>105084354.69836494</v>
      </c>
      <c r="G10">
        <v>9</v>
      </c>
      <c r="H10" s="1">
        <f t="shared" si="0"/>
        <v>0</v>
      </c>
      <c r="I10" s="1">
        <f t="shared" si="1"/>
        <v>0</v>
      </c>
      <c r="J10" s="1"/>
      <c r="L10">
        <f t="shared" si="2"/>
        <v>5.5555555555555554</v>
      </c>
      <c r="M10" s="17">
        <f t="shared" si="3"/>
        <v>0.18</v>
      </c>
      <c r="N10">
        <v>9</v>
      </c>
      <c r="O10" s="1">
        <f>LARGE(H$2:H$51, $N10)</f>
        <v>96077256.876028568</v>
      </c>
      <c r="P10" s="1">
        <f>LARGE(I$2:I$51, $N10)</f>
        <v>134645496.53244662</v>
      </c>
    </row>
    <row r="11" spans="1:21" x14ac:dyDescent="0.2">
      <c r="A11">
        <v>8</v>
      </c>
      <c r="B11">
        <f t="shared" si="4"/>
        <v>2</v>
      </c>
      <c r="C11" s="1">
        <v>50503169.243502192</v>
      </c>
      <c r="G11">
        <v>10</v>
      </c>
      <c r="H11" s="1">
        <f t="shared" si="0"/>
        <v>72730100.52050361</v>
      </c>
      <c r="I11" s="1">
        <f t="shared" si="1"/>
        <v>72730100.52050361</v>
      </c>
      <c r="J11" s="1"/>
      <c r="L11">
        <f t="shared" si="2"/>
        <v>5</v>
      </c>
      <c r="M11" s="17">
        <f t="shared" si="3"/>
        <v>0.2</v>
      </c>
      <c r="N11">
        <v>10</v>
      </c>
      <c r="O11" s="1">
        <f>LARGE(H$2:H$51, $N11)</f>
        <v>93612646.570284799</v>
      </c>
      <c r="P11" s="1">
        <f>LARGE(I$2:I$51, $N11)</f>
        <v>128793571.58945645</v>
      </c>
    </row>
    <row r="12" spans="1:21" x14ac:dyDescent="0.2">
      <c r="A12">
        <v>10</v>
      </c>
      <c r="B12">
        <f t="shared" si="4"/>
        <v>1</v>
      </c>
      <c r="C12" s="1">
        <v>72730100.52050361</v>
      </c>
      <c r="G12">
        <v>11</v>
      </c>
      <c r="H12" s="1">
        <f t="shared" si="0"/>
        <v>0</v>
      </c>
      <c r="I12" s="1">
        <f t="shared" si="1"/>
        <v>0</v>
      </c>
      <c r="J12" s="1"/>
      <c r="L12">
        <f t="shared" si="2"/>
        <v>4.5454545454545459</v>
      </c>
      <c r="M12" s="17">
        <f t="shared" si="3"/>
        <v>0.22</v>
      </c>
      <c r="N12">
        <v>11</v>
      </c>
      <c r="O12" s="1">
        <f>LARGE(H$2:H$51, $N12)</f>
        <v>88941570.842782468</v>
      </c>
      <c r="P12" s="1">
        <f>LARGE(I$2:I$51, $N12)</f>
        <v>110637640.58053525</v>
      </c>
    </row>
    <row r="13" spans="1:21" x14ac:dyDescent="0.2">
      <c r="A13">
        <v>12</v>
      </c>
      <c r="B13">
        <f t="shared" si="4"/>
        <v>1</v>
      </c>
      <c r="C13" s="1">
        <v>74003762.250849962</v>
      </c>
      <c r="G13">
        <v>12</v>
      </c>
      <c r="H13" s="1">
        <f t="shared" si="0"/>
        <v>99548833.656334266</v>
      </c>
      <c r="I13" s="1">
        <f t="shared" si="1"/>
        <v>245214903.31469429</v>
      </c>
      <c r="J13" s="1"/>
      <c r="L13">
        <f t="shared" si="2"/>
        <v>4.166666666666667</v>
      </c>
      <c r="M13" s="17">
        <f t="shared" si="3"/>
        <v>0.24</v>
      </c>
      <c r="N13">
        <v>12</v>
      </c>
      <c r="O13" s="1">
        <f>LARGE(H$2:H$51, $N13)</f>
        <v>85405314.655280054</v>
      </c>
      <c r="P13" s="1">
        <f>LARGE(I$2:I$51, $N13)</f>
        <v>109642415.74601072</v>
      </c>
    </row>
    <row r="14" spans="1:21" x14ac:dyDescent="0.2">
      <c r="A14">
        <v>12</v>
      </c>
      <c r="B14">
        <f t="shared" si="4"/>
        <v>2</v>
      </c>
      <c r="C14" s="1">
        <v>71662307.407510072</v>
      </c>
      <c r="G14">
        <v>13</v>
      </c>
      <c r="H14" s="1">
        <f t="shared" si="0"/>
        <v>0</v>
      </c>
      <c r="I14" s="1">
        <f t="shared" si="1"/>
        <v>0</v>
      </c>
      <c r="J14" s="1"/>
      <c r="L14">
        <f t="shared" si="2"/>
        <v>3.8461538461538458</v>
      </c>
      <c r="M14" s="17">
        <f t="shared" si="3"/>
        <v>0.26</v>
      </c>
      <c r="N14">
        <v>13</v>
      </c>
      <c r="O14" s="1">
        <f>LARGE(H$2:H$51, $N14)</f>
        <v>84831221.78144291</v>
      </c>
      <c r="P14" s="1">
        <f>LARGE(I$2:I$51, $N14)</f>
        <v>108232547.00313464</v>
      </c>
    </row>
    <row r="15" spans="1:21" x14ac:dyDescent="0.2">
      <c r="A15">
        <v>12</v>
      </c>
      <c r="B15">
        <f t="shared" si="4"/>
        <v>3</v>
      </c>
      <c r="C15" s="1">
        <v>99548833.656334266</v>
      </c>
      <c r="G15">
        <v>14</v>
      </c>
      <c r="H15" s="1">
        <f t="shared" si="0"/>
        <v>16751539.551324382</v>
      </c>
      <c r="I15" s="1">
        <f t="shared" si="1"/>
        <v>16751539.551324382</v>
      </c>
      <c r="J15" s="1"/>
      <c r="L15">
        <f t="shared" si="2"/>
        <v>3.5714285714285712</v>
      </c>
      <c r="M15" s="17">
        <f t="shared" si="3"/>
        <v>0.28000000000000003</v>
      </c>
      <c r="N15">
        <v>14</v>
      </c>
      <c r="O15" s="1">
        <f>LARGE(H$2:H$51, $N15)</f>
        <v>82725541.655416846</v>
      </c>
      <c r="P15" s="1">
        <f>LARGE(I$2:I$51, $N15)</f>
        <v>106961269.7746902</v>
      </c>
    </row>
    <row r="16" spans="1:21" x14ac:dyDescent="0.2">
      <c r="A16">
        <v>14</v>
      </c>
      <c r="B16">
        <f t="shared" si="4"/>
        <v>1</v>
      </c>
      <c r="C16" s="1">
        <v>16751539.551324382</v>
      </c>
      <c r="G16">
        <v>15</v>
      </c>
      <c r="H16" s="1">
        <f t="shared" si="0"/>
        <v>0</v>
      </c>
      <c r="I16" s="1">
        <f t="shared" si="1"/>
        <v>0</v>
      </c>
      <c r="J16" s="1"/>
      <c r="L16">
        <f t="shared" si="2"/>
        <v>3.3333333333333335</v>
      </c>
      <c r="M16" s="17">
        <f t="shared" si="3"/>
        <v>0.3</v>
      </c>
      <c r="N16">
        <v>15</v>
      </c>
      <c r="O16" s="1">
        <f>LARGE(H$2:H$51, $N16)</f>
        <v>82585046.081118166</v>
      </c>
      <c r="P16" s="1">
        <f>LARGE(I$2:I$51, $N16)</f>
        <v>98564144.658327192</v>
      </c>
    </row>
    <row r="17" spans="1:16" x14ac:dyDescent="0.2">
      <c r="A17">
        <v>19</v>
      </c>
      <c r="B17">
        <f t="shared" si="4"/>
        <v>1</v>
      </c>
      <c r="C17" s="1">
        <v>96077256.876028568</v>
      </c>
      <c r="G17">
        <v>16</v>
      </c>
      <c r="H17" s="1">
        <f t="shared" si="0"/>
        <v>0</v>
      </c>
      <c r="I17" s="1">
        <f t="shared" si="1"/>
        <v>0</v>
      </c>
      <c r="J17" s="1"/>
      <c r="L17">
        <f t="shared" si="2"/>
        <v>3.125</v>
      </c>
      <c r="M17" s="17">
        <f t="shared" si="3"/>
        <v>0.32</v>
      </c>
      <c r="N17">
        <v>16</v>
      </c>
      <c r="O17" s="1">
        <f>LARGE(H$2:H$51, $N17)</f>
        <v>79714379.877471998</v>
      </c>
      <c r="P17" s="1">
        <f>LARGE(I$2:I$51, $N17)</f>
        <v>96077256.876028568</v>
      </c>
    </row>
    <row r="18" spans="1:16" x14ac:dyDescent="0.2">
      <c r="A18">
        <v>20</v>
      </c>
      <c r="B18">
        <f t="shared" si="4"/>
        <v>1</v>
      </c>
      <c r="C18" s="1">
        <v>24541640.398715273</v>
      </c>
      <c r="G18">
        <v>17</v>
      </c>
      <c r="H18" s="1">
        <f t="shared" si="0"/>
        <v>0</v>
      </c>
      <c r="I18" s="1">
        <f t="shared" si="1"/>
        <v>0</v>
      </c>
      <c r="J18" s="1"/>
      <c r="L18">
        <f t="shared" si="2"/>
        <v>2.9411764705882351</v>
      </c>
      <c r="M18" s="17">
        <f t="shared" si="3"/>
        <v>0.34</v>
      </c>
      <c r="N18">
        <v>17</v>
      </c>
      <c r="O18" s="1">
        <f>LARGE(H$2:H$51, $N18)</f>
        <v>79174641.141386598</v>
      </c>
      <c r="P18" s="1">
        <f>LARGE(I$2:I$51, $N18)</f>
        <v>93612646.570284799</v>
      </c>
    </row>
    <row r="19" spans="1:16" x14ac:dyDescent="0.2">
      <c r="A19">
        <v>21</v>
      </c>
      <c r="B19">
        <f t="shared" si="4"/>
        <v>1</v>
      </c>
      <c r="C19" s="1">
        <v>63262621.675034769</v>
      </c>
      <c r="G19">
        <v>18</v>
      </c>
      <c r="H19" s="1">
        <f t="shared" si="0"/>
        <v>0</v>
      </c>
      <c r="I19" s="1">
        <f t="shared" si="1"/>
        <v>0</v>
      </c>
      <c r="J19" s="1"/>
      <c r="L19">
        <f t="shared" si="2"/>
        <v>2.7777777777777777</v>
      </c>
      <c r="M19" s="17">
        <f t="shared" si="3"/>
        <v>0.36</v>
      </c>
      <c r="N19">
        <v>18</v>
      </c>
      <c r="O19" s="1">
        <f>LARGE(H$2:H$51, $N19)</f>
        <v>78922945.917327598</v>
      </c>
      <c r="P19" s="1">
        <f>LARGE(I$2:I$51, $N19)</f>
        <v>84831221.78144291</v>
      </c>
    </row>
    <row r="20" spans="1:16" x14ac:dyDescent="0.2">
      <c r="A20">
        <v>22</v>
      </c>
      <c r="B20">
        <f t="shared" si="4"/>
        <v>1</v>
      </c>
      <c r="C20" s="1">
        <v>100899923.98902555</v>
      </c>
      <c r="G20">
        <v>19</v>
      </c>
      <c r="H20" s="1">
        <f t="shared" si="0"/>
        <v>96077256.876028568</v>
      </c>
      <c r="I20" s="1">
        <f t="shared" si="1"/>
        <v>96077256.876028568</v>
      </c>
      <c r="J20" s="1"/>
      <c r="L20">
        <f t="shared" si="2"/>
        <v>2.6315789473684212</v>
      </c>
      <c r="M20" s="17">
        <f t="shared" si="3"/>
        <v>0.38</v>
      </c>
      <c r="N20">
        <v>19</v>
      </c>
      <c r="O20" s="1">
        <f>LARGE(H$2:H$51, $N20)</f>
        <v>78634385.492472008</v>
      </c>
      <c r="P20" s="1">
        <f>LARGE(I$2:I$51, $N20)</f>
        <v>82725541.655416846</v>
      </c>
    </row>
    <row r="21" spans="1:16" x14ac:dyDescent="0.2">
      <c r="A21">
        <v>22</v>
      </c>
      <c r="B21">
        <f t="shared" si="4"/>
        <v>2</v>
      </c>
      <c r="C21" s="1">
        <v>33745572.543421067</v>
      </c>
      <c r="G21">
        <v>20</v>
      </c>
      <c r="H21" s="1">
        <f t="shared" si="0"/>
        <v>24541640.398715273</v>
      </c>
      <c r="I21" s="1">
        <f t="shared" si="1"/>
        <v>24541640.398715273</v>
      </c>
      <c r="J21" s="1"/>
      <c r="L21">
        <f t="shared" si="2"/>
        <v>2.5</v>
      </c>
      <c r="M21" s="17">
        <f t="shared" si="3"/>
        <v>0.4</v>
      </c>
      <c r="N21">
        <v>20</v>
      </c>
      <c r="O21" s="1">
        <f>LARGE(H$2:H$51, $N21)</f>
        <v>76144637.20234336</v>
      </c>
      <c r="P21" s="1">
        <f>LARGE(I$2:I$51, $N21)</f>
        <v>79714379.877471998</v>
      </c>
    </row>
    <row r="22" spans="1:16" x14ac:dyDescent="0.2">
      <c r="A22">
        <v>24</v>
      </c>
      <c r="B22">
        <f t="shared" si="4"/>
        <v>1</v>
      </c>
      <c r="C22" s="1">
        <v>25458321.434380986</v>
      </c>
      <c r="G22">
        <v>21</v>
      </c>
      <c r="H22" s="1">
        <f t="shared" si="0"/>
        <v>63262621.675034769</v>
      </c>
      <c r="I22" s="1">
        <f t="shared" si="1"/>
        <v>63262621.675034769</v>
      </c>
      <c r="J22" s="1"/>
      <c r="L22">
        <f t="shared" si="2"/>
        <v>2.3809523809523809</v>
      </c>
      <c r="M22" s="17">
        <f t="shared" si="3"/>
        <v>0.42</v>
      </c>
      <c r="N22">
        <v>21</v>
      </c>
      <c r="O22" s="1">
        <f>LARGE(H$2:H$51, $N22)</f>
        <v>73518534.211000398</v>
      </c>
      <c r="P22" s="1">
        <f>LARGE(I$2:I$51, $N22)</f>
        <v>78922945.917327598</v>
      </c>
    </row>
    <row r="23" spans="1:16" x14ac:dyDescent="0.2">
      <c r="A23">
        <v>25</v>
      </c>
      <c r="B23">
        <f t="shared" si="4"/>
        <v>1</v>
      </c>
      <c r="C23" s="1">
        <v>99433277.363415405</v>
      </c>
      <c r="G23">
        <v>22</v>
      </c>
      <c r="H23" s="1">
        <f t="shared" si="0"/>
        <v>100899923.98902555</v>
      </c>
      <c r="I23" s="1">
        <f t="shared" si="1"/>
        <v>134645496.53244662</v>
      </c>
      <c r="J23" s="1"/>
      <c r="L23">
        <f t="shared" si="2"/>
        <v>2.2727272727272729</v>
      </c>
      <c r="M23" s="17">
        <f t="shared" si="3"/>
        <v>0.44</v>
      </c>
      <c r="N23">
        <v>22</v>
      </c>
      <c r="O23" s="1">
        <f>LARGE(H$2:H$51, $N23)</f>
        <v>72730100.52050361</v>
      </c>
      <c r="P23" s="1">
        <f>LARGE(I$2:I$51, $N23)</f>
        <v>73518534.211000398</v>
      </c>
    </row>
    <row r="24" spans="1:16" x14ac:dyDescent="0.2">
      <c r="A24">
        <v>25</v>
      </c>
      <c r="B24">
        <f t="shared" si="4"/>
        <v>2</v>
      </c>
      <c r="C24" s="1">
        <v>96993332.449357286</v>
      </c>
      <c r="G24">
        <v>23</v>
      </c>
      <c r="H24" s="1">
        <f t="shared" si="0"/>
        <v>0</v>
      </c>
      <c r="I24" s="1">
        <f t="shared" si="1"/>
        <v>0</v>
      </c>
      <c r="J24" s="1"/>
      <c r="L24">
        <f t="shared" si="2"/>
        <v>2.1739130434782608</v>
      </c>
      <c r="M24" s="17">
        <f t="shared" si="3"/>
        <v>0.46</v>
      </c>
      <c r="N24">
        <v>23</v>
      </c>
      <c r="O24" s="1">
        <f>LARGE(H$2:H$51, $N24)</f>
        <v>69326822.877243981</v>
      </c>
      <c r="P24" s="1">
        <f>LARGE(I$2:I$51, $N24)</f>
        <v>72730100.52050361</v>
      </c>
    </row>
    <row r="25" spans="1:16" x14ac:dyDescent="0.2">
      <c r="A25">
        <v>26</v>
      </c>
      <c r="B25">
        <f t="shared" si="4"/>
        <v>1</v>
      </c>
      <c r="C25" s="1">
        <v>93612646.570284799</v>
      </c>
      <c r="G25">
        <v>24</v>
      </c>
      <c r="H25" s="1">
        <f t="shared" si="0"/>
        <v>25458321.434380986</v>
      </c>
      <c r="I25" s="1">
        <f t="shared" si="1"/>
        <v>25458321.434380986</v>
      </c>
      <c r="J25" s="1"/>
      <c r="L25">
        <f t="shared" si="2"/>
        <v>2.0833333333333335</v>
      </c>
      <c r="M25" s="17">
        <f t="shared" si="3"/>
        <v>0.48</v>
      </c>
      <c r="N25">
        <v>24</v>
      </c>
      <c r="O25" s="1">
        <f>LARGE(H$2:H$51, $N25)</f>
        <v>63262621.675034769</v>
      </c>
      <c r="P25" s="1">
        <f>LARGE(I$2:I$51, $N25)</f>
        <v>68411537.021808237</v>
      </c>
    </row>
    <row r="26" spans="1:16" x14ac:dyDescent="0.2">
      <c r="A26">
        <v>28</v>
      </c>
      <c r="B26">
        <f t="shared" si="4"/>
        <v>1</v>
      </c>
      <c r="C26" s="1">
        <v>106961269.7746902</v>
      </c>
      <c r="G26">
        <v>25</v>
      </c>
      <c r="H26" s="1">
        <f t="shared" si="0"/>
        <v>99433277.363415405</v>
      </c>
      <c r="I26" s="1">
        <f t="shared" si="1"/>
        <v>196426609.81277269</v>
      </c>
      <c r="J26" s="1"/>
      <c r="L26">
        <f t="shared" si="2"/>
        <v>2</v>
      </c>
      <c r="M26" s="17">
        <f t="shared" si="3"/>
        <v>0.5</v>
      </c>
      <c r="N26">
        <v>25</v>
      </c>
      <c r="O26" s="1">
        <f>LARGE(H$2:H$51, $N26)</f>
        <v>51575782.348149724</v>
      </c>
      <c r="P26" s="1">
        <f>LARGE(I$2:I$51, $N26)</f>
        <v>63262621.675034769</v>
      </c>
    </row>
    <row r="27" spans="1:16" x14ac:dyDescent="0.2">
      <c r="A27">
        <v>29</v>
      </c>
      <c r="B27">
        <f t="shared" si="4"/>
        <v>1</v>
      </c>
      <c r="C27" s="1">
        <v>69326822.877243981</v>
      </c>
      <c r="G27">
        <v>26</v>
      </c>
      <c r="H27" s="1">
        <f t="shared" si="0"/>
        <v>93612646.570284799</v>
      </c>
      <c r="I27" s="1">
        <f t="shared" si="1"/>
        <v>93612646.570284799</v>
      </c>
      <c r="J27" s="1"/>
      <c r="L27">
        <f t="shared" si="2"/>
        <v>1.9230769230769229</v>
      </c>
      <c r="M27" s="17">
        <f t="shared" si="3"/>
        <v>0.52</v>
      </c>
      <c r="N27">
        <v>26</v>
      </c>
      <c r="O27" s="1">
        <f>LARGE(H$2:H$51, $N27)</f>
        <v>44389201.798222356</v>
      </c>
      <c r="P27" s="1">
        <f>LARGE(I$2:I$51, $N27)</f>
        <v>51575782.348149724</v>
      </c>
    </row>
    <row r="28" spans="1:16" x14ac:dyDescent="0.2">
      <c r="A28">
        <v>29</v>
      </c>
      <c r="B28">
        <f t="shared" si="4"/>
        <v>2</v>
      </c>
      <c r="C28" s="1">
        <v>53859369.810993701</v>
      </c>
      <c r="G28">
        <v>27</v>
      </c>
      <c r="H28" s="1">
        <f t="shared" si="0"/>
        <v>0</v>
      </c>
      <c r="I28" s="1">
        <f t="shared" si="1"/>
        <v>0</v>
      </c>
      <c r="J28" s="1"/>
      <c r="L28">
        <f t="shared" si="2"/>
        <v>1.8518518518518516</v>
      </c>
      <c r="M28" s="17">
        <f t="shared" si="3"/>
        <v>0.54</v>
      </c>
      <c r="N28">
        <v>27</v>
      </c>
      <c r="O28" s="1">
        <f>LARGE(H$2:H$51, $N28)</f>
        <v>39837867.027400762</v>
      </c>
      <c r="P28" s="1">
        <f>LARGE(I$2:I$51, $N28)</f>
        <v>39837867.027400762</v>
      </c>
    </row>
    <row r="29" spans="1:16" x14ac:dyDescent="0.2">
      <c r="A29">
        <v>29</v>
      </c>
      <c r="B29">
        <f t="shared" si="4"/>
        <v>3</v>
      </c>
      <c r="C29" s="1">
        <v>28437125.702214785</v>
      </c>
      <c r="G29">
        <v>28</v>
      </c>
      <c r="H29" s="1">
        <f t="shared" si="0"/>
        <v>106961269.7746902</v>
      </c>
      <c r="I29" s="1">
        <f t="shared" si="1"/>
        <v>106961269.7746902</v>
      </c>
      <c r="J29" s="1"/>
      <c r="L29">
        <f t="shared" si="2"/>
        <v>1.7857142857142856</v>
      </c>
      <c r="M29" s="17">
        <f t="shared" si="3"/>
        <v>0.56000000000000005</v>
      </c>
      <c r="N29">
        <v>28</v>
      </c>
      <c r="O29" s="1">
        <f>LARGE(H$2:H$51, $N29)</f>
        <v>27862469.861103445</v>
      </c>
      <c r="P29" s="1">
        <f>LARGE(I$2:I$51, $N29)</f>
        <v>31714910.426135197</v>
      </c>
    </row>
    <row r="30" spans="1:16" x14ac:dyDescent="0.2">
      <c r="A30">
        <v>30</v>
      </c>
      <c r="B30">
        <f t="shared" si="4"/>
        <v>1</v>
      </c>
      <c r="C30" s="1">
        <v>98564144.658327192</v>
      </c>
      <c r="G30">
        <v>29</v>
      </c>
      <c r="H30" s="1">
        <f t="shared" si="0"/>
        <v>69326822.877243981</v>
      </c>
      <c r="I30" s="1">
        <f t="shared" si="1"/>
        <v>151623318.39045247</v>
      </c>
      <c r="J30" s="1"/>
      <c r="L30">
        <f t="shared" si="2"/>
        <v>1.7241379310344829</v>
      </c>
      <c r="M30" s="17">
        <f t="shared" si="3"/>
        <v>0.57999999999999996</v>
      </c>
      <c r="N30">
        <v>29</v>
      </c>
      <c r="O30" s="1">
        <f>LARGE(H$2:H$51, $N30)</f>
        <v>25458321.434380986</v>
      </c>
      <c r="P30" s="1">
        <f>LARGE(I$2:I$51, $N30)</f>
        <v>27862469.861103445</v>
      </c>
    </row>
    <row r="31" spans="1:16" x14ac:dyDescent="0.2">
      <c r="A31">
        <v>32</v>
      </c>
      <c r="B31">
        <f t="shared" si="4"/>
        <v>1</v>
      </c>
      <c r="C31" s="1">
        <v>39837867.027400762</v>
      </c>
      <c r="G31">
        <v>30</v>
      </c>
      <c r="H31" s="1">
        <f t="shared" si="0"/>
        <v>98564144.658327192</v>
      </c>
      <c r="I31" s="1">
        <f t="shared" si="1"/>
        <v>98564144.658327192</v>
      </c>
      <c r="J31" s="1"/>
      <c r="L31">
        <f t="shared" si="2"/>
        <v>1.6666666666666667</v>
      </c>
      <c r="M31" s="17">
        <f t="shared" si="3"/>
        <v>0.6</v>
      </c>
      <c r="N31">
        <v>30</v>
      </c>
      <c r="O31" s="1">
        <f>LARGE(H$2:H$51, $N31)</f>
        <v>24541640.398715273</v>
      </c>
      <c r="P31" s="1">
        <f>LARGE(I$2:I$51, $N31)</f>
        <v>25458321.434380986</v>
      </c>
    </row>
    <row r="32" spans="1:16" x14ac:dyDescent="0.2">
      <c r="A32">
        <v>36</v>
      </c>
      <c r="B32">
        <f t="shared" si="4"/>
        <v>1</v>
      </c>
      <c r="C32" s="1">
        <v>34493003.378191888</v>
      </c>
      <c r="G32">
        <v>31</v>
      </c>
      <c r="H32" s="1">
        <f t="shared" si="0"/>
        <v>0</v>
      </c>
      <c r="I32" s="1">
        <f t="shared" si="1"/>
        <v>0</v>
      </c>
      <c r="J32" s="1"/>
      <c r="L32">
        <f t="shared" si="2"/>
        <v>1.6129032258064517</v>
      </c>
      <c r="M32" s="17">
        <f t="shared" si="3"/>
        <v>0.62</v>
      </c>
      <c r="N32">
        <v>31</v>
      </c>
      <c r="O32" s="1">
        <f>LARGE(H$2:H$51, $N32)</f>
        <v>17235850.245862886</v>
      </c>
      <c r="P32" s="1">
        <f>LARGE(I$2:I$51, $N32)</f>
        <v>24541640.398715273</v>
      </c>
    </row>
    <row r="33" spans="1:16" x14ac:dyDescent="0.2">
      <c r="A33">
        <v>36</v>
      </c>
      <c r="B33">
        <f t="shared" si="4"/>
        <v>2</v>
      </c>
      <c r="C33" s="1">
        <v>76144637.20234336</v>
      </c>
      <c r="G33">
        <v>32</v>
      </c>
      <c r="H33" s="1">
        <f t="shared" si="0"/>
        <v>39837867.027400762</v>
      </c>
      <c r="I33" s="1">
        <f t="shared" si="1"/>
        <v>39837867.027400762</v>
      </c>
      <c r="J33" s="1"/>
      <c r="L33">
        <f t="shared" si="2"/>
        <v>1.5625</v>
      </c>
      <c r="M33" s="17">
        <f t="shared" si="3"/>
        <v>0.64</v>
      </c>
      <c r="N33">
        <v>32</v>
      </c>
      <c r="O33" s="1">
        <f>LARGE(H$2:H$51, $N33)</f>
        <v>16751539.551324382</v>
      </c>
      <c r="P33" s="1">
        <f>LARGE(I$2:I$51, $N33)</f>
        <v>16751539.551324382</v>
      </c>
    </row>
    <row r="34" spans="1:16" x14ac:dyDescent="0.2">
      <c r="A34">
        <v>37</v>
      </c>
      <c r="B34">
        <f t="shared" si="4"/>
        <v>1</v>
      </c>
      <c r="C34" s="1">
        <v>44389201.798222356</v>
      </c>
      <c r="G34">
        <v>33</v>
      </c>
      <c r="H34" s="1">
        <f t="shared" si="0"/>
        <v>0</v>
      </c>
      <c r="I34" s="1">
        <f t="shared" si="1"/>
        <v>0</v>
      </c>
      <c r="J34" s="1"/>
      <c r="L34">
        <f t="shared" si="2"/>
        <v>1.5151515151515151</v>
      </c>
      <c r="M34" s="17">
        <f t="shared" si="3"/>
        <v>0.66</v>
      </c>
      <c r="N34">
        <v>33</v>
      </c>
      <c r="O34" s="1">
        <f>LARGE(H$2:H$51, $N34)</f>
        <v>0</v>
      </c>
      <c r="P34" s="1">
        <f>LARGE(I$2:I$51, $N34)</f>
        <v>0</v>
      </c>
    </row>
    <row r="35" spans="1:16" x14ac:dyDescent="0.2">
      <c r="A35">
        <v>37</v>
      </c>
      <c r="B35">
        <f t="shared" si="4"/>
        <v>2</v>
      </c>
      <c r="C35" s="1">
        <v>24022335.223585889</v>
      </c>
      <c r="G35">
        <v>34</v>
      </c>
      <c r="H35" s="1">
        <f t="shared" si="0"/>
        <v>0</v>
      </c>
      <c r="I35" s="1">
        <f t="shared" si="1"/>
        <v>0</v>
      </c>
      <c r="J35" s="1"/>
      <c r="L35">
        <f t="shared" si="2"/>
        <v>1.4705882352941175</v>
      </c>
      <c r="M35" s="17">
        <f t="shared" si="3"/>
        <v>0.68</v>
      </c>
      <c r="N35">
        <v>34</v>
      </c>
      <c r="O35" s="1">
        <f>LARGE(H$2:H$51, $N35)</f>
        <v>0</v>
      </c>
      <c r="P35" s="1">
        <f>LARGE(I$2:I$51, $N35)</f>
        <v>0</v>
      </c>
    </row>
    <row r="36" spans="1:16" x14ac:dyDescent="0.2">
      <c r="A36">
        <v>39</v>
      </c>
      <c r="B36">
        <f t="shared" si="4"/>
        <v>1</v>
      </c>
      <c r="C36" s="1">
        <v>79714379.877471998</v>
      </c>
      <c r="G36">
        <v>35</v>
      </c>
      <c r="H36" s="1">
        <f t="shared" si="0"/>
        <v>0</v>
      </c>
      <c r="I36" s="1">
        <f t="shared" si="1"/>
        <v>0</v>
      </c>
      <c r="J36" s="1"/>
      <c r="L36">
        <f t="shared" si="2"/>
        <v>1.4285714285714286</v>
      </c>
      <c r="M36" s="17">
        <f t="shared" si="3"/>
        <v>0.7</v>
      </c>
      <c r="N36">
        <v>35</v>
      </c>
      <c r="O36" s="1">
        <f>LARGE(H$2:H$51, $N36)</f>
        <v>0</v>
      </c>
      <c r="P36" s="1">
        <f>LARGE(I$2:I$51, $N36)</f>
        <v>0</v>
      </c>
    </row>
    <row r="37" spans="1:16" x14ac:dyDescent="0.2">
      <c r="A37">
        <v>40</v>
      </c>
      <c r="B37">
        <f t="shared" si="4"/>
        <v>1</v>
      </c>
      <c r="C37" s="1">
        <v>62238643.624918446</v>
      </c>
      <c r="G37">
        <v>36</v>
      </c>
      <c r="H37" s="1">
        <f t="shared" si="0"/>
        <v>76144637.20234336</v>
      </c>
      <c r="I37" s="1">
        <f t="shared" si="1"/>
        <v>110637640.58053525</v>
      </c>
      <c r="J37" s="1"/>
      <c r="L37">
        <f t="shared" si="2"/>
        <v>1.3888888888888888</v>
      </c>
      <c r="M37" s="17">
        <f t="shared" si="3"/>
        <v>0.72</v>
      </c>
      <c r="N37">
        <v>36</v>
      </c>
      <c r="O37" s="1">
        <f>LARGE(H$2:H$51, $N37)</f>
        <v>0</v>
      </c>
      <c r="P37" s="1">
        <f>LARGE(I$2:I$51, $N37)</f>
        <v>0</v>
      </c>
    </row>
    <row r="38" spans="1:16" x14ac:dyDescent="0.2">
      <c r="A38">
        <v>40</v>
      </c>
      <c r="B38">
        <f t="shared" si="4"/>
        <v>2</v>
      </c>
      <c r="C38" s="1">
        <v>36851799.663079344</v>
      </c>
      <c r="G38">
        <v>37</v>
      </c>
      <c r="H38" s="1">
        <f t="shared" si="0"/>
        <v>44389201.798222356</v>
      </c>
      <c r="I38" s="1">
        <f t="shared" si="1"/>
        <v>68411537.021808237</v>
      </c>
      <c r="J38" s="1"/>
      <c r="L38">
        <f t="shared" si="2"/>
        <v>1.3513513513513513</v>
      </c>
      <c r="M38" s="17">
        <f t="shared" si="3"/>
        <v>0.74</v>
      </c>
      <c r="N38">
        <v>37</v>
      </c>
      <c r="O38" s="1">
        <f>LARGE(H$2:H$51, $N38)</f>
        <v>0</v>
      </c>
      <c r="P38" s="1">
        <f>LARGE(I$2:I$51, $N38)</f>
        <v>0</v>
      </c>
    </row>
    <row r="39" spans="1:16" x14ac:dyDescent="0.2">
      <c r="A39">
        <v>40</v>
      </c>
      <c r="B39">
        <f t="shared" si="4"/>
        <v>3</v>
      </c>
      <c r="C39" s="1">
        <v>78634385.492472008</v>
      </c>
      <c r="G39">
        <v>38</v>
      </c>
      <c r="H39" s="1">
        <f t="shared" si="0"/>
        <v>0</v>
      </c>
      <c r="I39" s="1">
        <f t="shared" si="1"/>
        <v>0</v>
      </c>
      <c r="J39" s="1"/>
      <c r="L39">
        <f t="shared" si="2"/>
        <v>1.3157894736842106</v>
      </c>
      <c r="M39" s="17">
        <f t="shared" si="3"/>
        <v>0.76</v>
      </c>
      <c r="N39">
        <v>38</v>
      </c>
      <c r="O39" s="1">
        <f>LARGE(H$2:H$51, $N39)</f>
        <v>0</v>
      </c>
      <c r="P39" s="1">
        <f>LARGE(I$2:I$51, $N39)</f>
        <v>0</v>
      </c>
    </row>
    <row r="40" spans="1:16" x14ac:dyDescent="0.2">
      <c r="A40">
        <v>40</v>
      </c>
      <c r="B40">
        <f t="shared" si="4"/>
        <v>4</v>
      </c>
      <c r="C40" s="1">
        <v>53891696.017233863</v>
      </c>
      <c r="G40">
        <v>39</v>
      </c>
      <c r="H40" s="1">
        <f t="shared" si="0"/>
        <v>79714379.877471998</v>
      </c>
      <c r="I40" s="1">
        <f t="shared" si="1"/>
        <v>79714379.877471998</v>
      </c>
      <c r="J40" s="1"/>
      <c r="L40">
        <f t="shared" si="2"/>
        <v>1.2820512820512819</v>
      </c>
      <c r="M40" s="17">
        <f t="shared" si="3"/>
        <v>0.78</v>
      </c>
      <c r="N40">
        <v>39</v>
      </c>
      <c r="O40" s="1">
        <f>LARGE(H$2:H$51, $N40)</f>
        <v>0</v>
      </c>
      <c r="P40" s="1">
        <f>LARGE(I$2:I$51, $N40)</f>
        <v>0</v>
      </c>
    </row>
    <row r="41" spans="1:16" x14ac:dyDescent="0.2">
      <c r="A41">
        <v>41</v>
      </c>
      <c r="B41">
        <f t="shared" si="4"/>
        <v>1</v>
      </c>
      <c r="C41" s="1">
        <v>85405314.655280054</v>
      </c>
      <c r="G41">
        <v>40</v>
      </c>
      <c r="H41" s="1">
        <f t="shared" si="0"/>
        <v>78634385.492472008</v>
      </c>
      <c r="I41" s="1">
        <f t="shared" si="1"/>
        <v>231616524.79770362</v>
      </c>
      <c r="J41" s="1"/>
      <c r="L41">
        <f t="shared" si="2"/>
        <v>1.25</v>
      </c>
      <c r="M41" s="17">
        <f t="shared" si="3"/>
        <v>0.8</v>
      </c>
      <c r="N41">
        <v>40</v>
      </c>
      <c r="O41" s="1">
        <f>LARGE(H$2:H$51, $N41)</f>
        <v>0</v>
      </c>
      <c r="P41" s="1">
        <f>LARGE(I$2:I$51, $N41)</f>
        <v>0</v>
      </c>
    </row>
    <row r="42" spans="1:16" x14ac:dyDescent="0.2">
      <c r="A42">
        <v>41</v>
      </c>
      <c r="B42">
        <f t="shared" si="4"/>
        <v>2</v>
      </c>
      <c r="C42" s="1">
        <v>68063236.890281469</v>
      </c>
      <c r="G42">
        <v>41</v>
      </c>
      <c r="H42" s="1">
        <f t="shared" si="0"/>
        <v>85405314.655280054</v>
      </c>
      <c r="I42" s="1">
        <f t="shared" si="1"/>
        <v>153468551.54556152</v>
      </c>
      <c r="J42" s="1"/>
      <c r="L42">
        <f t="shared" si="2"/>
        <v>1.2195121951219512</v>
      </c>
      <c r="M42" s="17">
        <f t="shared" si="3"/>
        <v>0.82</v>
      </c>
      <c r="N42">
        <v>41</v>
      </c>
      <c r="O42" s="1">
        <f>LARGE(H$2:H$51, $N42)</f>
        <v>0</v>
      </c>
      <c r="P42" s="1">
        <f>LARGE(I$2:I$51, $N42)</f>
        <v>0</v>
      </c>
    </row>
    <row r="43" spans="1:16" x14ac:dyDescent="0.2">
      <c r="A43">
        <v>42</v>
      </c>
      <c r="B43">
        <f t="shared" si="4"/>
        <v>1</v>
      </c>
      <c r="C43" s="1">
        <v>73518534.211000398</v>
      </c>
      <c r="G43">
        <v>42</v>
      </c>
      <c r="H43" s="1">
        <f t="shared" si="0"/>
        <v>73518534.211000398</v>
      </c>
      <c r="I43" s="1">
        <f t="shared" si="1"/>
        <v>73518534.211000398</v>
      </c>
      <c r="J43" s="1"/>
      <c r="L43">
        <f t="shared" si="2"/>
        <v>1.1904761904761905</v>
      </c>
      <c r="M43" s="17">
        <f t="shared" si="3"/>
        <v>0.84</v>
      </c>
      <c r="N43">
        <v>42</v>
      </c>
      <c r="O43" s="1">
        <f>LARGE(H$2:H$51, $N43)</f>
        <v>0</v>
      </c>
      <c r="P43" s="1">
        <f>LARGE(I$2:I$51, $N43)</f>
        <v>0</v>
      </c>
    </row>
    <row r="44" spans="1:16" x14ac:dyDescent="0.2">
      <c r="A44">
        <v>44</v>
      </c>
      <c r="B44">
        <f t="shared" si="4"/>
        <v>1</v>
      </c>
      <c r="C44" s="1">
        <v>27862469.861103445</v>
      </c>
      <c r="G44">
        <v>43</v>
      </c>
      <c r="H44" s="1">
        <f t="shared" si="0"/>
        <v>0</v>
      </c>
      <c r="I44" s="1">
        <f t="shared" si="1"/>
        <v>0</v>
      </c>
      <c r="J44" s="1"/>
      <c r="L44">
        <f t="shared" si="2"/>
        <v>1.1627906976744187</v>
      </c>
      <c r="M44" s="17">
        <f t="shared" si="3"/>
        <v>0.86</v>
      </c>
      <c r="N44">
        <v>43</v>
      </c>
      <c r="O44" s="1">
        <f>LARGE(H$2:H$51, $N44)</f>
        <v>0</v>
      </c>
      <c r="P44" s="1">
        <f>LARGE(I$2:I$51, $N44)</f>
        <v>0</v>
      </c>
    </row>
    <row r="45" spans="1:16" x14ac:dyDescent="0.2">
      <c r="A45">
        <v>46</v>
      </c>
      <c r="B45">
        <f t="shared" si="4"/>
        <v>1</v>
      </c>
      <c r="C45" s="1">
        <v>104884301.73193014</v>
      </c>
      <c r="G45">
        <v>44</v>
      </c>
      <c r="H45" s="1">
        <f t="shared" si="0"/>
        <v>27862469.861103445</v>
      </c>
      <c r="I45" s="1">
        <f t="shared" si="1"/>
        <v>27862469.861103445</v>
      </c>
      <c r="J45" s="1"/>
      <c r="L45">
        <f t="shared" si="2"/>
        <v>1.1363636363636365</v>
      </c>
      <c r="M45" s="17">
        <f t="shared" si="3"/>
        <v>0.88</v>
      </c>
      <c r="N45">
        <v>44</v>
      </c>
      <c r="O45" s="1">
        <f>LARGE(H$2:H$51, $N45)</f>
        <v>0</v>
      </c>
      <c r="P45" s="1">
        <f>LARGE(I$2:I$51, $N45)</f>
        <v>0</v>
      </c>
    </row>
    <row r="46" spans="1:16" x14ac:dyDescent="0.2">
      <c r="A46">
        <v>46</v>
      </c>
      <c r="B46">
        <f t="shared" si="4"/>
        <v>2</v>
      </c>
      <c r="C46" s="1">
        <v>41645769.950711124</v>
      </c>
      <c r="G46">
        <v>45</v>
      </c>
      <c r="H46" s="1">
        <f t="shared" si="0"/>
        <v>0</v>
      </c>
      <c r="I46" s="1">
        <f t="shared" si="1"/>
        <v>0</v>
      </c>
      <c r="J46" s="1"/>
      <c r="L46">
        <f t="shared" si="2"/>
        <v>1.1111111111111112</v>
      </c>
      <c r="M46" s="17">
        <f t="shared" si="3"/>
        <v>0.9</v>
      </c>
      <c r="N46">
        <v>45</v>
      </c>
      <c r="O46" s="1">
        <f>LARGE(H$2:H$51, $N46)</f>
        <v>0</v>
      </c>
      <c r="P46" s="1">
        <f>LARGE(I$2:I$51, $N46)</f>
        <v>0</v>
      </c>
    </row>
    <row r="47" spans="1:16" x14ac:dyDescent="0.2">
      <c r="A47">
        <v>47</v>
      </c>
      <c r="B47">
        <f t="shared" si="4"/>
        <v>1</v>
      </c>
      <c r="C47" s="1">
        <v>17235850.245862886</v>
      </c>
      <c r="G47">
        <v>46</v>
      </c>
      <c r="H47" s="1">
        <f t="shared" si="0"/>
        <v>104884301.73193014</v>
      </c>
      <c r="I47" s="1">
        <f t="shared" si="1"/>
        <v>146530071.68264127</v>
      </c>
      <c r="J47" s="1"/>
      <c r="L47">
        <f t="shared" si="2"/>
        <v>1.0869565217391304</v>
      </c>
      <c r="M47" s="17">
        <f t="shared" si="3"/>
        <v>0.92</v>
      </c>
      <c r="N47">
        <v>46</v>
      </c>
      <c r="O47" s="1">
        <f>LARGE(H$2:H$51, $N47)</f>
        <v>0</v>
      </c>
      <c r="P47" s="1">
        <f>LARGE(I$2:I$51, $N47)</f>
        <v>0</v>
      </c>
    </row>
    <row r="48" spans="1:16" x14ac:dyDescent="0.2">
      <c r="A48">
        <v>47</v>
      </c>
      <c r="B48">
        <f t="shared" si="4"/>
        <v>2</v>
      </c>
      <c r="C48" s="1">
        <v>14479060.180272309</v>
      </c>
      <c r="G48">
        <v>47</v>
      </c>
      <c r="H48" s="1">
        <f t="shared" si="0"/>
        <v>17235850.245862886</v>
      </c>
      <c r="I48" s="1">
        <f t="shared" si="1"/>
        <v>31714910.426135197</v>
      </c>
      <c r="J48" s="1"/>
      <c r="L48">
        <f t="shared" si="2"/>
        <v>1.0638297872340425</v>
      </c>
      <c r="M48" s="17">
        <f t="shared" si="3"/>
        <v>0.94</v>
      </c>
      <c r="N48">
        <v>47</v>
      </c>
      <c r="O48" s="1">
        <f>LARGE(H$2:H$51, $N48)</f>
        <v>0</v>
      </c>
      <c r="P48" s="1">
        <f>LARGE(I$2:I$51, $N48)</f>
        <v>0</v>
      </c>
    </row>
    <row r="49" spans="1:16" x14ac:dyDescent="0.2">
      <c r="A49">
        <v>49</v>
      </c>
      <c r="B49">
        <f t="shared" si="4"/>
        <v>1</v>
      </c>
      <c r="C49" s="1">
        <v>51575782.348149724</v>
      </c>
      <c r="G49">
        <v>48</v>
      </c>
      <c r="H49" s="1">
        <f t="shared" si="0"/>
        <v>0</v>
      </c>
      <c r="I49" s="1">
        <f t="shared" si="1"/>
        <v>0</v>
      </c>
      <c r="J49" s="1"/>
      <c r="L49">
        <f t="shared" si="2"/>
        <v>1.0416666666666667</v>
      </c>
      <c r="M49" s="17">
        <f t="shared" si="3"/>
        <v>0.96</v>
      </c>
      <c r="N49">
        <v>48</v>
      </c>
      <c r="O49" s="1">
        <f>LARGE(H$2:H$51, $N49)</f>
        <v>0</v>
      </c>
      <c r="P49" s="1">
        <f>LARGE(I$2:I$51, $N49)</f>
        <v>0</v>
      </c>
    </row>
    <row r="50" spans="1:16" x14ac:dyDescent="0.2">
      <c r="A50">
        <v>50</v>
      </c>
      <c r="B50">
        <f t="shared" si="4"/>
        <v>1</v>
      </c>
      <c r="C50" s="1">
        <v>27057369.664892562</v>
      </c>
      <c r="G50">
        <v>49</v>
      </c>
      <c r="H50" s="1">
        <f t="shared" si="0"/>
        <v>51575782.348149724</v>
      </c>
      <c r="I50" s="1">
        <f t="shared" si="1"/>
        <v>51575782.348149724</v>
      </c>
      <c r="J50" s="1"/>
      <c r="L50">
        <f t="shared" si="2"/>
        <v>1.0204081632653061</v>
      </c>
      <c r="M50" s="17">
        <f t="shared" si="3"/>
        <v>0.98</v>
      </c>
      <c r="N50">
        <v>49</v>
      </c>
      <c r="O50" s="1">
        <f>LARGE(H$2:H$51, $N50)</f>
        <v>0</v>
      </c>
      <c r="P50" s="1">
        <f>LARGE(I$2:I$51, $N50)</f>
        <v>0</v>
      </c>
    </row>
    <row r="51" spans="1:16" x14ac:dyDescent="0.2">
      <c r="A51">
        <v>50</v>
      </c>
      <c r="B51">
        <f t="shared" si="4"/>
        <v>2</v>
      </c>
      <c r="C51" s="1">
        <v>82585046.081118166</v>
      </c>
      <c r="G51">
        <v>50</v>
      </c>
      <c r="H51" s="1">
        <f t="shared" si="0"/>
        <v>82585046.081118166</v>
      </c>
      <c r="I51" s="1">
        <f t="shared" si="1"/>
        <v>109642415.74601072</v>
      </c>
      <c r="J51" s="1"/>
      <c r="L51">
        <f t="shared" si="2"/>
        <v>1</v>
      </c>
      <c r="M51" s="17">
        <f t="shared" si="3"/>
        <v>1</v>
      </c>
      <c r="N51">
        <v>50</v>
      </c>
      <c r="O51" s="1">
        <f>LARGE(H$2:H$51, $N51)</f>
        <v>0</v>
      </c>
      <c r="P51" s="1">
        <f>LARGE(I$2:I$51, $N51)</f>
        <v>0</v>
      </c>
    </row>
    <row r="54" spans="1:16" x14ac:dyDescent="0.2">
      <c r="I54" s="1"/>
    </row>
    <row r="55" spans="1:16" x14ac:dyDescent="0.2">
      <c r="I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OEP</vt:lpstr>
      <vt:lpstr>AEP</vt:lpstr>
      <vt:lpstr>YELT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Josephson</dc:creator>
  <cp:lastModifiedBy>Aaron Josephson</cp:lastModifiedBy>
  <dcterms:created xsi:type="dcterms:W3CDTF">2021-09-22T03:58:26Z</dcterms:created>
  <dcterms:modified xsi:type="dcterms:W3CDTF">2022-01-10T20:36:56Z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{22140C63-438F-4DC8-997F-03BD1EE05911}</vt:lpwstr>
  </property>
</Properties>
</file>