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ropbox\Teaching_PHBS\corp fina\2023-fall\slides\"/>
    </mc:Choice>
  </mc:AlternateContent>
  <bookViews>
    <workbookView xWindow="-105" yWindow="-105" windowWidth="21825" windowHeight="13905" activeTab="1"/>
  </bookViews>
  <sheets>
    <sheet name="EAC" sheetId="1" r:id="rId1"/>
    <sheet name="6.27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2" l="1"/>
  <c r="D19" i="2"/>
  <c r="D18" i="2"/>
  <c r="D17" i="2"/>
  <c r="D16" i="2"/>
  <c r="D15" i="2"/>
  <c r="D13" i="2"/>
  <c r="B16" i="1"/>
  <c r="B15" i="1"/>
  <c r="E13" i="1"/>
  <c r="C12" i="1"/>
  <c r="C24" i="2" l="1"/>
  <c r="E21" i="2"/>
  <c r="E24" i="2" s="1"/>
  <c r="F21" i="2"/>
  <c r="F24" i="2" s="1"/>
  <c r="E19" i="2"/>
  <c r="F19" i="2"/>
  <c r="G19" i="2"/>
  <c r="G21" i="2" s="1"/>
  <c r="G24" i="2" s="1"/>
  <c r="H19" i="2"/>
  <c r="H21" i="2" s="1"/>
  <c r="H24" i="2" s="1"/>
  <c r="D24" i="2"/>
  <c r="C25" i="2" s="1"/>
  <c r="E18" i="2"/>
  <c r="F18" i="2"/>
  <c r="G18" i="2"/>
  <c r="H18" i="2"/>
  <c r="E17" i="2"/>
  <c r="F17" i="2"/>
  <c r="G17" i="2"/>
  <c r="H17" i="2"/>
  <c r="E16" i="2"/>
  <c r="F16" i="2"/>
  <c r="G16" i="2"/>
  <c r="H16" i="2"/>
  <c r="C22" i="2"/>
  <c r="E15" i="2"/>
  <c r="F15" i="2"/>
  <c r="G15" i="2"/>
  <c r="H15" i="2"/>
  <c r="E14" i="2"/>
  <c r="F14" i="2"/>
  <c r="G14" i="2"/>
  <c r="H14" i="2"/>
  <c r="D14" i="2"/>
  <c r="E13" i="2"/>
  <c r="F13" i="2"/>
  <c r="G13" i="2"/>
  <c r="H13" i="2"/>
  <c r="B14" i="1" l="1"/>
  <c r="C11" i="1" l="1"/>
  <c r="B25" i="1" l="1"/>
  <c r="G24" i="1"/>
  <c r="D22" i="1"/>
  <c r="D23" i="1" s="1"/>
  <c r="D25" i="1" s="1"/>
  <c r="E22" i="1"/>
  <c r="E23" i="1" s="1"/>
  <c r="E25" i="1" s="1"/>
  <c r="F22" i="1"/>
  <c r="F23" i="1" s="1"/>
  <c r="F25" i="1" s="1"/>
  <c r="G22" i="1"/>
  <c r="G23" i="1" s="1"/>
  <c r="G25" i="1" s="1"/>
  <c r="C22" i="1"/>
  <c r="C23" i="1" s="1"/>
  <c r="C25" i="1" s="1"/>
  <c r="E11" i="1"/>
  <c r="E12" i="1" s="1"/>
  <c r="E14" i="1" s="1"/>
  <c r="D11" i="1"/>
  <c r="C14" i="1"/>
  <c r="D12" i="1"/>
  <c r="D14" i="1" s="1"/>
  <c r="B26" i="1" l="1"/>
  <c r="B27" i="1" s="1"/>
</calcChain>
</file>

<file path=xl/comments1.xml><?xml version="1.0" encoding="utf-8"?>
<comments xmlns="http://schemas.openxmlformats.org/spreadsheetml/2006/main">
  <authors>
    <author>fangyuanma</author>
  </authors>
  <commentList>
    <comment ref="A12" authorId="0" shapeId="0">
      <text>
        <r>
          <rPr>
            <sz val="12"/>
            <color indexed="81"/>
            <rFont val="Cambria"/>
            <family val="1"/>
          </rPr>
          <t>Using the tax-shield approach,
OCF  =    (Sales-Cost)*(1-t) + (Depreciation)*t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13" authorId="0" shapeId="0">
      <text>
        <r>
          <rPr>
            <sz val="12"/>
            <color indexed="81"/>
            <rFont val="Cambira"/>
            <family val="1"/>
          </rPr>
          <t>This comes from the after-tax salvage value</t>
        </r>
        <r>
          <rPr>
            <b/>
            <sz val="9"/>
            <color indexed="81"/>
            <rFont val="宋体"/>
            <family val="3"/>
            <charset val="134"/>
          </rPr>
          <t>.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1"/>
            <color indexed="81"/>
            <rFont val="Cambria"/>
            <family val="1"/>
          </rPr>
          <t>When a firm sell the asset, the difference between the market value (selling price) and its book value is taxable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16" authorId="0" shapeId="0">
      <text>
        <r>
          <rPr>
            <sz val="11"/>
            <color indexed="81"/>
            <rFont val="Cambria"/>
            <family val="1"/>
          </rPr>
          <t xml:space="preserve">To find the EAC, we find the </t>
        </r>
        <r>
          <rPr>
            <b/>
            <sz val="11"/>
            <color indexed="81"/>
            <rFont val="Cambria"/>
            <family val="1"/>
          </rPr>
          <t>present value</t>
        </r>
        <r>
          <rPr>
            <sz val="11"/>
            <color indexed="81"/>
            <rFont val="Cambria"/>
            <family val="1"/>
          </rPr>
          <t xml:space="preserve"> of cash flows and then find the </t>
        </r>
        <r>
          <rPr>
            <b/>
            <sz val="11"/>
            <color indexed="81"/>
            <rFont val="Cambria"/>
            <family val="1"/>
          </rPr>
          <t>annuity</t>
        </r>
        <r>
          <rPr>
            <sz val="11"/>
            <color indexed="81"/>
            <rFont val="Cambria"/>
            <family val="1"/>
          </rPr>
          <t xml:space="preserve"> with the same number of periods that has the </t>
        </r>
        <r>
          <rPr>
            <b/>
            <sz val="11"/>
            <color indexed="81"/>
            <rFont val="Cambria"/>
            <family val="1"/>
          </rPr>
          <t>same present value</t>
        </r>
        <r>
          <rPr>
            <sz val="11"/>
            <color indexed="81"/>
            <rFont val="Cambria"/>
            <family val="1"/>
          </rPr>
          <t>.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<sst xmlns="http://schemas.openxmlformats.org/spreadsheetml/2006/main" count="47" uniqueCount="34">
  <si>
    <t>Tax Rate</t>
  </si>
  <si>
    <t>Required Return</t>
  </si>
  <si>
    <t>Intial Cost of Burnout</t>
  </si>
  <si>
    <t>Intial Cost of Longlasting</t>
  </si>
  <si>
    <t>Salvage Value</t>
  </si>
  <si>
    <t>Burnout</t>
  </si>
  <si>
    <t>Year</t>
  </si>
  <si>
    <t>Sales</t>
  </si>
  <si>
    <t>Cost</t>
  </si>
  <si>
    <t>Depreciation</t>
  </si>
  <si>
    <t>OCF</t>
  </si>
  <si>
    <t>Capital Spending</t>
  </si>
  <si>
    <t>Project Cash Flow</t>
  </si>
  <si>
    <t>NPV</t>
  </si>
  <si>
    <t>EAC</t>
  </si>
  <si>
    <t>Longlasting</t>
  </si>
  <si>
    <t>Thus, longlasting is cheaper!</t>
  </si>
  <si>
    <t>Revenue</t>
  </si>
  <si>
    <t>Fixed Costs</t>
  </si>
  <si>
    <t>Variable Costs</t>
  </si>
  <si>
    <t>EBT</t>
  </si>
  <si>
    <t>tax rate</t>
  </si>
  <si>
    <t>discount rate</t>
  </si>
  <si>
    <t>Initial sales (units)</t>
  </si>
  <si>
    <t>Taxes</t>
  </si>
  <si>
    <t>Net Income</t>
  </si>
  <si>
    <t>Capital Expenditure</t>
  </si>
  <si>
    <t>Ch. NWC</t>
  </si>
  <si>
    <t>Initial equipment</t>
  </si>
  <si>
    <t>PCF</t>
  </si>
  <si>
    <t>Unit sales price</t>
  </si>
  <si>
    <t>Annual growth rate of sales</t>
  </si>
  <si>
    <t>Fixed cost per year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</si>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</sst>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_);[Red]\(&quot;$&quot;#,##0.00\)"/>
    <numFmt numFmtId="165" formatCode="0_ "/>
    <numFmt numFmtId="166" formatCode="0.00_ "/>
  </numFmts>
  <fonts count="15">
    <font>
      <sz val="11"/>
      <color theme="1"/>
      <name val="Calibri"/>
      <family val="2"/>
      <scheme val="minor"/>
    </font>
    <font>
      <sz val="12"/>
      <name val="宋体"/>
      <family val="3"/>
      <charset val="134"/>
    </font>
    <font>
      <sz val="14"/>
      <name val="Times New Roman"/>
      <family val="1"/>
    </font>
    <font>
      <sz val="16"/>
      <name val="Times New Roman"/>
      <family val="1"/>
    </font>
    <font>
      <sz val="16"/>
      <name val="宋体"/>
      <family val="3"/>
      <charset val="134"/>
    </font>
    <font>
      <b/>
      <u/>
      <sz val="16"/>
      <name val="Times New Roman"/>
      <family val="1"/>
    </font>
    <font>
      <b/>
      <sz val="16"/>
      <name val="Times New Roman"/>
      <family val="1"/>
    </font>
    <font>
      <sz val="18"/>
      <name val="Times New Roman"/>
      <family val="1"/>
    </font>
    <font>
      <sz val="9"/>
      <name val="Calibri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indexed="81"/>
      <name val="Cambria"/>
      <family val="1"/>
    </font>
    <font>
      <sz val="12"/>
      <color indexed="81"/>
      <name val="Cambria"/>
      <family val="1"/>
    </font>
    <font>
      <b/>
      <sz val="11"/>
      <color indexed="81"/>
      <name val="Cambria"/>
      <family val="1"/>
    </font>
    <font>
      <sz val="12"/>
      <color indexed="81"/>
      <name val="Cambira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5">
    <xf numFmtId="0" fontId="0" fillId="0" borderId="0" xfId="0"/>
    <xf numFmtId="0" fontId="1" fillId="0" borderId="0" xfId="1">
      <alignment vertical="center"/>
    </xf>
    <xf numFmtId="0" fontId="2" fillId="0" borderId="0" xfId="1" applyFont="1" applyAlignment="1">
      <alignment horizontal="center" vertical="center"/>
    </xf>
    <xf numFmtId="9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66" fontId="3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4" fillId="0" borderId="0" xfId="1" applyFont="1">
      <alignment vertical="center"/>
    </xf>
    <xf numFmtId="0" fontId="3" fillId="0" borderId="0" xfId="1" applyFont="1">
      <alignment vertical="center"/>
    </xf>
    <xf numFmtId="0" fontId="5" fillId="0" borderId="0" xfId="1" applyFont="1">
      <alignment vertical="center"/>
    </xf>
    <xf numFmtId="0" fontId="3" fillId="0" borderId="1" xfId="1" applyFont="1" applyBorder="1">
      <alignment vertical="center"/>
    </xf>
    <xf numFmtId="0" fontId="3" fillId="0" borderId="2" xfId="1" applyFont="1" applyBorder="1">
      <alignment vertical="center"/>
    </xf>
    <xf numFmtId="0" fontId="6" fillId="0" borderId="0" xfId="1" applyFont="1">
      <alignment vertical="center"/>
    </xf>
    <xf numFmtId="0" fontId="7" fillId="0" borderId="0" xfId="1" applyFont="1">
      <alignment vertical="center"/>
    </xf>
    <xf numFmtId="4" fontId="0" fillId="0" borderId="0" xfId="0" applyNumberFormat="1"/>
    <xf numFmtId="3" fontId="0" fillId="0" borderId="0" xfId="0" applyNumberFormat="1"/>
    <xf numFmtId="0" fontId="0" fillId="0" borderId="2" xfId="0" applyBorder="1"/>
    <xf numFmtId="4" fontId="0" fillId="0" borderId="2" xfId="0" applyNumberFormat="1" applyBorder="1"/>
    <xf numFmtId="0" fontId="0" fillId="2" borderId="3" xfId="0" applyFill="1" applyBorder="1"/>
    <xf numFmtId="4" fontId="0" fillId="2" borderId="3" xfId="0" applyNumberFormat="1" applyFill="1" applyBorder="1"/>
    <xf numFmtId="3" fontId="0" fillId="2" borderId="3" xfId="0" applyNumberFormat="1" applyFill="1" applyBorder="1"/>
    <xf numFmtId="0" fontId="0" fillId="3" borderId="0" xfId="0" applyFill="1"/>
    <xf numFmtId="4" fontId="0" fillId="3" borderId="0" xfId="0" applyNumberFormat="1" applyFill="1"/>
    <xf numFmtId="0" fontId="0" fillId="4" borderId="4" xfId="0" applyFill="1" applyBorder="1"/>
    <xf numFmtId="4" fontId="0" fillId="4" borderId="4" xfId="0" applyNumberFormat="1" applyFill="1" applyBorder="1"/>
    <xf numFmtId="0" fontId="0" fillId="4" borderId="0" xfId="0" applyFill="1" applyBorder="1"/>
    <xf numFmtId="4" fontId="0" fillId="4" borderId="0" xfId="0" applyNumberFormat="1" applyFill="1" applyBorder="1"/>
    <xf numFmtId="0" fontId="0" fillId="4" borderId="2" xfId="0" applyFill="1" applyBorder="1"/>
    <xf numFmtId="4" fontId="0" fillId="4" borderId="2" xfId="0" applyNumberFormat="1" applyFill="1" applyBorder="1"/>
    <xf numFmtId="0" fontId="0" fillId="4" borderId="0" xfId="0" applyFill="1"/>
    <xf numFmtId="4" fontId="0" fillId="4" borderId="0" xfId="0" applyNumberFormat="1" applyFill="1"/>
    <xf numFmtId="10" fontId="0" fillId="0" borderId="0" xfId="0" applyNumberFormat="1"/>
  </cellXfs>
  <cellStyles count="2"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2"/>
  <sheetViews>
    <sheetView workbookViewId="0">
      <selection activeCell="F27" sqref="F27"/>
    </sheetView>
  </sheetViews>
  <sheetFormatPr defaultRowHeight="15"/>
  <cols>
    <col min="1" max="1" width="37.140625" bestFit="1" customWidth="1"/>
    <col min="2" max="2" width="11.5703125" bestFit="1" customWidth="1"/>
    <col min="3" max="5" width="9.42578125" bestFit="1" customWidth="1"/>
    <col min="6" max="6" width="9.140625" customWidth="1"/>
    <col min="7" max="7" width="11.5703125" customWidth="1"/>
  </cols>
  <sheetData>
    <row r="1" spans="1:9" ht="20.25">
      <c r="A1" s="11" t="s">
        <v>0</v>
      </c>
      <c r="B1" s="3">
        <v>0.34</v>
      </c>
      <c r="C1" s="4"/>
      <c r="D1" s="4"/>
      <c r="E1" s="4"/>
      <c r="F1" s="4"/>
      <c r="G1" s="4"/>
      <c r="H1" s="2"/>
      <c r="I1" s="2"/>
    </row>
    <row r="2" spans="1:9" ht="20.25">
      <c r="A2" s="11" t="s">
        <v>1</v>
      </c>
      <c r="B2" s="3">
        <v>0.15</v>
      </c>
      <c r="C2" s="4"/>
      <c r="D2" s="4"/>
      <c r="E2" s="4"/>
      <c r="F2" s="4"/>
      <c r="G2" s="4"/>
      <c r="H2" s="2"/>
      <c r="I2" s="2"/>
    </row>
    <row r="3" spans="1:9" ht="20.25">
      <c r="A3" s="11" t="s">
        <v>2</v>
      </c>
      <c r="B3" s="5">
        <v>36</v>
      </c>
      <c r="C3" s="4"/>
      <c r="D3" s="4"/>
      <c r="E3" s="4"/>
      <c r="F3" s="4"/>
      <c r="G3" s="4"/>
      <c r="H3" s="2"/>
      <c r="I3" s="2"/>
    </row>
    <row r="4" spans="1:9" ht="20.25">
      <c r="A4" s="11" t="s">
        <v>3</v>
      </c>
      <c r="B4" s="5">
        <v>60</v>
      </c>
      <c r="C4" s="4"/>
      <c r="D4" s="4"/>
      <c r="E4" s="4"/>
      <c r="F4" s="4"/>
      <c r="G4" s="4"/>
      <c r="H4" s="2"/>
      <c r="I4" s="2"/>
    </row>
    <row r="5" spans="1:9" ht="20.25">
      <c r="A5" s="11" t="s">
        <v>4</v>
      </c>
      <c r="B5" s="5">
        <v>5</v>
      </c>
      <c r="C5" s="4"/>
      <c r="D5" s="4"/>
      <c r="E5" s="4"/>
      <c r="F5" s="4"/>
      <c r="G5" s="4"/>
      <c r="H5" s="2"/>
      <c r="I5" s="2"/>
    </row>
    <row r="6" spans="1:9" ht="20.25">
      <c r="A6" s="11"/>
      <c r="B6" s="4"/>
      <c r="C6" s="4"/>
      <c r="D6" s="4"/>
      <c r="E6" s="4"/>
      <c r="F6" s="4"/>
      <c r="G6" s="4"/>
      <c r="H6" s="2"/>
      <c r="I6" s="2"/>
    </row>
    <row r="7" spans="1:9" ht="20.25">
      <c r="A7" s="12" t="s">
        <v>5</v>
      </c>
      <c r="B7" s="4"/>
      <c r="C7" s="4"/>
      <c r="D7" s="4"/>
      <c r="E7" s="4"/>
      <c r="F7" s="4"/>
      <c r="G7" s="4"/>
      <c r="H7" s="2"/>
      <c r="I7" s="2"/>
    </row>
    <row r="8" spans="1:9" ht="20.25">
      <c r="A8" s="11" t="s">
        <v>6</v>
      </c>
      <c r="B8" s="4">
        <v>0</v>
      </c>
      <c r="C8" s="4">
        <v>1</v>
      </c>
      <c r="D8" s="4">
        <v>2</v>
      </c>
      <c r="E8" s="4">
        <v>3</v>
      </c>
      <c r="F8" s="4"/>
      <c r="G8" s="4"/>
      <c r="H8" s="2"/>
      <c r="I8" s="2"/>
    </row>
    <row r="9" spans="1:9" ht="20.25">
      <c r="A9" s="11" t="s">
        <v>7</v>
      </c>
      <c r="B9" s="4"/>
      <c r="C9" s="4">
        <v>0</v>
      </c>
      <c r="D9" s="4">
        <v>0</v>
      </c>
      <c r="E9" s="4">
        <v>0</v>
      </c>
      <c r="F9" s="4"/>
      <c r="G9" s="4"/>
      <c r="H9" s="2"/>
      <c r="I9" s="2"/>
    </row>
    <row r="10" spans="1:9" ht="20.25">
      <c r="A10" s="11" t="s">
        <v>8</v>
      </c>
      <c r="B10" s="4"/>
      <c r="C10" s="4">
        <v>100</v>
      </c>
      <c r="D10" s="4">
        <v>100</v>
      </c>
      <c r="E10" s="4">
        <v>100</v>
      </c>
      <c r="F10" s="4"/>
      <c r="G10" s="4"/>
      <c r="H10" s="2"/>
      <c r="I10" s="2"/>
    </row>
    <row r="11" spans="1:9" ht="20.25">
      <c r="A11" s="13" t="s">
        <v>9</v>
      </c>
      <c r="B11" s="6"/>
      <c r="C11" s="6">
        <f>B3/3</f>
        <v>12</v>
      </c>
      <c r="D11" s="6">
        <f>B3/3</f>
        <v>12</v>
      </c>
      <c r="E11" s="6">
        <f>B3/3</f>
        <v>12</v>
      </c>
      <c r="F11" s="4"/>
      <c r="G11" s="4"/>
      <c r="H11" s="2"/>
      <c r="I11" s="2"/>
    </row>
    <row r="12" spans="1:9" ht="20.25">
      <c r="A12" s="11" t="s">
        <v>10</v>
      </c>
      <c r="B12" s="4"/>
      <c r="C12" s="4">
        <f>(C9-C10)*(1-$B$1)+$B$1*C11</f>
        <v>-61.919999999999987</v>
      </c>
      <c r="D12" s="4">
        <f t="shared" ref="D12:E12" si="0">(D9-D10)*(1-$B$1)+$B$1*D11</f>
        <v>-61.919999999999987</v>
      </c>
      <c r="E12" s="4">
        <f t="shared" si="0"/>
        <v>-61.919999999999987</v>
      </c>
      <c r="F12" s="4"/>
      <c r="G12" s="4"/>
      <c r="H12" s="2"/>
      <c r="I12" s="2"/>
    </row>
    <row r="13" spans="1:9" ht="20.25">
      <c r="A13" s="14" t="s">
        <v>11</v>
      </c>
      <c r="B13" s="7">
        <v>-36</v>
      </c>
      <c r="C13" s="7"/>
      <c r="D13" s="7"/>
      <c r="E13" s="7">
        <f>(1-$B$1)*B5</f>
        <v>3.3</v>
      </c>
      <c r="F13" s="4"/>
      <c r="G13" s="4"/>
      <c r="H13" s="2"/>
      <c r="I13" s="2"/>
    </row>
    <row r="14" spans="1:9" ht="20.25">
      <c r="A14" s="11" t="s">
        <v>12</v>
      </c>
      <c r="B14" s="4">
        <f>B12+B13</f>
        <v>-36</v>
      </c>
      <c r="C14" s="4">
        <f t="shared" ref="C14:E14" si="1">C12+C13</f>
        <v>-61.919999999999987</v>
      </c>
      <c r="D14" s="4">
        <f t="shared" si="1"/>
        <v>-61.919999999999987</v>
      </c>
      <c r="E14" s="4">
        <f t="shared" si="1"/>
        <v>-58.61999999999999</v>
      </c>
      <c r="F14" s="4"/>
      <c r="G14" s="4"/>
      <c r="H14" s="2"/>
      <c r="I14" s="2"/>
    </row>
    <row r="15" spans="1:9" ht="20.25">
      <c r="A15" s="11" t="s">
        <v>13</v>
      </c>
      <c r="B15" s="8">
        <f>B14+NPV(B2,C14:E14)</f>
        <v>-175.20749568504974</v>
      </c>
      <c r="C15" s="4"/>
      <c r="D15" s="4"/>
      <c r="E15" s="4"/>
      <c r="F15" s="4"/>
      <c r="G15" s="4"/>
      <c r="H15" s="2"/>
      <c r="I15" s="2"/>
    </row>
    <row r="16" spans="1:9" ht="20.25">
      <c r="A16" s="15" t="s">
        <v>14</v>
      </c>
      <c r="B16" s="9">
        <f>PMT(B2,3,B15)</f>
        <v>76.736846652267843</v>
      </c>
      <c r="C16" s="4"/>
      <c r="D16" s="4"/>
      <c r="E16" s="4"/>
      <c r="F16" s="4"/>
      <c r="G16" s="4"/>
      <c r="H16" s="2"/>
      <c r="I16" s="2"/>
    </row>
    <row r="17" spans="1:9" ht="20.25">
      <c r="A17" s="11"/>
      <c r="B17" s="4"/>
      <c r="C17" s="4"/>
      <c r="D17" s="4"/>
      <c r="E17" s="4"/>
      <c r="F17" s="4"/>
      <c r="G17" s="4"/>
      <c r="H17" s="2"/>
      <c r="I17" s="2"/>
    </row>
    <row r="18" spans="1:9" ht="20.25">
      <c r="A18" s="12" t="s">
        <v>15</v>
      </c>
      <c r="B18" s="4"/>
      <c r="C18" s="4"/>
      <c r="D18" s="4"/>
      <c r="E18" s="4"/>
      <c r="F18" s="4"/>
      <c r="G18" s="4"/>
      <c r="H18" s="2"/>
      <c r="I18" s="2"/>
    </row>
    <row r="19" spans="1:9" ht="20.25">
      <c r="A19" s="11" t="s">
        <v>6</v>
      </c>
      <c r="B19" s="4">
        <v>0</v>
      </c>
      <c r="C19" s="4">
        <v>1</v>
      </c>
      <c r="D19" s="4">
        <v>2</v>
      </c>
      <c r="E19" s="4">
        <v>3</v>
      </c>
      <c r="F19" s="4">
        <v>4</v>
      </c>
      <c r="G19" s="4">
        <v>5</v>
      </c>
      <c r="H19" s="2"/>
      <c r="I19" s="2"/>
    </row>
    <row r="20" spans="1:9" ht="20.25">
      <c r="A20" s="11" t="s">
        <v>7</v>
      </c>
      <c r="B20" s="4"/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2"/>
      <c r="I20" s="2"/>
    </row>
    <row r="21" spans="1:9" ht="20.25">
      <c r="A21" s="11" t="s">
        <v>8</v>
      </c>
      <c r="B21" s="4"/>
      <c r="C21" s="4">
        <v>88</v>
      </c>
      <c r="D21" s="4">
        <v>88</v>
      </c>
      <c r="E21" s="4">
        <v>88</v>
      </c>
      <c r="F21" s="4">
        <v>88</v>
      </c>
      <c r="G21" s="4">
        <v>88</v>
      </c>
      <c r="H21" s="2"/>
      <c r="I21" s="2"/>
    </row>
    <row r="22" spans="1:9" ht="20.25">
      <c r="A22" s="13" t="s">
        <v>9</v>
      </c>
      <c r="B22" s="6"/>
      <c r="C22" s="6">
        <f>$B$4/5</f>
        <v>12</v>
      </c>
      <c r="D22" s="6">
        <f t="shared" ref="D22:G22" si="2">$B$4/5</f>
        <v>12</v>
      </c>
      <c r="E22" s="6">
        <f t="shared" si="2"/>
        <v>12</v>
      </c>
      <c r="F22" s="6">
        <f t="shared" si="2"/>
        <v>12</v>
      </c>
      <c r="G22" s="6">
        <f t="shared" si="2"/>
        <v>12</v>
      </c>
      <c r="H22" s="2"/>
      <c r="I22" s="2"/>
    </row>
    <row r="23" spans="1:9" ht="20.25">
      <c r="A23" s="11" t="s">
        <v>10</v>
      </c>
      <c r="B23" s="4"/>
      <c r="C23" s="4">
        <f>(C20-C21)*(1-$B$1)+C22*$B$1</f>
        <v>-53.999999999999993</v>
      </c>
      <c r="D23" s="4">
        <f t="shared" ref="D23:G23" si="3">(D20-D21)*(1-$B$1)+D22*$B$1</f>
        <v>-53.999999999999993</v>
      </c>
      <c r="E23" s="4">
        <f t="shared" si="3"/>
        <v>-53.999999999999993</v>
      </c>
      <c r="F23" s="4">
        <f t="shared" si="3"/>
        <v>-53.999999999999993</v>
      </c>
      <c r="G23" s="4">
        <f t="shared" si="3"/>
        <v>-53.999999999999993</v>
      </c>
      <c r="H23" s="2"/>
      <c r="I23" s="2"/>
    </row>
    <row r="24" spans="1:9" ht="20.25">
      <c r="A24" s="14" t="s">
        <v>11</v>
      </c>
      <c r="B24" s="7">
        <v>-60</v>
      </c>
      <c r="C24" s="7"/>
      <c r="D24" s="7"/>
      <c r="E24" s="7"/>
      <c r="F24" s="7"/>
      <c r="G24" s="7">
        <f>B5*(1-B1)</f>
        <v>3.3</v>
      </c>
      <c r="H24" s="2"/>
      <c r="I24" s="2"/>
    </row>
    <row r="25" spans="1:9" ht="20.25">
      <c r="A25" s="11" t="s">
        <v>12</v>
      </c>
      <c r="B25" s="4">
        <f>B23+B24</f>
        <v>-60</v>
      </c>
      <c r="C25" s="4">
        <f t="shared" ref="C25:G25" si="4">C23+C24</f>
        <v>-53.999999999999993</v>
      </c>
      <c r="D25" s="4">
        <f t="shared" si="4"/>
        <v>-53.999999999999993</v>
      </c>
      <c r="E25" s="4">
        <f t="shared" si="4"/>
        <v>-53.999999999999993</v>
      </c>
      <c r="F25" s="4">
        <f t="shared" si="4"/>
        <v>-53.999999999999993</v>
      </c>
      <c r="G25" s="4">
        <f t="shared" si="4"/>
        <v>-50.699999999999996</v>
      </c>
      <c r="H25" s="2"/>
      <c r="I25" s="2"/>
    </row>
    <row r="26" spans="1:9" ht="20.25">
      <c r="A26" s="11" t="s">
        <v>13</v>
      </c>
      <c r="B26" s="8">
        <f>B25+NPV(B2,C25:G25)</f>
        <v>-239.37569206613134</v>
      </c>
      <c r="C26" s="4"/>
      <c r="D26" s="4"/>
      <c r="E26" s="4"/>
      <c r="F26" s="4"/>
      <c r="G26" s="4"/>
      <c r="H26" s="2"/>
      <c r="I26" s="2"/>
    </row>
    <row r="27" spans="1:9" ht="20.25">
      <c r="A27" s="15" t="s">
        <v>14</v>
      </c>
      <c r="B27" s="9">
        <f>PMT(B2,5,B26)</f>
        <v>71.409491824568647</v>
      </c>
      <c r="C27" s="4"/>
      <c r="D27" s="4"/>
      <c r="E27" s="4"/>
      <c r="F27" s="4"/>
      <c r="G27" s="4"/>
      <c r="H27" s="2"/>
      <c r="I27" s="2"/>
    </row>
    <row r="28" spans="1:9" ht="20.25">
      <c r="A28" s="11"/>
      <c r="B28" s="4"/>
      <c r="C28" s="4"/>
      <c r="D28" s="4"/>
      <c r="E28" s="4"/>
      <c r="F28" s="4"/>
      <c r="G28" s="4"/>
      <c r="H28" s="2"/>
      <c r="I28" s="2"/>
    </row>
    <row r="29" spans="1:9" ht="23.25">
      <c r="A29" s="16" t="s">
        <v>16</v>
      </c>
      <c r="B29" s="4"/>
      <c r="C29" s="4"/>
      <c r="D29" s="4"/>
      <c r="E29" s="4"/>
      <c r="F29" s="4"/>
      <c r="G29" s="4"/>
      <c r="H29" s="2"/>
      <c r="I29" s="2"/>
    </row>
    <row r="30" spans="1:9" ht="20.25">
      <c r="A30" s="11"/>
      <c r="B30" s="4"/>
      <c r="C30" s="4"/>
      <c r="D30" s="4"/>
      <c r="E30" s="4"/>
      <c r="F30" s="4"/>
      <c r="G30" s="4"/>
      <c r="H30" s="2"/>
      <c r="I30" s="2"/>
    </row>
    <row r="31" spans="1:9" ht="20.25">
      <c r="A31" s="11"/>
      <c r="B31" s="4"/>
      <c r="C31" s="4"/>
      <c r="D31" s="4"/>
      <c r="E31" s="4"/>
      <c r="F31" s="4"/>
      <c r="G31" s="4"/>
      <c r="H31" s="2"/>
      <c r="I31" s="2"/>
    </row>
    <row r="32" spans="1:9" ht="20.25">
      <c r="A32" s="11"/>
      <c r="B32" s="4"/>
      <c r="C32" s="4"/>
      <c r="D32" s="4"/>
      <c r="E32" s="4"/>
      <c r="F32" s="4"/>
      <c r="G32" s="4"/>
      <c r="H32" s="2"/>
      <c r="I32" s="2"/>
    </row>
    <row r="33" spans="1:9" ht="20.25">
      <c r="A33" s="11"/>
      <c r="B33" s="4"/>
      <c r="C33" s="4"/>
      <c r="D33" s="4"/>
      <c r="E33" s="4"/>
      <c r="F33" s="4"/>
      <c r="G33" s="4"/>
      <c r="H33" s="2"/>
      <c r="I33" s="2"/>
    </row>
    <row r="34" spans="1:9" ht="20.25">
      <c r="A34" s="11"/>
      <c r="B34" s="4"/>
      <c r="C34" s="4"/>
      <c r="D34" s="4"/>
      <c r="E34" s="4"/>
      <c r="F34" s="4"/>
      <c r="G34" s="4"/>
      <c r="H34" s="2"/>
      <c r="I34" s="2"/>
    </row>
    <row r="35" spans="1:9" ht="20.25">
      <c r="A35" s="11"/>
      <c r="B35" s="4"/>
      <c r="C35" s="4"/>
      <c r="D35" s="4"/>
      <c r="E35" s="4"/>
      <c r="F35" s="4"/>
      <c r="G35" s="4"/>
      <c r="H35" s="2"/>
      <c r="I35" s="2"/>
    </row>
    <row r="36" spans="1:9" ht="20.25">
      <c r="A36" s="11"/>
      <c r="B36" s="4"/>
      <c r="C36" s="4"/>
      <c r="D36" s="4"/>
      <c r="E36" s="4"/>
      <c r="F36" s="4"/>
      <c r="G36" s="4"/>
      <c r="H36" s="2"/>
      <c r="I36" s="2"/>
    </row>
    <row r="37" spans="1:9" ht="20.25">
      <c r="A37" s="11"/>
      <c r="B37" s="4"/>
      <c r="C37" s="4"/>
      <c r="D37" s="4"/>
      <c r="E37" s="4"/>
      <c r="F37" s="4"/>
      <c r="G37" s="4"/>
      <c r="H37" s="2"/>
      <c r="I37" s="2"/>
    </row>
    <row r="38" spans="1:9" ht="20.25">
      <c r="A38" s="11"/>
      <c r="B38" s="4"/>
      <c r="C38" s="4"/>
      <c r="D38" s="4"/>
      <c r="E38" s="4"/>
      <c r="F38" s="4"/>
      <c r="G38" s="4"/>
      <c r="H38" s="2"/>
      <c r="I38" s="2"/>
    </row>
    <row r="39" spans="1:9" ht="20.25">
      <c r="A39" s="11"/>
      <c r="B39" s="4"/>
      <c r="C39" s="4"/>
      <c r="D39" s="4"/>
      <c r="E39" s="4"/>
      <c r="F39" s="4"/>
      <c r="G39" s="4"/>
      <c r="H39" s="2"/>
      <c r="I39" s="2"/>
    </row>
    <row r="40" spans="1:9" ht="20.25">
      <c r="A40" s="11"/>
      <c r="B40" s="4"/>
      <c r="C40" s="4"/>
      <c r="D40" s="4"/>
      <c r="E40" s="4"/>
      <c r="F40" s="4"/>
      <c r="G40" s="4"/>
      <c r="H40" s="2"/>
      <c r="I40" s="2"/>
    </row>
    <row r="41" spans="1:9" ht="20.25">
      <c r="A41" s="11"/>
      <c r="B41" s="10"/>
      <c r="C41" s="10"/>
      <c r="D41" s="10"/>
      <c r="E41" s="10"/>
      <c r="F41" s="10"/>
      <c r="G41" s="10"/>
      <c r="H41" s="1"/>
      <c r="I41" s="1"/>
    </row>
    <row r="42" spans="1:9" ht="20.25">
      <c r="A42" s="1"/>
      <c r="B42" s="10"/>
      <c r="C42" s="10"/>
      <c r="D42" s="10"/>
      <c r="E42" s="10"/>
      <c r="F42" s="10"/>
      <c r="G42" s="10"/>
      <c r="H42" s="1"/>
      <c r="I42" s="1"/>
    </row>
    <row r="43" spans="1:9" ht="20.25">
      <c r="A43" s="1"/>
      <c r="B43" s="10"/>
      <c r="C43" s="10"/>
      <c r="D43" s="10"/>
      <c r="E43" s="10"/>
      <c r="F43" s="10"/>
      <c r="G43" s="10"/>
      <c r="H43" s="1"/>
      <c r="I43" s="1"/>
    </row>
    <row r="44" spans="1:9" ht="20.25">
      <c r="A44" s="1"/>
      <c r="B44" s="10"/>
      <c r="C44" s="10"/>
      <c r="D44" s="10"/>
      <c r="E44" s="10"/>
      <c r="F44" s="10"/>
      <c r="G44" s="10"/>
      <c r="H44" s="1"/>
      <c r="I44" s="1"/>
    </row>
    <row r="45" spans="1:9" ht="20.25">
      <c r="A45" s="1"/>
      <c r="B45" s="10"/>
      <c r="C45" s="10"/>
      <c r="D45" s="10"/>
      <c r="E45" s="10"/>
      <c r="F45" s="10"/>
      <c r="G45" s="10"/>
      <c r="H45" s="1"/>
      <c r="I45" s="1"/>
    </row>
    <row r="46" spans="1:9" ht="20.25">
      <c r="A46" s="1"/>
      <c r="B46" s="10"/>
      <c r="C46" s="10"/>
      <c r="D46" s="10"/>
      <c r="E46" s="10"/>
      <c r="F46" s="10"/>
      <c r="G46" s="10"/>
      <c r="H46" s="1"/>
      <c r="I46" s="1"/>
    </row>
    <row r="47" spans="1:9" ht="20.25">
      <c r="A47" s="1"/>
      <c r="B47" s="10"/>
      <c r="C47" s="10"/>
      <c r="D47" s="10"/>
      <c r="E47" s="10"/>
      <c r="F47" s="10"/>
      <c r="G47" s="10"/>
      <c r="H47" s="1"/>
      <c r="I47" s="1"/>
    </row>
    <row r="48" spans="1:9" ht="20.25">
      <c r="A48" s="1"/>
      <c r="B48" s="10"/>
      <c r="C48" s="10"/>
      <c r="D48" s="10"/>
      <c r="E48" s="10"/>
      <c r="F48" s="10"/>
      <c r="G48" s="10"/>
      <c r="H48" s="1"/>
      <c r="I48" s="1"/>
    </row>
    <row r="49" spans="2:7" ht="20.25">
      <c r="B49" s="10"/>
      <c r="C49" s="10"/>
      <c r="D49" s="10"/>
      <c r="E49" s="10"/>
      <c r="F49" s="10"/>
      <c r="G49" s="10"/>
    </row>
    <row r="50" spans="2:7" ht="20.25">
      <c r="B50" s="10"/>
      <c r="C50" s="10"/>
      <c r="D50" s="10"/>
      <c r="E50" s="10"/>
      <c r="F50" s="10"/>
      <c r="G50" s="10"/>
    </row>
    <row r="51" spans="2:7" ht="20.25">
      <c r="B51" s="10"/>
      <c r="C51" s="10"/>
      <c r="D51" s="10"/>
      <c r="E51" s="10"/>
      <c r="F51" s="10"/>
      <c r="G51" s="10"/>
    </row>
    <row r="52" spans="2:7" ht="20.25">
      <c r="B52" s="10"/>
      <c r="C52" s="10"/>
      <c r="D52" s="10"/>
      <c r="E52" s="10"/>
      <c r="F52" s="10"/>
      <c r="G52" s="10"/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="130" zoomScaleNormal="130" workbookViewId="0">
      <selection activeCell="E26" sqref="E26"/>
    </sheetView>
  </sheetViews>
  <sheetFormatPr defaultRowHeight="15"/>
  <cols>
    <col min="1" max="1" width="27.42578125" customWidth="1"/>
    <col min="2" max="2" width="11.5703125" style="17" customWidth="1"/>
    <col min="3" max="3" width="11.85546875" style="17" customWidth="1"/>
    <col min="4" max="8" width="13.42578125" style="17" customWidth="1"/>
  </cols>
  <sheetData>
    <row r="1" spans="1:9">
      <c r="A1" t="s">
        <v>23</v>
      </c>
      <c r="B1" s="18">
        <v>10400</v>
      </c>
    </row>
    <row r="2" spans="1:9">
      <c r="A2" t="s">
        <v>30</v>
      </c>
      <c r="B2" s="17">
        <v>61</v>
      </c>
    </row>
    <row r="3" spans="1:9">
      <c r="A3" t="s">
        <v>31</v>
      </c>
      <c r="B3" s="34">
        <v>0.08</v>
      </c>
    </row>
    <row r="4" spans="1:9">
      <c r="A4" t="s">
        <v>32</v>
      </c>
      <c r="B4" s="17">
        <v>125000</v>
      </c>
    </row>
    <row r="5" spans="1:9">
      <c r="A5" t="s">
        <v>33</v>
      </c>
      <c r="B5" s="17">
        <v>19</v>
      </c>
    </row>
    <row r="6" spans="1:9">
      <c r="A6" t="s">
        <v>28</v>
      </c>
      <c r="B6" s="17">
        <v>575000</v>
      </c>
    </row>
    <row r="7" spans="1:9">
      <c r="A7" t="s">
        <v>21</v>
      </c>
      <c r="B7" s="34">
        <v>0.21</v>
      </c>
    </row>
    <row r="8" spans="1:9">
      <c r="A8" t="s">
        <v>22</v>
      </c>
      <c r="B8" s="34">
        <v>0.18</v>
      </c>
    </row>
    <row r="12" spans="1:9">
      <c r="A12" s="21"/>
      <c r="B12" s="22" t="s">
        <v>6</v>
      </c>
      <c r="C12" s="23">
        <v>0</v>
      </c>
      <c r="D12" s="23">
        <v>1</v>
      </c>
      <c r="E12" s="23">
        <v>2</v>
      </c>
      <c r="F12" s="23">
        <v>3</v>
      </c>
      <c r="G12" s="23">
        <v>4</v>
      </c>
      <c r="H12" s="23">
        <v>5</v>
      </c>
    </row>
    <row r="13" spans="1:9">
      <c r="A13" t="s">
        <v>17</v>
      </c>
      <c r="D13" s="17">
        <f>$B$1*(1+$B$3)^(D12-1)*$B$2</f>
        <v>634400</v>
      </c>
      <c r="E13" s="17">
        <f t="shared" ref="E13:H13" si="0">$B$1*(1+$B$3)^(E12-1)*$B$2</f>
        <v>685152</v>
      </c>
      <c r="F13" s="17">
        <f t="shared" si="0"/>
        <v>739964.16</v>
      </c>
      <c r="G13" s="17">
        <f t="shared" si="0"/>
        <v>799161.29280000017</v>
      </c>
      <c r="H13" s="17">
        <f t="shared" si="0"/>
        <v>863094.19622400019</v>
      </c>
    </row>
    <row r="14" spans="1:9">
      <c r="A14" t="s">
        <v>18</v>
      </c>
      <c r="D14" s="17">
        <f>$B$4</f>
        <v>125000</v>
      </c>
      <c r="E14" s="17">
        <f t="shared" ref="E14:H14" si="1">$B$4</f>
        <v>125000</v>
      </c>
      <c r="F14" s="17">
        <f t="shared" si="1"/>
        <v>125000</v>
      </c>
      <c r="G14" s="17">
        <f t="shared" si="1"/>
        <v>125000</v>
      </c>
      <c r="H14" s="17">
        <f t="shared" si="1"/>
        <v>125000</v>
      </c>
      <c r="I14" s="17"/>
    </row>
    <row r="15" spans="1:9">
      <c r="A15" t="s">
        <v>19</v>
      </c>
      <c r="D15" s="17">
        <f>$B$1*(1+$B$3)^(D12-1)*$B$5</f>
        <v>197600</v>
      </c>
      <c r="E15" s="17">
        <f t="shared" ref="E15:H15" si="2">$B$1*(1+$B$3)^(E12-1)*$B$5</f>
        <v>213408</v>
      </c>
      <c r="F15" s="17">
        <f t="shared" si="2"/>
        <v>230480.64000000001</v>
      </c>
      <c r="G15" s="17">
        <f t="shared" si="2"/>
        <v>248919.09120000005</v>
      </c>
      <c r="H15" s="17">
        <f t="shared" si="2"/>
        <v>268832.61849600007</v>
      </c>
    </row>
    <row r="16" spans="1:9">
      <c r="A16" s="19" t="s">
        <v>9</v>
      </c>
      <c r="B16" s="20"/>
      <c r="C16" s="20"/>
      <c r="D16" s="20">
        <f>$B$6/5</f>
        <v>115000</v>
      </c>
      <c r="E16" s="20">
        <f t="shared" ref="E16:H16" si="3">$B$6/5</f>
        <v>115000</v>
      </c>
      <c r="F16" s="20">
        <f t="shared" si="3"/>
        <v>115000</v>
      </c>
      <c r="G16" s="20">
        <f t="shared" si="3"/>
        <v>115000</v>
      </c>
      <c r="H16" s="20">
        <f t="shared" si="3"/>
        <v>115000</v>
      </c>
    </row>
    <row r="17" spans="1:8">
      <c r="A17" t="s">
        <v>20</v>
      </c>
      <c r="D17" s="17">
        <f>D13-D14-D15-D16</f>
        <v>196800</v>
      </c>
      <c r="E17" s="17">
        <f t="shared" ref="E17:H17" si="4">E13-E14-E15-E16</f>
        <v>231744</v>
      </c>
      <c r="F17" s="17">
        <f t="shared" si="4"/>
        <v>269483.52000000002</v>
      </c>
      <c r="G17" s="17">
        <f t="shared" si="4"/>
        <v>310242.20160000015</v>
      </c>
      <c r="H17" s="17">
        <f t="shared" si="4"/>
        <v>354261.57772800012</v>
      </c>
    </row>
    <row r="18" spans="1:8">
      <c r="A18" s="19" t="s">
        <v>24</v>
      </c>
      <c r="B18" s="20"/>
      <c r="C18" s="20"/>
      <c r="D18" s="20">
        <f>D17*$B$7</f>
        <v>41328</v>
      </c>
      <c r="E18" s="20">
        <f t="shared" ref="E18:H18" si="5">E17*$B$7</f>
        <v>48666.239999999998</v>
      </c>
      <c r="F18" s="20">
        <f t="shared" si="5"/>
        <v>56591.539199999999</v>
      </c>
      <c r="G18" s="20">
        <f t="shared" si="5"/>
        <v>65150.862336000027</v>
      </c>
      <c r="H18" s="20">
        <f t="shared" si="5"/>
        <v>74394.931322880017</v>
      </c>
    </row>
    <row r="19" spans="1:8">
      <c r="A19" s="24" t="s">
        <v>25</v>
      </c>
      <c r="B19" s="25"/>
      <c r="C19" s="25"/>
      <c r="D19" s="25">
        <f>D17-D18</f>
        <v>155472</v>
      </c>
      <c r="E19" s="25">
        <f t="shared" ref="E19:H19" si="6">E17-E18</f>
        <v>183077.76000000001</v>
      </c>
      <c r="F19" s="25">
        <f t="shared" si="6"/>
        <v>212891.98080000002</v>
      </c>
      <c r="G19" s="25">
        <f t="shared" si="6"/>
        <v>245091.33926400013</v>
      </c>
      <c r="H19" s="25">
        <f t="shared" si="6"/>
        <v>279866.64640512009</v>
      </c>
    </row>
    <row r="21" spans="1:8">
      <c r="A21" s="26" t="s">
        <v>10</v>
      </c>
      <c r="B21" s="27"/>
      <c r="C21" s="27"/>
      <c r="D21" s="27">
        <f>D19+D16</f>
        <v>270472</v>
      </c>
      <c r="E21" s="27">
        <f t="shared" ref="E21:H21" si="7">E19+E16</f>
        <v>298077.76</v>
      </c>
      <c r="F21" s="27">
        <f t="shared" si="7"/>
        <v>327891.98080000002</v>
      </c>
      <c r="G21" s="27">
        <f t="shared" si="7"/>
        <v>360091.33926400013</v>
      </c>
      <c r="H21" s="27">
        <f t="shared" si="7"/>
        <v>394866.64640512009</v>
      </c>
    </row>
    <row r="22" spans="1:8">
      <c r="A22" s="28" t="s">
        <v>26</v>
      </c>
      <c r="B22" s="29"/>
      <c r="C22" s="29">
        <f>B6</f>
        <v>575000</v>
      </c>
      <c r="D22" s="29"/>
      <c r="E22" s="29"/>
      <c r="F22" s="29"/>
      <c r="G22" s="29"/>
      <c r="H22" s="29"/>
    </row>
    <row r="23" spans="1:8">
      <c r="A23" s="30" t="s">
        <v>27</v>
      </c>
      <c r="B23" s="31"/>
      <c r="C23" s="31">
        <v>45000</v>
      </c>
      <c r="D23" s="31"/>
      <c r="E23" s="31"/>
      <c r="F23" s="31"/>
      <c r="G23" s="31"/>
      <c r="H23" s="31">
        <v>-45000</v>
      </c>
    </row>
    <row r="24" spans="1:8">
      <c r="A24" s="32" t="s">
        <v>29</v>
      </c>
      <c r="B24" s="33"/>
      <c r="C24" s="33">
        <f>C21-C22-C23</f>
        <v>-620000</v>
      </c>
      <c r="D24" s="33">
        <f t="shared" ref="D24:H24" si="8">D21-D22-D23</f>
        <v>270472</v>
      </c>
      <c r="E24" s="33">
        <f t="shared" si="8"/>
        <v>298077.76</v>
      </c>
      <c r="F24" s="33">
        <f t="shared" si="8"/>
        <v>327891.98080000002</v>
      </c>
      <c r="G24" s="33">
        <f t="shared" si="8"/>
        <v>360091.33926400013</v>
      </c>
      <c r="H24" s="33">
        <f t="shared" si="8"/>
        <v>439866.64640512009</v>
      </c>
    </row>
    <row r="25" spans="1:8">
      <c r="A25" t="s">
        <v>13</v>
      </c>
      <c r="C25" s="17">
        <f>C24+NPV(B8,D24:H24)</f>
        <v>400854.4197180802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EAC</vt:lpstr>
      <vt:lpstr>6.27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Fangyuan Ma</dc:creator>
  <cp:lastModifiedBy>phbs</cp:lastModifiedBy>
  <dcterms:created xsi:type="dcterms:W3CDTF">2015-06-05T18:19:34Z</dcterms:created>
  <dcterms:modified xsi:type="dcterms:W3CDTF">2023-11-30T01:49:40Z</dcterms:modified>
</cp:coreProperties>
</file>