
<file path=[Content_Types].xml><?xml version="1.0" encoding="utf-8"?>
<Types xmlns="http://schemas.openxmlformats.org/package/2006/content-types">
  <Default Extension="bin" ContentType="application/vnd.openxmlformats-officedocument.spreadsheetml.printerSettings"/>
  <Default Extension="jpeg" ContentType="image/jpeg"/>
  <Default Extension="rels" ContentType="application/vnd.openxmlformats-package.relationships+xml"/>
  <Default Extension="vml" ContentType="application/vnd.openxmlformats-officedocument.vmlDrawing"/>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externalLinks/externalLink1.xml" ContentType="application/vnd.openxmlformats-officedocument.spreadsheetml.externalLink+xml"/>
  <Override PartName="/xl/externalLinks/externalLink2.xml" ContentType="application/vnd.openxmlformats-officedocument.spreadsheetml.externalLink+xml"/>
  <Override PartName="/xl/externalLinks/externalLink3.xml" ContentType="application/vnd.openxmlformats-officedocument.spreadsheetml.externalLink+xml"/>
  <Override PartName="/xl/externalLinks/externalLink4.xml" ContentType="application/vnd.openxmlformats-officedocument.spreadsheetml.externalLink+xml"/>
  <Override PartName="/xl/externalLinks/externalLink5.xml" ContentType="application/vnd.openxmlformats-officedocument.spreadsheetml.externalLink+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drawings/drawing1.xml" ContentType="application/vnd.openxmlformats-officedocument.drawing+xml"/>
  <Override PartName="/xl/drawings/drawing2.xml" ContentType="application/vnd.openxmlformats-officedocument.drawing+xml"/>
  <Override PartName="/xl/charts/chart1.xml" ContentType="application/vnd.openxmlformats-officedocument.drawingml.chart+xml"/>
  <Override PartName="/xl/comments1.xml" ContentType="application/vnd.openxmlformats-officedocument.spreadsheetml.comments+xml"/>
  <Override PartName="/xl/calcChain.xml" ContentType="application/vnd.openxmlformats-officedocument.spreadsheetml.calcChain+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5" rupBuild="10313"/>
  <workbookPr codeName="ThisWorkbook" defaultThemeVersion="124226"/>
  <mc:AlternateContent xmlns:mc="http://schemas.openxmlformats.org/markup-compatibility/2006">
    <mc:Choice Requires="x15">
      <x15ac:absPath xmlns:x15ac="http://schemas.microsoft.com/office/spreadsheetml/2010/11/ac" url="/Users/karry/KarryRen/Fintech/Karry-PHBS/FintechClass/Class/First-Year/M4/Mergers-and-Acquisitions/Assignments/group_case/"/>
    </mc:Choice>
  </mc:AlternateContent>
  <xr:revisionPtr revIDLastSave="0" documentId="13_ncr:1_{BD4B3683-FEF7-2348-BF10-3CCF2EBACD1E}" xr6:coauthVersionLast="47" xr6:coauthVersionMax="47" xr10:uidLastSave="{00000000-0000-0000-0000-000000000000}"/>
  <bookViews>
    <workbookView xWindow="0" yWindow="740" windowWidth="29040" windowHeight="15840" tabRatio="799" activeTab="4" xr2:uid="{00000000-000D-0000-FFFF-FFFF00000000}"/>
  </bookViews>
  <sheets>
    <sheet name="Copyright" sheetId="18" r:id="rId1"/>
    <sheet name="Football - Actual" sheetId="8" r:id="rId2"/>
    <sheet name="Trade Comp" sheetId="15" r:id="rId3"/>
    <sheet name="M&amp;A Comp" sheetId="14" r:id="rId4"/>
    <sheet name="DCF" sheetId="19" r:id="rId5"/>
  </sheets>
  <externalReferences>
    <externalReference r:id="rId6"/>
    <externalReference r:id="rId7"/>
    <externalReference r:id="rId8"/>
    <externalReference r:id="rId9"/>
    <externalReference r:id="rId10"/>
  </externalReferences>
  <definedNames>
    <definedName name="__123Graph_A" localSheetId="1" hidden="1">[1]IncStmt!#REF!</definedName>
    <definedName name="__123Graph_A" hidden="1">[1]IncStmt!#REF!</definedName>
    <definedName name="__123Graph_AClsCarr" hidden="1">[2]CLOSED!$B$38:$G$38</definedName>
    <definedName name="__123Graph_AClsCorr" hidden="1">[2]CLOSED!$C$22:$L$22</definedName>
    <definedName name="__123Graph_AClsCum" hidden="1">[2]CLOSED!$C$45:$G$45</definedName>
    <definedName name="__123Graph_AClsCust" hidden="1">[2]CLOSED!$C$10:$L$10</definedName>
    <definedName name="__123Graph_AClsLoft" hidden="1">[2]CLOSED!$C$28:$L$28</definedName>
    <definedName name="__123Graph_AClsMar" hidden="1">[2]CLOSED!$C$16:$M$16</definedName>
    <definedName name="__123Graph_AGraph1" hidden="1">[2]CLOSED!$C$19:$M$19</definedName>
    <definedName name="__123Graph_AGraph2" hidden="1">[2]CLOSED!$C$13:$M$13</definedName>
    <definedName name="__123Graph_AGraph3" hidden="1">[2]CLOSED!$C$41:$M$41</definedName>
    <definedName name="__123Graph_AGraph4" hidden="1">[2]CLOSED!$C$31:$M$31</definedName>
    <definedName name="__123Graph_AYTDVar" hidden="1">[2]CLOSED!$G$59:$G$65</definedName>
    <definedName name="__123Graph_B" localSheetId="1" hidden="1">[1]IncStmt!#REF!</definedName>
    <definedName name="__123Graph_B" hidden="1">[1]IncStmt!#REF!</definedName>
    <definedName name="__123Graph_BClsCarr" hidden="1">[2]CLOSED!$B$39:$G$39</definedName>
    <definedName name="__123Graph_BClsCorr" hidden="1">[2]CLOSED!$C$23:$L$23</definedName>
    <definedName name="__123Graph_BClsCum" hidden="1">[2]CLOSED!$C$46:$G$46</definedName>
    <definedName name="__123Graph_BClsCust" hidden="1">[2]CLOSED!$C$11:$L$11</definedName>
    <definedName name="__123Graph_BClsLoft" hidden="1">[2]CLOSED!$C$29:$L$29</definedName>
    <definedName name="__123Graph_BClsMar" hidden="1">[2]CLOSED!$C$17:$M$17</definedName>
    <definedName name="__123Graph_BYTDVar" hidden="1">[2]CLOSED!$H$59:$H$65</definedName>
    <definedName name="__123Graph_C" localSheetId="1" hidden="1">[1]IncStmt!#REF!</definedName>
    <definedName name="__123Graph_C" hidden="1">[1]IncStmt!#REF!</definedName>
    <definedName name="__123Graph_CClsCarr" hidden="1">[2]CLOSED!$B$40:$G$40</definedName>
    <definedName name="__123Graph_CClsCorr" hidden="1">[2]CLOSED!$C$24:$L$24</definedName>
    <definedName name="__123Graph_CClsCum" hidden="1">[2]CLOSED!$C$47:$G$47</definedName>
    <definedName name="__123Graph_CClsCust" hidden="1">[2]CLOSED!$C$12:$L$12</definedName>
    <definedName name="__123Graph_CClsLoft" hidden="1">[2]CLOSED!$C$30:$L$30</definedName>
    <definedName name="__123Graph_CClsMar" hidden="1">[2]CLOSED!$C$18:$M$18</definedName>
    <definedName name="__123Graph_CYTDVar" hidden="1">[2]CLOSED!$I$59:$I$65</definedName>
    <definedName name="__123Graph_D" localSheetId="1" hidden="1">[1]IncStmt!#REF!</definedName>
    <definedName name="__123Graph_D" hidden="1">[1]IncStmt!#REF!</definedName>
    <definedName name="__123Graph_DYTDVar" hidden="1">[2]CLOSED!$J$59:$J$65</definedName>
    <definedName name="__123Graph_E" localSheetId="1" hidden="1">[1]IncStmt!#REF!</definedName>
    <definedName name="__123Graph_E" hidden="1">[1]IncStmt!#REF!</definedName>
    <definedName name="__123Graph_EYTDVar" hidden="1">[2]CLOSED!$K$59:$K$65</definedName>
    <definedName name="__123Graph_F" localSheetId="1" hidden="1">[1]IncStmt!#REF!</definedName>
    <definedName name="__123Graph_F" hidden="1">[1]IncStmt!#REF!</definedName>
    <definedName name="__123Graph_XClsCarr" hidden="1">[2]CLOSED!$B$37:$G$37</definedName>
    <definedName name="__123Graph_XClsCorr" hidden="1">[2]CLOSED!$C$7:$L$7</definedName>
    <definedName name="__123Graph_XClsCum" hidden="1">[2]CLOSED!$C$37:$G$37</definedName>
    <definedName name="__123Graph_XClsCust" hidden="1">[2]CLOSED!$C$7:$N$7</definedName>
    <definedName name="__123Graph_XClsLoft" hidden="1">[2]CLOSED!$C$7:$N$7</definedName>
    <definedName name="__123Graph_XClsMar" hidden="1">[2]CLOSED!$C$7:$N$7</definedName>
    <definedName name="__123Graph_XGraph1" hidden="1">[2]CLOSED!$C$7:$M$7</definedName>
    <definedName name="__123Graph_XGraph2" hidden="1">[2]CLOSED!$C$7:$M$7</definedName>
    <definedName name="__123Graph_XGraph3" hidden="1">[2]CLOSED!$C$7:$M$7</definedName>
    <definedName name="__123Graph_XGraph4" hidden="1">[2]CLOSED!$C$7:$M$7</definedName>
    <definedName name="__123Graph_XYTDVar" hidden="1">[2]CLOSED!$A$59:$A$70</definedName>
    <definedName name="__APW_RESTORE_DATA0__" localSheetId="4" hidden="1">#REF!</definedName>
    <definedName name="__APW_RESTORE_DATA0__" localSheetId="3" hidden="1">#REF!</definedName>
    <definedName name="__APW_RESTORE_DATA0__" localSheetId="2" hidden="1">#REF!</definedName>
    <definedName name="__APW_RESTORE_DATA0__" hidden="1">#REF!</definedName>
    <definedName name="__APW_RESTORE_DATA1__" localSheetId="4" hidden="1">#REF!</definedName>
    <definedName name="__APW_RESTORE_DATA1__" localSheetId="3" hidden="1">#REF!</definedName>
    <definedName name="__APW_RESTORE_DATA1__" localSheetId="2" hidden="1">#REF!</definedName>
    <definedName name="__APW_RESTORE_DATA1__" hidden="1">#REF!</definedName>
    <definedName name="__APW_RESTORE_DATA2__" localSheetId="4" hidden="1">#REF!,#REF!,#REF!,#REF!,#REF!,#REF!,#REF!,#REF!,#REF!,#REF!</definedName>
    <definedName name="__APW_RESTORE_DATA2__" localSheetId="3" hidden="1">#REF!,#REF!,#REF!,#REF!,#REF!,#REF!,#REF!,#REF!,#REF!,#REF!</definedName>
    <definedName name="__APW_RESTORE_DATA2__" localSheetId="2" hidden="1">#REF!,#REF!,#REF!,#REF!,#REF!,#REF!,#REF!,#REF!,#REF!,#REF!</definedName>
    <definedName name="__APW_RESTORE_DATA2__" hidden="1">#REF!,#REF!,#REF!,#REF!,#REF!,#REF!,#REF!,#REF!,#REF!,#REF!</definedName>
    <definedName name="__APW_RESTORE_DATA3__" localSheetId="4" hidden="1">#REF!,#REF!,#REF!,#REF!,#REF!,#REF!,#REF!,#REF!,#REF!,#REF!</definedName>
    <definedName name="__APW_RESTORE_DATA3__" localSheetId="3" hidden="1">#REF!,#REF!,#REF!,#REF!,#REF!,#REF!,#REF!,#REF!,#REF!,#REF!</definedName>
    <definedName name="__APW_RESTORE_DATA3__" localSheetId="2" hidden="1">#REF!,#REF!,#REF!,#REF!,#REF!,#REF!,#REF!,#REF!,#REF!,#REF!</definedName>
    <definedName name="__APW_RESTORE_DATA3__" hidden="1">#REF!,#REF!,#REF!,#REF!,#REF!,#REF!,#REF!,#REF!,#REF!,#REF!</definedName>
    <definedName name="__APW_RESTORE_DATA4__" localSheetId="4" hidden="1">#REF!,#REF!,#REF!,#REF!,#REF!,#REF!,#REF!,#REF!,#REF!,#REF!</definedName>
    <definedName name="__APW_RESTORE_DATA4__" localSheetId="3" hidden="1">#REF!,#REF!,#REF!,#REF!,#REF!,#REF!,#REF!,#REF!,#REF!,#REF!</definedName>
    <definedName name="__APW_RESTORE_DATA4__" localSheetId="2" hidden="1">#REF!,#REF!,#REF!,#REF!,#REF!,#REF!,#REF!,#REF!,#REF!,#REF!</definedName>
    <definedName name="__APW_RESTORE_DATA4__" hidden="1">#REF!,#REF!,#REF!,#REF!,#REF!,#REF!,#REF!,#REF!,#REF!,#REF!</definedName>
    <definedName name="__APW_RESTORE_DATA5__" localSheetId="4" hidden="1">#REF!,#REF!,#REF!,#REF!,#REF!,#REF!,#REF!,#REF!,#REF!,#REF!,#REF!</definedName>
    <definedName name="__APW_RESTORE_DATA5__" localSheetId="3" hidden="1">#REF!,#REF!,#REF!,#REF!,#REF!,#REF!,#REF!,#REF!,#REF!,#REF!,#REF!</definedName>
    <definedName name="__APW_RESTORE_DATA5__" localSheetId="2" hidden="1">#REF!,#REF!,#REF!,#REF!,#REF!,#REF!,#REF!,#REF!,#REF!,#REF!,#REF!</definedName>
    <definedName name="__APW_RESTORE_DATA5__" hidden="1">#REF!,#REF!,#REF!,#REF!,#REF!,#REF!,#REF!,#REF!,#REF!,#REF!,#REF!</definedName>
    <definedName name="__APW_RESTORE_DATA6__" localSheetId="4" hidden="1">#REF!,#REF!,#REF!,#REF!,#REF!,#REF!,#REF!,#REF!,#REF!,#REF!</definedName>
    <definedName name="__APW_RESTORE_DATA6__" localSheetId="2" hidden="1">#REF!,#REF!,#REF!,#REF!,#REF!,#REF!,#REF!,#REF!,#REF!,#REF!</definedName>
    <definedName name="__APW_RESTORE_DATA6__" hidden="1">#REF!,#REF!,#REF!,#REF!,#REF!,#REF!,#REF!,#REF!,#REF!,#REF!</definedName>
    <definedName name="__APW_RESTORE_DATA7__" localSheetId="4" hidden="1">#REF!,#REF!,#REF!,#REF!,#REF!,#REF!,#REF!,#REF!,#REF!,#REF!</definedName>
    <definedName name="__APW_RESTORE_DATA7__" localSheetId="2" hidden="1">#REF!,#REF!,#REF!,#REF!,#REF!,#REF!,#REF!,#REF!,#REF!,#REF!</definedName>
    <definedName name="__APW_RESTORE_DATA7__" hidden="1">#REF!,#REF!,#REF!,#REF!,#REF!,#REF!,#REF!,#REF!,#REF!,#REF!</definedName>
    <definedName name="__APW_RESTORE_DATA8__" localSheetId="4" hidden="1">#REF!,#REF!,#REF!,#REF!,#REF!,#REF!,#REF!,#REF!,#REF!,#REF!</definedName>
    <definedName name="__APW_RESTORE_DATA8__" localSheetId="2" hidden="1">#REF!,#REF!,#REF!,#REF!,#REF!,#REF!,#REF!,#REF!,#REF!,#REF!</definedName>
    <definedName name="__APW_RESTORE_DATA8__" hidden="1">#REF!,#REF!,#REF!,#REF!,#REF!,#REF!,#REF!,#REF!,#REF!,#REF!</definedName>
    <definedName name="__APW_RESTORE_DATA9__" localSheetId="4" hidden="1">#REF!,#REF!,#REF!,#REF!,#REF!,#REF!,#REF!,#REF!,#REF!,#REF!</definedName>
    <definedName name="__APW_RESTORE_DATA9__" localSheetId="2" hidden="1">#REF!,#REF!,#REF!,#REF!,#REF!,#REF!,#REF!,#REF!,#REF!,#REF!</definedName>
    <definedName name="__APW_RESTORE_DATA9__" hidden="1">#REF!,#REF!,#REF!,#REF!,#REF!,#REF!,#REF!,#REF!,#REF!,#REF!</definedName>
    <definedName name="__APW_RESTORE_HYPERLINK0__" localSheetId="4" hidden="1">#REF!</definedName>
    <definedName name="__APW_RESTORE_HYPERLINK0__" localSheetId="2" hidden="1">#REF!</definedName>
    <definedName name="__APW_RESTORE_HYPERLINK0__" hidden="1">#REF!</definedName>
    <definedName name="__FDS_HYPERLINK_TOGGLE_STATE__" hidden="1">"ON"</definedName>
    <definedName name="__IntlFixup" hidden="1">TRUE</definedName>
    <definedName name="_1__123Graph_AClsCum" hidden="1">[2]CLOSED!$C$52:$G$52</definedName>
    <definedName name="_2__123Graph_BClsCum" hidden="1">[2]CLOSED!$C$53:$G$53</definedName>
    <definedName name="_3__123Graph_CClsCum" hidden="1">[2]CLOSED!$C$54:$G$54</definedName>
    <definedName name="_4__123Graph_XClsCum" hidden="1">[2]CLOSED!$C$37:$G$37</definedName>
    <definedName name="_Key1" localSheetId="1" hidden="1">'[3]TOP 10 CUST (L)'!#REF!</definedName>
    <definedName name="_Key1" hidden="1">'[3]TOP 10 CUST (L)'!#REF!</definedName>
    <definedName name="_Key2" localSheetId="1" hidden="1">'[4]TOP 10 CUST (L)'!#REF!</definedName>
    <definedName name="_Key2" hidden="1">'[4]TOP 10 CUST (L)'!#REF!</definedName>
    <definedName name="_Order1" hidden="1">255</definedName>
    <definedName name="_Order2" hidden="1">255</definedName>
    <definedName name="_Sort" localSheetId="1" hidden="1">'[3]TOP 10 CUST (L)'!#REF!</definedName>
    <definedName name="_Sort" hidden="1">'[3]TOP 10 CUST (L)'!#REF!</definedName>
    <definedName name="a" localSheetId="1" hidden="1">{#N/A,#N/A,FALSE,"Projections";#N/A,#N/A,FALSE,"Multiples Valuation";#N/A,#N/A,FALSE,"LBO";#N/A,#N/A,FALSE,"Multiples_Sensitivity";#N/A,#N/A,FALSE,"Summary"}</definedName>
    <definedName name="a" hidden="1">{#N/A,#N/A,FALSE,"Projections";#N/A,#N/A,FALSE,"Multiples Valuation";#N/A,#N/A,FALSE,"LBO";#N/A,#N/A,FALSE,"Multiples_Sensitivity";#N/A,#N/A,FALSE,"Summary"}</definedName>
    <definedName name="AAA_DOCTOPS" hidden="1">"AAA_SET"</definedName>
    <definedName name="AAA_duser" hidden="1">"OFF"</definedName>
    <definedName name="AAB_Addin5" hidden="1">"AAB_Description for addin 5,Description for addin 5,Description for addin 5,Description for addin 5,Description for addin 5,Description for addin 5"</definedName>
    <definedName name="AccessDatabase" hidden="1">"C:\DATA\Kevin\Kevin's Model.mdb"</definedName>
    <definedName name="AS2DocOpenMode" hidden="1">"AS2DocumentEdit"</definedName>
    <definedName name="b" localSheetId="1" hidden="1">{#N/A,#N/A,FALSE,"Projections";#N/A,#N/A,FALSE,"AccrDil";#N/A,#N/A,FALSE,"PurchPriMult";#N/A,#N/A,FALSE,"Mults7_13";#N/A,#N/A,FALSE,"Mkt Mults";#N/A,#N/A,FALSE,"Acq Mults";#N/A,#N/A,FALSE,"StockPrices";#N/A,#N/A,FALSE,"Prem Paid";#N/A,#N/A,FALSE,"DCF";#N/A,#N/A,FALSE,"AUTO";#N/A,#N/A,FALSE,"Relative Trading";#N/A,#N/A,FALSE,"Mkt Val";#N/A,#N/A,FALSE,"Acq Val"}</definedName>
    <definedName name="b" hidden="1">{#N/A,#N/A,FALSE,"Projections";#N/A,#N/A,FALSE,"AccrDil";#N/A,#N/A,FALSE,"PurchPriMult";#N/A,#N/A,FALSE,"Mults7_13";#N/A,#N/A,FALSE,"Mkt Mults";#N/A,#N/A,FALSE,"Acq Mults";#N/A,#N/A,FALSE,"StockPrices";#N/A,#N/A,FALSE,"Prem Paid";#N/A,#N/A,FALSE,"DCF";#N/A,#N/A,FALSE,"AUTO";#N/A,#N/A,FALSE,"Relative Trading";#N/A,#N/A,FALSE,"Mkt Val";#N/A,#N/A,FALSE,"Acq Val"}</definedName>
    <definedName name="bb" localSheetId="1" hidden="1">{#N/A,#N/A,FALSE,"Assessment";#N/A,#N/A,FALSE,"Staffing";#N/A,#N/A,FALSE,"Hires";#N/A,#N/A,FALSE,"Assumptions"}</definedName>
    <definedName name="bb" hidden="1">{#N/A,#N/A,FALSE,"Assessment";#N/A,#N/A,FALSE,"Staffing";#N/A,#N/A,FALSE,"Hires";#N/A,#N/A,FALSE,"Assumptions"}</definedName>
    <definedName name="bbb" localSheetId="1" hidden="1">{#N/A,#N/A,FALSE,"Assessment";#N/A,#N/A,FALSE,"Staffing";#N/A,#N/A,FALSE,"Hires";#N/A,#N/A,FALSE,"Assumptions"}</definedName>
    <definedName name="bbb" hidden="1">{#N/A,#N/A,FALSE,"Assessment";#N/A,#N/A,FALSE,"Staffing";#N/A,#N/A,FALSE,"Hires";#N/A,#N/A,FALSE,"Assumptions"}</definedName>
    <definedName name="bbbbb" localSheetId="1" hidden="1">{#N/A,#N/A,FALSE,"Assessment";#N/A,#N/A,FALSE,"Staffing";#N/A,#N/A,FALSE,"Hires";#N/A,#N/A,FALSE,"Assumptions"}</definedName>
    <definedName name="bbbbb" hidden="1">{#N/A,#N/A,FALSE,"Assessment";#N/A,#N/A,FALSE,"Staffing";#N/A,#N/A,FALSE,"Hires";#N/A,#N/A,FALSE,"Assumptions"}</definedName>
    <definedName name="Bear" localSheetId="1" hidden="1">{#N/A,#N/A,FALSE,"TS";#N/A,#N/A,FALSE,"Combo";#N/A,#N/A,FALSE,"FAIR";#N/A,#N/A,FALSE,"RBC";#N/A,#N/A,FALSE,"xxxx";#N/A,#N/A,FALSE,"A_D";#N/A,#N/A,FALSE,"WACC";#N/A,#N/A,FALSE,"DCF";#N/A,#N/A,FALSE,"LBO";#N/A,#N/A,FALSE,"AcqMults";#N/A,#N/A,FALSE,"CompMults"}</definedName>
    <definedName name="Bear" hidden="1">{#N/A,#N/A,FALSE,"TS";#N/A,#N/A,FALSE,"Combo";#N/A,#N/A,FALSE,"FAIR";#N/A,#N/A,FALSE,"RBC";#N/A,#N/A,FALSE,"xxxx";#N/A,#N/A,FALSE,"A_D";#N/A,#N/A,FALSE,"WACC";#N/A,#N/A,FALSE,"DCF";#N/A,#N/A,FALSE,"LBO";#N/A,#N/A,FALSE,"AcqMults";#N/A,#N/A,FALSE,"CompMults"}</definedName>
    <definedName name="cc" localSheetId="1" hidden="1">{#N/A,#N/A,FALSE,"Assessment";#N/A,#N/A,FALSE,"Staffing";#N/A,#N/A,FALSE,"Hires";#N/A,#N/A,FALSE,"Assumptions"}</definedName>
    <definedName name="cc" hidden="1">{#N/A,#N/A,FALSE,"Assessment";#N/A,#N/A,FALSE,"Staffing";#N/A,#N/A,FALSE,"Hires";#N/A,#N/A,FALSE,"Assumptions"}</definedName>
    <definedName name="cccc" localSheetId="1" hidden="1">{#N/A,#N/A,FALSE,"Assessment";#N/A,#N/A,FALSE,"Staffing";#N/A,#N/A,FALSE,"Hires";#N/A,#N/A,FALSE,"Assumptions"}</definedName>
    <definedName name="cccc" hidden="1">{#N/A,#N/A,FALSE,"Assessment";#N/A,#N/A,FALSE,"Staffing";#N/A,#N/A,FALSE,"Hires";#N/A,#N/A,FALSE,"Assumptions"}</definedName>
    <definedName name="coun" localSheetId="1" hidden="1">{#N/A,#N/A,FALSE,"Assessment";#N/A,#N/A,FALSE,"Staffing";#N/A,#N/A,FALSE,"Hires";#N/A,#N/A,FALSE,"Assumptions"}</definedName>
    <definedName name="coun" hidden="1">{#N/A,#N/A,FALSE,"Assessment";#N/A,#N/A,FALSE,"Staffing";#N/A,#N/A,FALSE,"Hires";#N/A,#N/A,FALSE,"Assumptions"}</definedName>
    <definedName name="COUNT2" localSheetId="1" hidden="1">{#N/A,#N/A,FALSE,"Assessment";#N/A,#N/A,FALSE,"Staffing";#N/A,#N/A,FALSE,"Hires";#N/A,#N/A,FALSE,"Assumptions"}</definedName>
    <definedName name="COUNT2" hidden="1">{#N/A,#N/A,FALSE,"Assessment";#N/A,#N/A,FALSE,"Staffing";#N/A,#N/A,FALSE,"Hires";#N/A,#N/A,FALSE,"Assumptions"}</definedName>
    <definedName name="d" localSheetId="1" hidden="1">{#N/A,#N/A,FALSE,"Assessment";#N/A,#N/A,FALSE,"Staffing";#N/A,#N/A,FALSE,"Hires";#N/A,#N/A,FALSE,"Assumptions"}</definedName>
    <definedName name="d" hidden="1">{#N/A,#N/A,FALSE,"Assessment";#N/A,#N/A,FALSE,"Staffing";#N/A,#N/A,FALSE,"Hires";#N/A,#N/A,FALSE,"Assumptions"}</definedName>
    <definedName name="de" localSheetId="1" hidden="1">{#N/A,#N/A,FALSE,"Assessment";#N/A,#N/A,FALSE,"Staffing";#N/A,#N/A,FALSE,"Hires";#N/A,#N/A,FALSE,"Assumptions"}</definedName>
    <definedName name="de" hidden="1">{#N/A,#N/A,FALSE,"Assessment";#N/A,#N/A,FALSE,"Staffing";#N/A,#N/A,FALSE,"Hires";#N/A,#N/A,FALSE,"Assumptions"}</definedName>
    <definedName name="ev.Calculation" hidden="1">-4105</definedName>
    <definedName name="ev.Initialized" hidden="1">FALSE</definedName>
    <definedName name="f" localSheetId="1" hidden="1">{#N/A,#N/A,FALSE,"Assessment";#N/A,#N/A,FALSE,"Staffing";#N/A,#N/A,FALSE,"Hires";#N/A,#N/A,FALSE,"Assumptions"}</definedName>
    <definedName name="f" hidden="1">{#N/A,#N/A,FALSE,"Assessment";#N/A,#N/A,FALSE,"Staffing";#N/A,#N/A,FALSE,"Hires";#N/A,#N/A,FALSE,"Assumptions"}</definedName>
    <definedName name="g" localSheetId="1" hidden="1">{#N/A,#N/A,FALSE,"Assessment";#N/A,#N/A,FALSE,"Staffing";#N/A,#N/A,FALSE,"Hires";#N/A,#N/A,FALSE,"Assumptions"}</definedName>
    <definedName name="g" hidden="1">{#N/A,#N/A,FALSE,"Assessment";#N/A,#N/A,FALSE,"Staffing";#N/A,#N/A,FALSE,"Hires";#N/A,#N/A,FALSE,"Assumptions"}</definedName>
    <definedName name="hn.ExtDb" hidden="1">FALSE</definedName>
    <definedName name="hn.ModelType" hidden="1">"DEAL"</definedName>
    <definedName name="hn.ModelVersion" hidden="1">1</definedName>
    <definedName name="hn.NoUpload" hidden="1">0</definedName>
    <definedName name="hod" localSheetId="1" hidden="1">{#N/A,#N/A,FALSE,"TS";#N/A,#N/A,FALSE,"Combo";#N/A,#N/A,FALSE,"FAIR";#N/A,#N/A,FALSE,"RBC";#N/A,#N/A,FALSE,"xxxx";#N/A,#N/A,FALSE,"A_D";#N/A,#N/A,FALSE,"WACC";#N/A,#N/A,FALSE,"DCF";#N/A,#N/A,FALSE,"LBO";#N/A,#N/A,FALSE,"AcqMults";#N/A,#N/A,FALSE,"CompMults"}</definedName>
    <definedName name="hod" hidden="1">{#N/A,#N/A,FALSE,"TS";#N/A,#N/A,FALSE,"Combo";#N/A,#N/A,FALSE,"FAIR";#N/A,#N/A,FALSE,"RBC";#N/A,#N/A,FALSE,"xxxx";#N/A,#N/A,FALSE,"A_D";#N/A,#N/A,FALSE,"WACC";#N/A,#N/A,FALSE,"DCF";#N/A,#N/A,FALSE,"LBO";#N/A,#N/A,FALSE,"AcqMults";#N/A,#N/A,FALSE,"CompMults"}</definedName>
    <definedName name="HOME" localSheetId="1" hidden="1">{#N/A,#N/A,FALSE,"Assessment";#N/A,#N/A,FALSE,"Staffing";#N/A,#N/A,FALSE,"Hires";#N/A,#N/A,FALSE,"Assumptions"}</definedName>
    <definedName name="HOME" hidden="1">{#N/A,#N/A,FALSE,"Assessment";#N/A,#N/A,FALSE,"Staffing";#N/A,#N/A,FALSE,"Hires";#N/A,#N/A,FALSE,"Assumptions"}</definedName>
    <definedName name="HOMFE" localSheetId="1" hidden="1">{#N/A,#N/A,FALSE,"Assessment";#N/A,#N/A,FALSE,"Staffing";#N/A,#N/A,FALSE,"Hires";#N/A,#N/A,FALSE,"Assumptions"}</definedName>
    <definedName name="HOMFE" hidden="1">{#N/A,#N/A,FALSE,"Assessment";#N/A,#N/A,FALSE,"Staffing";#N/A,#N/A,FALSE,"Hires";#N/A,#N/A,FALSE,"Assumptions"}</definedName>
    <definedName name="houy" localSheetId="1" hidden="1">{#N/A,#N/A,FALSE,"AD_Purchase";#N/A,#N/A,FALSE,"Credit";#N/A,#N/A,FALSE,"PF Acquisition";#N/A,#N/A,FALSE,"PF Offering"}</definedName>
    <definedName name="houy" hidden="1">{#N/A,#N/A,FALSE,"AD_Purchase";#N/A,#N/A,FALSE,"Credit";#N/A,#N/A,FALSE,"PF Acquisition";#N/A,#N/A,FALSE,"PF Offering"}</definedName>
    <definedName name="IQ_1_4_FAMILY_JUNIOR_LIENS_CHARGE_OFFS_FDIC" hidden="1">"c6605"</definedName>
    <definedName name="IQ_1_4_FAMILY_JUNIOR_LIENS_NET_CHARGE_OFFS_FDIC" hidden="1">"c6643"</definedName>
    <definedName name="IQ_1_4_FAMILY_JUNIOR_LIENS_RECOVERIES_FDIC" hidden="1">"c6624"</definedName>
    <definedName name="IQ_1_4_FAMILY_SENIOR_LIENS_CHARGE_OFFS_FDIC" hidden="1">"c6604"</definedName>
    <definedName name="IQ_1_4_FAMILY_SENIOR_LIENS_NET_CHARGE_OFFS_FDIC" hidden="1">"c6642"</definedName>
    <definedName name="IQ_1_4_FAMILY_SENIOR_LIENS_RECOVERIES_FDIC" hidden="1">"c6623"</definedName>
    <definedName name="IQ_1_4_HOME_EQUITY_NET_LOANS_FDIC" hidden="1">"c6441"</definedName>
    <definedName name="IQ_1_4_RESIDENTIAL_FIRST_LIENS_NET_LOANS_FDIC" hidden="1">"c6439"</definedName>
    <definedName name="IQ_1_4_RESIDENTIAL_JUNIOR_LIENS_NET_LOANS_FDIC" hidden="1">"c6440"</definedName>
    <definedName name="IQ_1_4_RESIDENTIAL_LOANS_FDIC" hidden="1">"c6310"</definedName>
    <definedName name="IQ_ACQUIRED_BY_REPORTING_BANK_FDIC" hidden="1">"c6535"</definedName>
    <definedName name="IQ_ADDIN" hidden="1">"AUTO"</definedName>
    <definedName name="IQ_ADDITIONAL_NON_INT_INC_FDIC" hidden="1">"c6574"</definedName>
    <definedName name="IQ_ADJUSTABLE_RATE_LOANS_FDIC" hidden="1">"c6375"</definedName>
    <definedName name="IQ_AFTER_TAX_INCOME_FDIC" hidden="1">"c6583"</definedName>
    <definedName name="IQ_AGRICULTURAL_PRODUCTION_CHARGE_OFFS_FDIC" hidden="1">"c6597"</definedName>
    <definedName name="IQ_AGRICULTURAL_PRODUCTION_CHARGE_OFFS_LESS_THAN_300M_FDIC" hidden="1">"c6655"</definedName>
    <definedName name="IQ_AGRICULTURAL_PRODUCTION_NET_CHARGE_OFFS_FDIC" hidden="1">"c6635"</definedName>
    <definedName name="IQ_AGRICULTURAL_PRODUCTION_NET_CHARGE_OFFS_LESS_THAN_300M_FDIC" hidden="1">"c6657"</definedName>
    <definedName name="IQ_AGRICULTURAL_PRODUCTION_RECOVERIES_FDIC" hidden="1">"c6616"</definedName>
    <definedName name="IQ_AGRICULTURAL_PRODUCTION_RECOVERIES_LESS_THAN_300M_FDIC" hidden="1">"c6656"</definedName>
    <definedName name="IQ_AMENDED_BALANCE_PREVIOUS_YR_FDIC" hidden="1">"c6499"</definedName>
    <definedName name="IQ_AMORT_EXPENSE_FDIC" hidden="1">"c6677"</definedName>
    <definedName name="IQ_AMORTIZED_COST_FDIC" hidden="1">"c6426"</definedName>
    <definedName name="IQ_ANNUAL_DIVIDEND" hidden="1">"c229"</definedName>
    <definedName name="IQ_ASSET_BACKED_FDIC" hidden="1">"c6301"</definedName>
    <definedName name="IQ_ASSETS_HELD_FDIC" hidden="1">"c6305"</definedName>
    <definedName name="IQ_ASSETS_PER_EMPLOYEE_FDIC" hidden="1">"c6737"</definedName>
    <definedName name="IQ_ASSETS_SOLD_1_4_FAMILY_LOANS_FDIC" hidden="1">"c6686"</definedName>
    <definedName name="IQ_ASSETS_SOLD_AUTO_LOANS_FDIC" hidden="1">"c6680"</definedName>
    <definedName name="IQ_ASSETS_SOLD_CL_LOANS_FDIC" hidden="1">"c6681"</definedName>
    <definedName name="IQ_ASSETS_SOLD_CREDIT_CARDS_RECEIVABLES_FDIC" hidden="1">"c6683"</definedName>
    <definedName name="IQ_ASSETS_SOLD_HOME_EQUITY_LINES_FDIC" hidden="1">"c6684"</definedName>
    <definedName name="IQ_ASSETS_SOLD_OTHER_CONSUMER_LOANS_FDIC" hidden="1">"c6682"</definedName>
    <definedName name="IQ_ASSETS_SOLD_OTHER_LOANS_FDIC" hidden="1">"c6685"</definedName>
    <definedName name="IQ_AVAILABLE_FOR_SALE_FDIC" hidden="1">"c6409"</definedName>
    <definedName name="IQ_AVERAGE_ASSETS_FDIC" hidden="1">"c6362"</definedName>
    <definedName name="IQ_AVERAGE_ASSETS_QUART_FDIC" hidden="1">"c6363"</definedName>
    <definedName name="IQ_AVERAGE_EARNING_ASSETS_FDIC" hidden="1">"c6748"</definedName>
    <definedName name="IQ_AVERAGE_EQUITY_FDIC" hidden="1">"c6749"</definedName>
    <definedName name="IQ_AVERAGE_LOANS_FDIC" hidden="1">"c6750"</definedName>
    <definedName name="IQ_AVG_PRICE_TARGET" hidden="1">"c82"</definedName>
    <definedName name="IQ_BALANCE_GOODS_APR_FC_UNUSED_UNUSED_UNUSED" hidden="1">"c8353"</definedName>
    <definedName name="IQ_BALANCE_GOODS_APR_UNUSED_UNUSED_UNUSED" hidden="1">"c7473"</definedName>
    <definedName name="IQ_BALANCE_GOODS_FC_UNUSED_UNUSED_UNUSED" hidden="1">"c7693"</definedName>
    <definedName name="IQ_BALANCE_GOODS_POP_FC_UNUSED_UNUSED_UNUSED" hidden="1">"c7913"</definedName>
    <definedName name="IQ_BALANCE_GOODS_POP_UNUSED_UNUSED_UNUSED" hidden="1">"c7033"</definedName>
    <definedName name="IQ_BALANCE_GOODS_UNUSED_UNUSED_UNUSED" hidden="1">"c6813"</definedName>
    <definedName name="IQ_BALANCE_GOODS_YOY_FC_UNUSED_UNUSED_UNUSED" hidden="1">"c8133"</definedName>
    <definedName name="IQ_BALANCE_GOODS_YOY_UNUSED_UNUSED_UNUSED" hidden="1">"c7253"</definedName>
    <definedName name="IQ_BALANCE_SERV_APR_FC_UNUSED_UNUSED_UNUSED" hidden="1">"c8355"</definedName>
    <definedName name="IQ_BALANCE_SERV_APR_UNUSED_UNUSED_UNUSED" hidden="1">"c7475"</definedName>
    <definedName name="IQ_BALANCE_SERV_FC_UNUSED_UNUSED_UNUSED" hidden="1">"c7695"</definedName>
    <definedName name="IQ_BALANCE_SERV_POP_FC_UNUSED_UNUSED_UNUSED" hidden="1">"c7915"</definedName>
    <definedName name="IQ_BALANCE_SERV_POP_UNUSED_UNUSED_UNUSED" hidden="1">"c7035"</definedName>
    <definedName name="IQ_BALANCE_SERV_UNUSED_UNUSED_UNUSED" hidden="1">"c6815"</definedName>
    <definedName name="IQ_BALANCE_SERV_YOY_FC_UNUSED_UNUSED_UNUSED" hidden="1">"c8135"</definedName>
    <definedName name="IQ_BALANCE_SERV_YOY_UNUSED_UNUSED_UNUSED" hidden="1">"c7255"</definedName>
    <definedName name="IQ_BALANCE_TRADE_APR_FC_UNUSED_UNUSED_UNUSED" hidden="1">"c8357"</definedName>
    <definedName name="IQ_BALANCE_TRADE_APR_UNUSED_UNUSED_UNUSED" hidden="1">"c7477"</definedName>
    <definedName name="IQ_BALANCE_TRADE_FC_UNUSED_UNUSED_UNUSED" hidden="1">"c7697"</definedName>
    <definedName name="IQ_BALANCE_TRADE_POP_FC_UNUSED_UNUSED_UNUSED" hidden="1">"c7917"</definedName>
    <definedName name="IQ_BALANCE_TRADE_POP_UNUSED_UNUSED_UNUSED" hidden="1">"c7037"</definedName>
    <definedName name="IQ_BALANCE_TRADE_UNUSED_UNUSED_UNUSED" hidden="1">"c6817"</definedName>
    <definedName name="IQ_BALANCE_TRADE_YOY_FC_UNUSED_UNUSED_UNUSED" hidden="1">"c8137"</definedName>
    <definedName name="IQ_BALANCE_TRADE_YOY_UNUSED_UNUSED_UNUSED" hidden="1">"c7257"</definedName>
    <definedName name="IQ_BALANCES_DUE_DEPOSITORY_INSTITUTIONS_FDIC" hidden="1">"c6389"</definedName>
    <definedName name="IQ_BALANCES_DUE_FOREIGN_FDIC" hidden="1">"c6391"</definedName>
    <definedName name="IQ_BALANCES_DUE_FRB_FDIC" hidden="1">"c6393"</definedName>
    <definedName name="IQ_BANK_BENEFICIARY_FDIC" hidden="1">"c6505"</definedName>
    <definedName name="IQ_BANK_GUARANTOR_FDIC" hidden="1">"c6506"</definedName>
    <definedName name="IQ_BANK_PREMISES_FDIC" hidden="1">"c6329"</definedName>
    <definedName name="IQ_BANK_SECURITIZATION_1_4_FAMILY_LOANS_FDIC" hidden="1">"c6721"</definedName>
    <definedName name="IQ_BANK_SECURITIZATION_AUTO_LOANS_FDIC" hidden="1">"c6715"</definedName>
    <definedName name="IQ_BANK_SECURITIZATION_CL_LOANS_FDIC" hidden="1">"c6716"</definedName>
    <definedName name="IQ_BANK_SECURITIZATION_CREDIT_CARDS_RECEIVABLES_FDIC" hidden="1">"c6718"</definedName>
    <definedName name="IQ_BANK_SECURITIZATION_HOME_EQUITY_LINES_FDIC" hidden="1">"c6719"</definedName>
    <definedName name="IQ_BANK_SECURITIZATION_OTHER_CONSUMER_LOANS_FDIC" hidden="1">"c6717"</definedName>
    <definedName name="IQ_BANK_SECURITIZATION_OTHER_LOANS_FDIC" hidden="1">"c6720"</definedName>
    <definedName name="IQ_BANKS_FOREIGN_COUNTRIES_TOTAL_DEPOSITS_FDIC" hidden="1">"c6475"</definedName>
    <definedName name="IQ_BONDRATING_FITCH" hidden="1">"c223"</definedName>
    <definedName name="IQ_BONDRATING_FITCH_DATE" hidden="1">"c241"</definedName>
    <definedName name="IQ_BONDRATING_SP" hidden="1">"c224"</definedName>
    <definedName name="IQ_BONDRATING_SP_DATE" hidden="1">"c242"</definedName>
    <definedName name="IQ_BOOK_VALUE" hidden="1">"c68"</definedName>
    <definedName name="IQ_BROKERED_DEPOSITS_FDIC" hidden="1">"c6486"</definedName>
    <definedName name="IQ_BUDGET_BALANCE_APR_FC_UNUSED_UNUSED_UNUSED" hidden="1">"c8359"</definedName>
    <definedName name="IQ_BUDGET_BALANCE_APR_UNUSED_UNUSED_UNUSED" hidden="1">"c7479"</definedName>
    <definedName name="IQ_BUDGET_BALANCE_FC_UNUSED_UNUSED_UNUSED" hidden="1">"c7699"</definedName>
    <definedName name="IQ_BUDGET_BALANCE_POP_FC_UNUSED_UNUSED_UNUSED" hidden="1">"c7919"</definedName>
    <definedName name="IQ_BUDGET_BALANCE_POP_UNUSED_UNUSED_UNUSED" hidden="1">"c7039"</definedName>
    <definedName name="IQ_BUDGET_BALANCE_UNUSED_UNUSED_UNUSED" hidden="1">"c6819"</definedName>
    <definedName name="IQ_BUDGET_BALANCE_YOY_FC_UNUSED_UNUSED_UNUSED" hidden="1">"c8139"</definedName>
    <definedName name="IQ_BUDGET_BALANCE_YOY_UNUSED_UNUSED_UNUSED" hidden="1">"c7259"</definedName>
    <definedName name="IQ_BUDGET_RECEIPTS_APR_FC_UNUSED_UNUSED_UNUSED" hidden="1">"c8361"</definedName>
    <definedName name="IQ_BUDGET_RECEIPTS_APR_UNUSED_UNUSED_UNUSED" hidden="1">"c7481"</definedName>
    <definedName name="IQ_BUDGET_RECEIPTS_FC_UNUSED_UNUSED_UNUSED" hidden="1">"c7701"</definedName>
    <definedName name="IQ_BUDGET_RECEIPTS_POP_FC_UNUSED_UNUSED_UNUSED" hidden="1">"c7921"</definedName>
    <definedName name="IQ_BUDGET_RECEIPTS_POP_UNUSED_UNUSED_UNUSED" hidden="1">"c7041"</definedName>
    <definedName name="IQ_BUDGET_RECEIPTS_UNUSED_UNUSED_UNUSED" hidden="1">"c6821"</definedName>
    <definedName name="IQ_BUDGET_RECEIPTS_YOY_FC_UNUSED_UNUSED_UNUSED" hidden="1">"c8141"</definedName>
    <definedName name="IQ_BUDGET_RECEIPTS_YOY_UNUSED_UNUSED_UNUSED" hidden="1">"c7261"</definedName>
    <definedName name="IQ_CASH_DIVIDENDS_NET_INCOME_FDIC" hidden="1">"c6738"</definedName>
    <definedName name="IQ_CASH_IN_PROCESS_FDIC" hidden="1">"c6386"</definedName>
    <definedName name="IQ_CCE_FDIC" hidden="1">"c6296"</definedName>
    <definedName name="IQ_CH" hidden="1">110000</definedName>
    <definedName name="IQ_CHANGE_INVENT_REAL_APR_FC_UNUSED_UNUSED_UNUSED" hidden="1">"c8500"</definedName>
    <definedName name="IQ_CHANGE_INVENT_REAL_APR_UNUSED_UNUSED_UNUSED" hidden="1">"c7620"</definedName>
    <definedName name="IQ_CHANGE_INVENT_REAL_FC_UNUSED_UNUSED_UNUSED" hidden="1">"c7840"</definedName>
    <definedName name="IQ_CHANGE_INVENT_REAL_POP_FC_UNUSED_UNUSED_UNUSED" hidden="1">"c8060"</definedName>
    <definedName name="IQ_CHANGE_INVENT_REAL_POP_UNUSED_UNUSED_UNUSED" hidden="1">"c7180"</definedName>
    <definedName name="IQ_CHANGE_INVENT_REAL_UNUSED_UNUSED_UNUSED" hidden="1">"c6960"</definedName>
    <definedName name="IQ_CHANGE_INVENT_REAL_YOY_FC_UNUSED_UNUSED_UNUSED" hidden="1">"c8280"</definedName>
    <definedName name="IQ_CHANGE_INVENT_REAL_YOY_UNUSED_UNUSED_UNUSED" hidden="1">"c7400"</definedName>
    <definedName name="IQ_CHARGE_OFFS_1_4_FAMILY_FDIC" hidden="1">"c6756"</definedName>
    <definedName name="IQ_CHARGE_OFFS_1_4_FAMILY_LOANS_FDIC" hidden="1">"c6714"</definedName>
    <definedName name="IQ_CHARGE_OFFS_AUTO_LOANS_FDIC" hidden="1">"c6708"</definedName>
    <definedName name="IQ_CHARGE_OFFS_CL_LOANS_FDIC" hidden="1">"c6709"</definedName>
    <definedName name="IQ_CHARGE_OFFS_COMMERCIAL_INDUSTRIAL_FDIC" hidden="1">"c6759"</definedName>
    <definedName name="IQ_CHARGE_OFFS_COMMERCIAL_RE_FDIC" hidden="1">"c6754"</definedName>
    <definedName name="IQ_CHARGE_OFFS_COMMERCIAL_RE_NOT_SECURED_FDIC" hidden="1">"c6764"</definedName>
    <definedName name="IQ_CHARGE_OFFS_CONSTRUCTION_DEVELOPMENT_FDIC" hidden="1">"c6753"</definedName>
    <definedName name="IQ_CHARGE_OFFS_CREDIT_CARDS_FDIC" hidden="1">"c6761"</definedName>
    <definedName name="IQ_CHARGE_OFFS_CREDIT_CARDS_RECEIVABLES_FDIC" hidden="1">"c6711"</definedName>
    <definedName name="IQ_CHARGE_OFFS_HOME_EQUITY_FDIC" hidden="1">"c6757"</definedName>
    <definedName name="IQ_CHARGE_OFFS_HOME_EQUITY_LINES_FDIC" hidden="1">"c6712"</definedName>
    <definedName name="IQ_CHARGE_OFFS_INDIVIDUALS_FDIC" hidden="1">"c6760"</definedName>
    <definedName name="IQ_CHARGE_OFFS_MULTI_FAMILY_FDIC" hidden="1">"c6755"</definedName>
    <definedName name="IQ_CHARGE_OFFS_OTHER_1_4_FAMILY_FDIC" hidden="1">"c6758"</definedName>
    <definedName name="IQ_CHARGE_OFFS_OTHER_CONSUMER_LOANS_FDIC" hidden="1">"c6710"</definedName>
    <definedName name="IQ_CHARGE_OFFS_OTHER_INDIVIDUAL_FDIC" hidden="1">"c6762"</definedName>
    <definedName name="IQ_CHARGE_OFFS_OTHER_LOANS_FDIC" hidden="1">"c6763"</definedName>
    <definedName name="IQ_CHARGE_OFFS_OTHER_LOANS_OTHER_FDIC" hidden="1">"c6713"</definedName>
    <definedName name="IQ_CHARGE_OFFS_RE_LOANS_FDIC" hidden="1">"c6752"</definedName>
    <definedName name="IQ_CMO_FDIC" hidden="1">"c6406"</definedName>
    <definedName name="IQ_COLLECTION_DOMESTIC_FDIC" hidden="1">"c6387"</definedName>
    <definedName name="IQ_COMMERCIAL_BANKS_DEPOSITS_FOREIGN_FDIC" hidden="1">"c6480"</definedName>
    <definedName name="IQ_COMMERCIAL_BANKS_LOANS_FDIC" hidden="1">"c6434"</definedName>
    <definedName name="IQ_COMMERCIAL_BANKS_NONTRANSACTION_ACCOUNTS_FDIC" hidden="1">"c6548"</definedName>
    <definedName name="IQ_COMMERCIAL_BANKS_TOTAL_DEPOSITS_FDIC" hidden="1">"c6474"</definedName>
    <definedName name="IQ_COMMERCIAL_BANKS_TOTAL_LOANS_FOREIGN_FDIC" hidden="1">"c6444"</definedName>
    <definedName name="IQ_COMMERCIAL_BANKS_TRANSACTION_ACCOUNTS_FDIC" hidden="1">"c6540"</definedName>
    <definedName name="IQ_COMMERCIAL_INDUSTRIAL_CHARGE_OFFS_FDIC" hidden="1">"c6598"</definedName>
    <definedName name="IQ_COMMERCIAL_INDUSTRIAL_LOANS_NET_FDIC" hidden="1">"c6317"</definedName>
    <definedName name="IQ_COMMERCIAL_INDUSTRIAL_NET_CHARGE_OFFS_FDIC" hidden="1">"c6636"</definedName>
    <definedName name="IQ_COMMERCIAL_INDUSTRIAL_RECOVERIES_FDIC" hidden="1">"c6617"</definedName>
    <definedName name="IQ_COMMERCIAL_INDUSTRIAL_TOTAL_LOANS_FOREIGN_FDIC" hidden="1">"c6451"</definedName>
    <definedName name="IQ_COMMERCIAL_RE_CONSTRUCTION_LAND_DEV_FDIC" hidden="1">"c6526"</definedName>
    <definedName name="IQ_COMMERCIAL_RE_LOANS_FDIC" hidden="1">"c6312"</definedName>
    <definedName name="IQ_COMMITMENTS_MATURITY_EXCEEDING_1YR_FDIC" hidden="1">"c6531"</definedName>
    <definedName name="IQ_COMMITMENTS_NOT_SECURED_RE_FDIC" hidden="1">"c6528"</definedName>
    <definedName name="IQ_COMMITMENTS_SECURED_RE_FDIC" hidden="1">"c6527"</definedName>
    <definedName name="IQ_COMMODITY_EXPOSURES_FDIC" hidden="1">"c6665"</definedName>
    <definedName name="IQ_COMMON_FDIC" hidden="1">"c6350"</definedName>
    <definedName name="IQ_CONSTRUCTION_DEV_LOANS_FDIC" hidden="1">"c6313"</definedName>
    <definedName name="IQ_CONSTRUCTION_LAND_DEVELOPMENT_CHARGE_OFFS_FDIC" hidden="1">"c6594"</definedName>
    <definedName name="IQ_CONSTRUCTION_LAND_DEVELOPMENT_NET_CHARGE_OFFS_FDIC" hidden="1">"c6632"</definedName>
    <definedName name="IQ_CONSTRUCTION_LAND_DEVELOPMENT_RECOVERIES_FDIC" hidden="1">"c6613"</definedName>
    <definedName name="IQ_CONTRACTS_OTHER_COMMODITIES_EQUITIES_FDIC" hidden="1">"c6522"</definedName>
    <definedName name="IQ_CONTRACTS_OTHER_COMMODITIES_EQUITIES._FDIC" hidden="1">"c6522"</definedName>
    <definedName name="IQ_CONV_RATE" hidden="1">"c2192"</definedName>
    <definedName name="IQ_CONVEYED_TO_OTHERS_FDIC" hidden="1">"c6534"</definedName>
    <definedName name="IQ_CORE_CAPITAL_RATIO_FDIC" hidden="1">"c6745"</definedName>
    <definedName name="IQ_CORP_GOODS_PRICE_INDEX_APR_FC_UNUSED_UNUSED_UNUSED" hidden="1">"c8381"</definedName>
    <definedName name="IQ_CORP_GOODS_PRICE_INDEX_APR_UNUSED_UNUSED_UNUSED" hidden="1">"c7501"</definedName>
    <definedName name="IQ_CORP_GOODS_PRICE_INDEX_FC_UNUSED_UNUSED_UNUSED" hidden="1">"c7721"</definedName>
    <definedName name="IQ_CORP_GOODS_PRICE_INDEX_POP_FC_UNUSED_UNUSED_UNUSED" hidden="1">"c7941"</definedName>
    <definedName name="IQ_CORP_GOODS_PRICE_INDEX_POP_UNUSED_UNUSED_UNUSED" hidden="1">"c7061"</definedName>
    <definedName name="IQ_CORP_GOODS_PRICE_INDEX_UNUSED_UNUSED_UNUSED" hidden="1">"c6841"</definedName>
    <definedName name="IQ_CORP_GOODS_PRICE_INDEX_YOY_FC_UNUSED_UNUSED_UNUSED" hidden="1">"c8161"</definedName>
    <definedName name="IQ_CORP_GOODS_PRICE_INDEX_YOY_UNUSED_UNUSED_UNUSED" hidden="1">"c7281"</definedName>
    <definedName name="IQ_COST_OF_FUNDING_ASSETS_FDIC" hidden="1">"c6725"</definedName>
    <definedName name="IQ_CQ" hidden="1">5000</definedName>
    <definedName name="IQ_CREDIT_CARD_CHARGE_OFFS_FDIC" hidden="1">"c6652"</definedName>
    <definedName name="IQ_CREDIT_CARD_LINES_FDIC" hidden="1">"c6525"</definedName>
    <definedName name="IQ_CREDIT_CARD_LOANS_FDIC" hidden="1">"c6319"</definedName>
    <definedName name="IQ_CREDIT_CARD_NET_CHARGE_OFFS_FDIC" hidden="1">"c6654"</definedName>
    <definedName name="IQ_CREDIT_CARD_RECOVERIES_FDIC" hidden="1">"c6653"</definedName>
    <definedName name="IQ_CREDIT_LOSS_PROVISION_NET_CHARGE_OFFS_FDIC" hidden="1">"c6734"</definedName>
    <definedName name="IQ_CURR_ACCT_BALANCE_APR_FC_UNUSED_UNUSED_UNUSED" hidden="1">"c8387"</definedName>
    <definedName name="IQ_CURR_ACCT_BALANCE_APR_UNUSED_UNUSED_UNUSED" hidden="1">"c7507"</definedName>
    <definedName name="IQ_CURR_ACCT_BALANCE_FC_UNUSED_UNUSED_UNUSED" hidden="1">"c7727"</definedName>
    <definedName name="IQ_CURR_ACCT_BALANCE_POP_FC_UNUSED_UNUSED_UNUSED" hidden="1">"c7947"</definedName>
    <definedName name="IQ_CURR_ACCT_BALANCE_POP_UNUSED_UNUSED_UNUSED" hidden="1">"c7067"</definedName>
    <definedName name="IQ_CURR_ACCT_BALANCE_UNUSED_UNUSED_UNUSED" hidden="1">"c6847"</definedName>
    <definedName name="IQ_CURR_ACCT_BALANCE_YOY_FC_UNUSED_UNUSED_UNUSED" hidden="1">"c8167"</definedName>
    <definedName name="IQ_CURR_ACCT_BALANCE_YOY_UNUSED_UNUSED_UNUSED" hidden="1">"c7287"</definedName>
    <definedName name="IQ_CURRENCY_COIN_DOMESTIC_FDIC" hidden="1">"c6388"</definedName>
    <definedName name="IQ_CY" hidden="1">10000</definedName>
    <definedName name="IQ_DEMAND_DEPOSITS_FDIC" hidden="1">"c6489"</definedName>
    <definedName name="IQ_DEPOSIT_ACCOUNTS_LESS_THAN_100K_FDIC" hidden="1">"c6494"</definedName>
    <definedName name="IQ_DEPOSIT_ACCOUNTS_MORE_THAN_100K_FDIC" hidden="1">"c6492"</definedName>
    <definedName name="IQ_DEPOSITORY_INSTITUTIONS_CHARGE_OFFS_FDIC" hidden="1">"c6596"</definedName>
    <definedName name="IQ_DEPOSITORY_INSTITUTIONS_NET_CHARGE_OFFS_FDIC" hidden="1">"c6634"</definedName>
    <definedName name="IQ_DEPOSITORY_INSTITUTIONS_RECOVERIES_FDIC" hidden="1">"c6615"</definedName>
    <definedName name="IQ_DEPOSITS_HELD_DOMESTIC_FDIC" hidden="1">"c6340"</definedName>
    <definedName name="IQ_DEPOSITS_HELD_FOREIGN_FDIC" hidden="1">"c6341"</definedName>
    <definedName name="IQ_DEPOSITS_LESS_THAN_100K_AFTER_THREE_YEARS_FDIC" hidden="1">"c6464"</definedName>
    <definedName name="IQ_DEPOSITS_LESS_THAN_100K_THREE_MONTHS_FDIC" hidden="1">"c6461"</definedName>
    <definedName name="IQ_DEPOSITS_LESS_THAN_100K_THREE_YEARS_FDIC" hidden="1">"c6463"</definedName>
    <definedName name="IQ_DEPOSITS_LESS_THAN_100K_TWELVE_MONTHS_FDIC" hidden="1">"c6462"</definedName>
    <definedName name="IQ_DEPOSITS_MORE_THAN_100K_AFTER_THREE_YEARS_FDIC" hidden="1">"c6469"</definedName>
    <definedName name="IQ_DEPOSITS_MORE_THAN_100K_THREE_MONTHS_FDIC" hidden="1">"c6466"</definedName>
    <definedName name="IQ_DEPOSITS_MORE_THAN_100K_THREE_YEARS_FDIC" hidden="1">"c6468"</definedName>
    <definedName name="IQ_DEPOSITS_MORE_THAN_100K_TWELVE_MONTHS_FDIC" hidden="1">"c6467"</definedName>
    <definedName name="IQ_DERIVATIVES_FDIC" hidden="1">"c6523"</definedName>
    <definedName name="IQ_DIVIDENDS_DECLARED_COMMON_FDIC" hidden="1">"c6659"</definedName>
    <definedName name="IQ_DIVIDENDS_DECLARED_PREFERRED_FDIC" hidden="1">"c6658"</definedName>
    <definedName name="IQ_DIVIDENDS_FDIC" hidden="1">"c6660"</definedName>
    <definedName name="IQ_EARNING_ASSETS_FDIC" hidden="1">"c6360"</definedName>
    <definedName name="IQ_EARNING_ASSETS_YIELD_FDIC" hidden="1">"c6724"</definedName>
    <definedName name="IQ_EARNINGS_COVERAGE_NET_CHARGE_OFFS_FDIC" hidden="1">"c6735"</definedName>
    <definedName name="IQ_EBIT_10K" hidden="1">"IQ_EBIT_10K"</definedName>
    <definedName name="IQ_EBIT_10Q" hidden="1">"IQ_EBIT_10Q"</definedName>
    <definedName name="IQ_EBIT_10Q1" hidden="1">"IQ_EBIT_10Q1"</definedName>
    <definedName name="IQ_EBIT_GROWTH_1" hidden="1">"c157"</definedName>
    <definedName name="IQ_EBIT_GROWTH_2" hidden="1">"c161"</definedName>
    <definedName name="IQ_EBITDA_10K" hidden="1">"IQ_EBITDA_10K"</definedName>
    <definedName name="IQ_EBITDA_10Q" hidden="1">"IQ_EBITDA_10Q"</definedName>
    <definedName name="IQ_EBITDA_10Q1" hidden="1">"IQ_EBITDA_10Q1"</definedName>
    <definedName name="IQ_EBITDA_GROWTH_1" hidden="1">"c156"</definedName>
    <definedName name="IQ_EBITDA_GROWTH_2" hidden="1">"c160"</definedName>
    <definedName name="IQ_ECO_METRIC_6825_UNUSED_UNUSED_UNUSED" hidden="1">"c6825"</definedName>
    <definedName name="IQ_ECO_METRIC_6839_UNUSED_UNUSED_UNUSED" hidden="1">"c6839"</definedName>
    <definedName name="IQ_ECO_METRIC_6896_UNUSED_UNUSED_UNUSED" hidden="1">"c6896"</definedName>
    <definedName name="IQ_ECO_METRIC_6897_UNUSED_UNUSED_UNUSED" hidden="1">"c6897"</definedName>
    <definedName name="IQ_ECO_METRIC_6988_UNUSED_UNUSED_UNUSED" hidden="1">"c6988"</definedName>
    <definedName name="IQ_ECO_METRIC_7045_UNUSED_UNUSED_UNUSED" hidden="1">"c7045"</definedName>
    <definedName name="IQ_ECO_METRIC_7059_UNUSED_UNUSED_UNUSED" hidden="1">"c7059"</definedName>
    <definedName name="IQ_ECO_METRIC_7116_UNUSED_UNUSED_UNUSED" hidden="1">"c7116"</definedName>
    <definedName name="IQ_ECO_METRIC_7117_UNUSED_UNUSED_UNUSED" hidden="1">"c7117"</definedName>
    <definedName name="IQ_ECO_METRIC_7208_UNUSED_UNUSED_UNUSED" hidden="1">"c7208"</definedName>
    <definedName name="IQ_ECO_METRIC_7265_UNUSED_UNUSED_UNUSED" hidden="1">"c7265"</definedName>
    <definedName name="IQ_ECO_METRIC_7279_UNUSED_UNUSED_UNUSED" hidden="1">"c7279"</definedName>
    <definedName name="IQ_ECO_METRIC_7336_UNUSED_UNUSED_UNUSED" hidden="1">"c7336"</definedName>
    <definedName name="IQ_ECO_METRIC_7337_UNUSED_UNUSED_UNUSED" hidden="1">"c7337"</definedName>
    <definedName name="IQ_ECO_METRIC_7428_UNUSED_UNUSED_UNUSED" hidden="1">"c7428"</definedName>
    <definedName name="IQ_ECO_METRIC_7556_UNUSED_UNUSED_UNUSED" hidden="1">"c7556"</definedName>
    <definedName name="IQ_ECO_METRIC_7557_UNUSED_UNUSED_UNUSED" hidden="1">"c7557"</definedName>
    <definedName name="IQ_ECO_METRIC_7648_UNUSED_UNUSED_UNUSED" hidden="1">"c7648"</definedName>
    <definedName name="IQ_ECO_METRIC_7705_UNUSED_UNUSED_UNUSED" hidden="1">"c7705"</definedName>
    <definedName name="IQ_ECO_METRIC_7719_UNUSED_UNUSED_UNUSED" hidden="1">"c7719"</definedName>
    <definedName name="IQ_ECO_METRIC_7776_UNUSED_UNUSED_UNUSED" hidden="1">"c7776"</definedName>
    <definedName name="IQ_ECO_METRIC_7777_UNUSED_UNUSED_UNUSED" hidden="1">"c7777"</definedName>
    <definedName name="IQ_ECO_METRIC_7868_UNUSED_UNUSED_UNUSED" hidden="1">"c7868"</definedName>
    <definedName name="IQ_ECO_METRIC_7925_UNUSED_UNUSED_UNUSED" hidden="1">"c7925"</definedName>
    <definedName name="IQ_ECO_METRIC_7939_UNUSED_UNUSED_UNUSED" hidden="1">"c7939"</definedName>
    <definedName name="IQ_ECO_METRIC_7996_UNUSED_UNUSED_UNUSED" hidden="1">"c7996"</definedName>
    <definedName name="IQ_ECO_METRIC_7997_UNUSED_UNUSED_UNUSED" hidden="1">"c7997"</definedName>
    <definedName name="IQ_ECO_METRIC_8088_UNUSED_UNUSED_UNUSED" hidden="1">"c8088"</definedName>
    <definedName name="IQ_ECO_METRIC_8145_UNUSED_UNUSED_UNUSED" hidden="1">"c8145"</definedName>
    <definedName name="IQ_ECO_METRIC_8159_UNUSED_UNUSED_UNUSED" hidden="1">"c8159"</definedName>
    <definedName name="IQ_ECO_METRIC_8216_UNUSED_UNUSED_UNUSED" hidden="1">"c8216"</definedName>
    <definedName name="IQ_ECO_METRIC_8217_UNUSED_UNUSED_UNUSED" hidden="1">"c8217"</definedName>
    <definedName name="IQ_ECO_METRIC_8308_UNUSED_UNUSED_UNUSED" hidden="1">"c8308"</definedName>
    <definedName name="IQ_ECO_METRIC_8436_UNUSED_UNUSED_UNUSED" hidden="1">"c8436"</definedName>
    <definedName name="IQ_ECO_METRIC_8437_UNUSED_UNUSED_UNUSED" hidden="1">"c8437"</definedName>
    <definedName name="IQ_ECO_METRIC_8528_UNUSED_UNUSED_UNUSED" hidden="1">"c8528"</definedName>
    <definedName name="IQ_EFFICIENCY_RATIO_FDIC" hidden="1">"c6736"</definedName>
    <definedName name="IQ_EPS" hidden="1">"IQ_EPS"</definedName>
    <definedName name="IQ_EPS_10K" hidden="1">"IQ_EPS_10K"</definedName>
    <definedName name="IQ_EPS_10Q" hidden="1">"IQ_EPS_10Q"</definedName>
    <definedName name="IQ_EPS_10Q1" hidden="1">"IQ_EPS_10Q1"</definedName>
    <definedName name="IQ_EPS_EST_1" hidden="1">"c189"</definedName>
    <definedName name="IQ_EQUITY_CAPITAL_ASSETS_FDIC" hidden="1">"c6744"</definedName>
    <definedName name="IQ_EQUITY_FDIC" hidden="1">"c6353"</definedName>
    <definedName name="IQ_EQUITY_SECURITIES_FDIC" hidden="1">"c6304"</definedName>
    <definedName name="IQ_EQUITY_SECURITY_EXPOSURES_FDIC" hidden="1">"c6664"</definedName>
    <definedName name="IQ_EST_EPS_SURPRISE" hidden="1">"c1635"</definedName>
    <definedName name="IQ_ESTIMATED_ASSESSABLE_DEPOSITS_FDIC" hidden="1">"c6490"</definedName>
    <definedName name="IQ_ESTIMATED_INSURED_DEPOSITS_FDIC" hidden="1">"c6491"</definedName>
    <definedName name="IQ_EV_OVER_REVENUE_EST" hidden="1">"c165"</definedName>
    <definedName name="IQ_EV_OVER_REVENUE_EST_1" hidden="1">"c166"</definedName>
    <definedName name="IQ_EXPORTS_APR_FC_UNUSED_UNUSED_UNUSED" hidden="1">"c8401"</definedName>
    <definedName name="IQ_EXPORTS_APR_UNUSED_UNUSED_UNUSED" hidden="1">"c7521"</definedName>
    <definedName name="IQ_EXPORTS_FC_UNUSED_UNUSED_UNUSED" hidden="1">"c7741"</definedName>
    <definedName name="IQ_EXPORTS_GOODS_REAL_SAAR_APR_FC_UNUSED_UNUSED_UNUSED" hidden="1">"c8512"</definedName>
    <definedName name="IQ_EXPORTS_GOODS_REAL_SAAR_APR_UNUSED_UNUSED_UNUSED" hidden="1">"c7632"</definedName>
    <definedName name="IQ_EXPORTS_GOODS_REAL_SAAR_FC_UNUSED_UNUSED_UNUSED" hidden="1">"c7852"</definedName>
    <definedName name="IQ_EXPORTS_GOODS_REAL_SAAR_POP_FC_UNUSED_UNUSED_UNUSED" hidden="1">"c8072"</definedName>
    <definedName name="IQ_EXPORTS_GOODS_REAL_SAAR_POP_UNUSED_UNUSED_UNUSED" hidden="1">"c7192"</definedName>
    <definedName name="IQ_EXPORTS_GOODS_REAL_SAAR_UNUSED_UNUSED_UNUSED" hidden="1">"c6972"</definedName>
    <definedName name="IQ_EXPORTS_GOODS_REAL_SAAR_YOY_FC_UNUSED_UNUSED_UNUSED" hidden="1">"c8292"</definedName>
    <definedName name="IQ_EXPORTS_GOODS_REAL_SAAR_YOY_UNUSED_UNUSED_UNUSED" hidden="1">"c7412"</definedName>
    <definedName name="IQ_EXPORTS_POP_FC_UNUSED_UNUSED_UNUSED" hidden="1">"c7961"</definedName>
    <definedName name="IQ_EXPORTS_POP_UNUSED_UNUSED_UNUSED" hidden="1">"c7081"</definedName>
    <definedName name="IQ_EXPORTS_SERVICES_REAL_SAAR_APR_FC_UNUSED_UNUSED_UNUSED" hidden="1">"c8516"</definedName>
    <definedName name="IQ_EXPORTS_SERVICES_REAL_SAAR_APR_UNUSED_UNUSED_UNUSED" hidden="1">"c7636"</definedName>
    <definedName name="IQ_EXPORTS_SERVICES_REAL_SAAR_FC_UNUSED_UNUSED_UNUSED" hidden="1">"c7856"</definedName>
    <definedName name="IQ_EXPORTS_SERVICES_REAL_SAAR_POP_FC_UNUSED_UNUSED_UNUSED" hidden="1">"c8076"</definedName>
    <definedName name="IQ_EXPORTS_SERVICES_REAL_SAAR_POP_UNUSED_UNUSED_UNUSED" hidden="1">"c7196"</definedName>
    <definedName name="IQ_EXPORTS_SERVICES_REAL_SAAR_UNUSED_UNUSED_UNUSED" hidden="1">"c6976"</definedName>
    <definedName name="IQ_EXPORTS_SERVICES_REAL_SAAR_YOY_FC_UNUSED_UNUSED_UNUSED" hidden="1">"c8296"</definedName>
    <definedName name="IQ_EXPORTS_SERVICES_REAL_SAAR_YOY_UNUSED_UNUSED_UNUSED" hidden="1">"c7416"</definedName>
    <definedName name="IQ_EXPORTS_UNUSED_UNUSED_UNUSED" hidden="1">"c6861"</definedName>
    <definedName name="IQ_EXPORTS_YOY_FC_UNUSED_UNUSED_UNUSED" hidden="1">"c8181"</definedName>
    <definedName name="IQ_EXPORTS_YOY_UNUSED_UNUSED_UNUSED" hidden="1">"c7301"</definedName>
    <definedName name="IQ_EXTRAORDINARY_GAINS_FDIC" hidden="1">"c6586"</definedName>
    <definedName name="IQ_FAIR_VALUE_FDIC" hidden="1">"c6427"</definedName>
    <definedName name="IQ_FARM_LOANS_NET_FDIC" hidden="1">"c6316"</definedName>
    <definedName name="IQ_FARM_LOANS_TOTAL_LOANS_FOREIGN_FDIC" hidden="1">"c6450"</definedName>
    <definedName name="IQ_FARMLAND_LOANS_FDIC" hidden="1">"c6314"</definedName>
    <definedName name="IQ_FED_FUNDS_PURCHASED_FDIC" hidden="1">"c6343"</definedName>
    <definedName name="IQ_FED_FUNDS_SOLD_FDIC" hidden="1">"c6307"</definedName>
    <definedName name="IQ_FH" hidden="1">100000</definedName>
    <definedName name="IQ_FHLB_ADVANCES_FDIC" hidden="1">"c6366"</definedName>
    <definedName name="IQ_FIDUCIARY_ACTIVITIES_FDIC" hidden="1">"c6571"</definedName>
    <definedName name="IQ_FIFETEEN_YEAR_FIXED_AND_FLOATING_RATE_FDIC" hidden="1">"c6423"</definedName>
    <definedName name="IQ_FIFETEEN_YEAR_MORTGAGE_PASS_THROUGHS_FDIC" hidden="1">"c6415"</definedName>
    <definedName name="IQ_FIN_DIV_CURRENT_PORT_DEBT_TOTAL" hidden="1">"c5524"</definedName>
    <definedName name="IQ_FIN_DIV_CURRENT_PORT_LEASES_TOTAL" hidden="1">"c5523"</definedName>
    <definedName name="IQ_FIN_DIV_DEBT_LT_TOTAL" hidden="1">"c5526"</definedName>
    <definedName name="IQ_FIN_DIV_LEASES_LT_TOTAL" hidden="1">"c5525"</definedName>
    <definedName name="IQ_FIN_DIV_NOTES_PAY_TOTAL" hidden="1">"c5522"</definedName>
    <definedName name="IQ_FIVE_PERCENT_AMOUNT" hidden="1">"c240"</definedName>
    <definedName name="IQ_FIVE_YEAR_FIXED_AND_FLOATING_RATE_FDIC" hidden="1">"c6422"</definedName>
    <definedName name="IQ_FIVE_YEAR_MORTGAGE_PASS_THROUGHS_FDIC" hidden="1">"c6414"</definedName>
    <definedName name="IQ_FIVEPERCENT_OWNER" hidden="1">"c239"</definedName>
    <definedName name="IQ_FIXED_INVEST_APR_FC_UNUSED_UNUSED_UNUSED" hidden="1">"c8410"</definedName>
    <definedName name="IQ_FIXED_INVEST_APR_UNUSED_UNUSED_UNUSED" hidden="1">"c7530"</definedName>
    <definedName name="IQ_FIXED_INVEST_FC_UNUSED_UNUSED_UNUSED" hidden="1">"c7750"</definedName>
    <definedName name="IQ_FIXED_INVEST_POP_FC_UNUSED_UNUSED_UNUSED" hidden="1">"c7970"</definedName>
    <definedName name="IQ_FIXED_INVEST_POP_UNUSED_UNUSED_UNUSED" hidden="1">"c7090"</definedName>
    <definedName name="IQ_FIXED_INVEST_REAL_APR_FC_UNUSED_UNUSED_UNUSED" hidden="1">"c8518"</definedName>
    <definedName name="IQ_FIXED_INVEST_REAL_APR_UNUSED_UNUSED_UNUSED" hidden="1">"c7638"</definedName>
    <definedName name="IQ_FIXED_INVEST_REAL_FC_UNUSED_UNUSED_UNUSED" hidden="1">"c7858"</definedName>
    <definedName name="IQ_FIXED_INVEST_REAL_POP_FC_UNUSED_UNUSED_UNUSED" hidden="1">"c8078"</definedName>
    <definedName name="IQ_FIXED_INVEST_REAL_POP_UNUSED_UNUSED_UNUSED" hidden="1">"c7198"</definedName>
    <definedName name="IQ_FIXED_INVEST_REAL_UNUSED_UNUSED_UNUSED" hidden="1">"c6978"</definedName>
    <definedName name="IQ_FIXED_INVEST_REAL_YOY_FC_UNUSED_UNUSED_UNUSED" hidden="1">"c8298"</definedName>
    <definedName name="IQ_FIXED_INVEST_REAL_YOY_UNUSED_UNUSED_UNUSED" hidden="1">"c7418"</definedName>
    <definedName name="IQ_FIXED_INVEST_UNUSED_UNUSED_UNUSED" hidden="1">"c6870"</definedName>
    <definedName name="IQ_FIXED_INVEST_YOY_FC_UNUSED_UNUSED_UNUSED" hidden="1">"c8190"</definedName>
    <definedName name="IQ_FIXED_INVEST_YOY_UNUSED_UNUSED_UNUSED" hidden="1">"c7310"</definedName>
    <definedName name="IQ_FLOAT" hidden="1">"c225"</definedName>
    <definedName name="IQ_FNMA_FHLMC_FDIC" hidden="1">"c6397"</definedName>
    <definedName name="IQ_FNMA_FHLMC_GNMA_FDIC" hidden="1">"c6399"</definedName>
    <definedName name="IQ_FORECLOSED_PROPERTIES_FDIC" hidden="1">"c6459"</definedName>
    <definedName name="IQ_FOREIGN_BANK_LOANS_FDIC" hidden="1">"c6437"</definedName>
    <definedName name="IQ_FOREIGN_BANKS_DEPOSITS_FOREIGN_FDIC" hidden="1">"c6481"</definedName>
    <definedName name="IQ_FOREIGN_BANKS_LOAN_CHARG_OFFS_FDIC" hidden="1">"c6645"</definedName>
    <definedName name="IQ_FOREIGN_BANKS_NET_CHARGE_OFFS_FDIC" hidden="1">"c6647"</definedName>
    <definedName name="IQ_FOREIGN_BANKS_NONTRANSACTION_ACCOUNTS_FDIC" hidden="1">"c6550"</definedName>
    <definedName name="IQ_FOREIGN_BANKS_RECOVERIES_FDIC" hidden="1">"c6646"</definedName>
    <definedName name="IQ_FOREIGN_BANKS_TRANSACTION_ACCOUNTS_FDIC" hidden="1">"c6542"</definedName>
    <definedName name="IQ_FOREIGN_BRANCHES_U.S._BANKS_LOANS_FDIC" hidden="1">"c6438"</definedName>
    <definedName name="IQ_FOREIGN_BRANCHES_US_BANKS_FDIC" hidden="1">"c6392"</definedName>
    <definedName name="IQ_FOREIGN_BRANCHES_US_BANKS_LOANS_FDIC" hidden="1">"c6438"</definedName>
    <definedName name="IQ_FOREIGN_COUNTRIES_BANKS_TOTAL_LOANS_FOREIGN_FDIC" hidden="1">"c6445"</definedName>
    <definedName name="IQ_FOREIGN_DEBT_SECURITIES_FDIC" hidden="1">"c6303"</definedName>
    <definedName name="IQ_FOREIGN_DEPOSITS_NONTRANSACTION_ACCOUNTS_FDIC" hidden="1">"c6549"</definedName>
    <definedName name="IQ_FOREIGN_DEPOSITS_TRANSACTION_ACCOUNTS_FDIC" hidden="1">"c6541"</definedName>
    <definedName name="IQ_FOREIGN_EXCHANGE_EXPOSURES_FDIC" hidden="1">"c6663"</definedName>
    <definedName name="IQ_FOREIGN_GOVERNMENT_LOANS_FDIC" hidden="1">"c6430"</definedName>
    <definedName name="IQ_FOREIGN_GOVERNMENTS_CHARGE_OFFS_FDIC" hidden="1">"c6600"</definedName>
    <definedName name="IQ_FOREIGN_GOVERNMENTS_DEPOSITS_FOREIGN_FDIC" hidden="1">"c6482"</definedName>
    <definedName name="IQ_FOREIGN_GOVERNMENTS_NET_CHARGE_OFFS_FDIC" hidden="1">"c6638"</definedName>
    <definedName name="IQ_FOREIGN_GOVERNMENTS_NONTRANSACTION_ACCOUNTS_FDIC" hidden="1">"c6551"</definedName>
    <definedName name="IQ_FOREIGN_GOVERNMENTS_RECOVERIES_FDIC" hidden="1">"c6619"</definedName>
    <definedName name="IQ_FOREIGN_GOVERNMENTS_TOTAL_DEPOSITS_FDIC" hidden="1">"c6476"</definedName>
    <definedName name="IQ_FOREIGN_GOVERNMENTS_TRANSACTION_ACCOUNTS_FDIC" hidden="1">"c6543"</definedName>
    <definedName name="IQ_FQ" hidden="1">500</definedName>
    <definedName name="IQ_FULLY_INSURED_DEPOSITS_FDIC" hidden="1">"c6487"</definedName>
    <definedName name="IQ_FUTURES_FORWARD_CONTRACTS_NOTIONAL_AMOUNT_FDIC" hidden="1">"c6518"</definedName>
    <definedName name="IQ_FUTURES_FORWARD_CONTRACTS_RATE_RISK_FDIC" hidden="1">"c6508"</definedName>
    <definedName name="IQ_FWD" hidden="1">"LTM"</definedName>
    <definedName name="IQ_FWD_CY" hidden="1">10001</definedName>
    <definedName name="IQ_FWD_CY1" hidden="1">10002</definedName>
    <definedName name="IQ_FWD_CY2" hidden="1">10003</definedName>
    <definedName name="IQ_FWD_FY" hidden="1">1001</definedName>
    <definedName name="IQ_FWD_FY1" hidden="1">1002</definedName>
    <definedName name="IQ_FWD_FY2" hidden="1">1003</definedName>
    <definedName name="IQ_FWD_Q" hidden="1">501</definedName>
    <definedName name="IQ_FWD_Q1" hidden="1">502</definedName>
    <definedName name="IQ_FWD_Q2" hidden="1">503</definedName>
    <definedName name="IQ_FWD_Q3" hidden="1">"504"</definedName>
    <definedName name="IQ_FWD_Q4" hidden="1">"505"</definedName>
    <definedName name="IQ_FWD_Q5" hidden="1">"506"</definedName>
    <definedName name="IQ_FWD_Q6" hidden="1">"507"</definedName>
    <definedName name="IQ_FWD_Q7" hidden="1">"508"</definedName>
    <definedName name="IQ_FWD1" hidden="1">"LTM"</definedName>
    <definedName name="IQ_FX_CONTRACTS_FDIC" hidden="1">"c6517"</definedName>
    <definedName name="IQ_FX_CONTRACTS_SPOT_FDIC" hidden="1">"c6356"</definedName>
    <definedName name="IQ_FY" hidden="1">1000</definedName>
    <definedName name="IQ_FY_DATE" hidden="1">"IQ_FY_DATE"</definedName>
    <definedName name="IQ_GAIN_SALE_LOANS_FDIC" hidden="1">"c6673"</definedName>
    <definedName name="IQ_GAIN_SALE_RE_FDIC" hidden="1">"c6674"</definedName>
    <definedName name="IQ_GAINS_SALE_ASSETS_FDIC" hidden="1">"c6675"</definedName>
    <definedName name="IQ_GNMA_FDIC" hidden="1">"c6398"</definedName>
    <definedName name="IQ_GOODWILL_FDIC" hidden="1">"c6334"</definedName>
    <definedName name="IQ_GOODWILL_IMPAIRMENT_FDIC" hidden="1">"c6678"</definedName>
    <definedName name="IQ_GOODWILL_INTAN_FDIC" hidden="1">"c6333"</definedName>
    <definedName name="IQ_HELD_MATURITY_FDIC" hidden="1">"c6408"</definedName>
    <definedName name="IQ_HOME_EQUITY_LOC_NET_CHARGE_OFFS_FDIC" hidden="1">"c6644"</definedName>
    <definedName name="IQ_HOME_EQUITY_LOC_TOTAL_CHARGE_OFFS_FDIC" hidden="1">"c6606"</definedName>
    <definedName name="IQ_HOME_EQUITY_LOC_TOTAL_RECOVERIES_FDIC" hidden="1">"c6625"</definedName>
    <definedName name="IQ_HOUSING_COMPLETIONS_SINGLE_FAM_APR_FC_UNUSED_UNUSED_UNUSED" hidden="1">"c8422"</definedName>
    <definedName name="IQ_HOUSING_COMPLETIONS_SINGLE_FAM_APR_UNUSED_UNUSED_UNUSED" hidden="1">"c7542"</definedName>
    <definedName name="IQ_HOUSING_COMPLETIONS_SINGLE_FAM_FC_UNUSED_UNUSED_UNUSED" hidden="1">"c7762"</definedName>
    <definedName name="IQ_HOUSING_COMPLETIONS_SINGLE_FAM_POP_FC_UNUSED_UNUSED_UNUSED" hidden="1">"c7982"</definedName>
    <definedName name="IQ_HOUSING_COMPLETIONS_SINGLE_FAM_POP_UNUSED_UNUSED_UNUSED" hidden="1">"c7102"</definedName>
    <definedName name="IQ_HOUSING_COMPLETIONS_SINGLE_FAM_UNUSED_UNUSED_UNUSED" hidden="1">"c6882"</definedName>
    <definedName name="IQ_HOUSING_COMPLETIONS_SINGLE_FAM_YOY_FC_UNUSED_UNUSED_UNUSED" hidden="1">"c8202"</definedName>
    <definedName name="IQ_HOUSING_COMPLETIONS_SINGLE_FAM_YOY_UNUSED_UNUSED_UNUSED" hidden="1">"c7322"</definedName>
    <definedName name="IQ_IMPORTS_GOODS_REAL_SAAR_APR_FC_UNUSED_UNUSED_UNUSED" hidden="1">"c8523"</definedName>
    <definedName name="IQ_IMPORTS_GOODS_REAL_SAAR_APR_UNUSED_UNUSED_UNUSED" hidden="1">"c7643"</definedName>
    <definedName name="IQ_IMPORTS_GOODS_REAL_SAAR_FC_UNUSED_UNUSED_UNUSED" hidden="1">"c7863"</definedName>
    <definedName name="IQ_IMPORTS_GOODS_REAL_SAAR_POP_FC_UNUSED_UNUSED_UNUSED" hidden="1">"c8083"</definedName>
    <definedName name="IQ_IMPORTS_GOODS_REAL_SAAR_POP_UNUSED_UNUSED_UNUSED" hidden="1">"c7203"</definedName>
    <definedName name="IQ_IMPORTS_GOODS_REAL_SAAR_UNUSED_UNUSED_UNUSED" hidden="1">"c6983"</definedName>
    <definedName name="IQ_IMPORTS_GOODS_REAL_SAAR_YOY_FC_UNUSED_UNUSED_UNUSED" hidden="1">"c8303"</definedName>
    <definedName name="IQ_IMPORTS_GOODS_REAL_SAAR_YOY_UNUSED_UNUSED_UNUSED" hidden="1">"c7423"</definedName>
    <definedName name="IQ_IMPORTS_GOODS_SERVICES_APR_FC_UNUSED_UNUSED_UNUSED" hidden="1">"c8429"</definedName>
    <definedName name="IQ_IMPORTS_GOODS_SERVICES_APR_UNUSED_UNUSED_UNUSED" hidden="1">"c7549"</definedName>
    <definedName name="IQ_IMPORTS_GOODS_SERVICES_FC_UNUSED_UNUSED_UNUSED" hidden="1">"c7769"</definedName>
    <definedName name="IQ_IMPORTS_GOODS_SERVICES_POP_FC_UNUSED_UNUSED_UNUSED" hidden="1">"c7989"</definedName>
    <definedName name="IQ_IMPORTS_GOODS_SERVICES_POP_UNUSED_UNUSED_UNUSED" hidden="1">"c7109"</definedName>
    <definedName name="IQ_IMPORTS_GOODS_SERVICES_REAL_SAAR_APR_FC_UNUSED_UNUSED_UNUSED" hidden="1">"c8524"</definedName>
    <definedName name="IQ_IMPORTS_GOODS_SERVICES_REAL_SAAR_APR_UNUSED_UNUSED_UNUSED" hidden="1">"c7644"</definedName>
    <definedName name="IQ_IMPORTS_GOODS_SERVICES_REAL_SAAR_FC_UNUSED_UNUSED_UNUSED" hidden="1">"c7864"</definedName>
    <definedName name="IQ_IMPORTS_GOODS_SERVICES_REAL_SAAR_POP_FC_UNUSED_UNUSED_UNUSED" hidden="1">"c8084"</definedName>
    <definedName name="IQ_IMPORTS_GOODS_SERVICES_REAL_SAAR_POP_UNUSED_UNUSED_UNUSED" hidden="1">"c7204"</definedName>
    <definedName name="IQ_IMPORTS_GOODS_SERVICES_REAL_SAAR_UNUSED_UNUSED_UNUSED" hidden="1">"c6984"</definedName>
    <definedName name="IQ_IMPORTS_GOODS_SERVICES_REAL_SAAR_YOY_FC_UNUSED_UNUSED_UNUSED" hidden="1">"c8304"</definedName>
    <definedName name="IQ_IMPORTS_GOODS_SERVICES_REAL_SAAR_YOY_UNUSED_UNUSED_UNUSED" hidden="1">"c7424"</definedName>
    <definedName name="IQ_IMPORTS_GOODS_SERVICES_UNUSED_UNUSED_UNUSED" hidden="1">"c6889"</definedName>
    <definedName name="IQ_IMPORTS_GOODS_SERVICES_YOY_FC_UNUSED_UNUSED_UNUSED" hidden="1">"c8209"</definedName>
    <definedName name="IQ_IMPORTS_GOODS_SERVICES_YOY_UNUSED_UNUSED_UNUSED" hidden="1">"c7329"</definedName>
    <definedName name="IQ_INCIDENTAL_CHANGES_BUSINESS_COMBINATIONS_FDIC" hidden="1">"c6502"</definedName>
    <definedName name="IQ_INCOME_BEFORE_EXTRA_FDIC" hidden="1">"c6585"</definedName>
    <definedName name="IQ_INCOME_EARNED_FDIC" hidden="1">"c6359"</definedName>
    <definedName name="IQ_INCOME_TAXES_FDIC" hidden="1">"c6582"</definedName>
    <definedName name="IQ_INDIVIDUALS_CHARGE_OFFS_FDIC" hidden="1">"c6599"</definedName>
    <definedName name="IQ_INDIVIDUALS_LOANS_FDIC" hidden="1">"c6318"</definedName>
    <definedName name="IQ_INDIVIDUALS_NET_CHARGE_OFFS_FDIC" hidden="1">"c6637"</definedName>
    <definedName name="IQ_INDIVIDUALS_OTHER_LOANS_FDIC" hidden="1">"c6321"</definedName>
    <definedName name="IQ_INDIVIDUALS_PARTNERSHIPS_CORP_DEPOSITS_FOREIGN_FDIC" hidden="1">"c6479"</definedName>
    <definedName name="IQ_INDIVIDUALS_PARTNERSHIPS_CORP_NONTRANSACTION_ACCOUNTS_FDIC" hidden="1">"c6545"</definedName>
    <definedName name="IQ_INDIVIDUALS_PARTNERSHIPS_CORP_TOTAL_DEPOSITS_FDIC" hidden="1">"c6471"</definedName>
    <definedName name="IQ_INDIVIDUALS_PARTNERSHIPS_CORP_TRANSACTION_ACCOUNTS_FDIC" hidden="1">"c6537"</definedName>
    <definedName name="IQ_INDIVIDUALS_RECOVERIES_FDIC" hidden="1">"c6618"</definedName>
    <definedName name="IQ_INSIDER_3MTH_BOUGHT" hidden="1">"c1534"</definedName>
    <definedName name="IQ_INSIDER_3MTH_NET" hidden="1">"c1535"</definedName>
    <definedName name="IQ_INSIDER_3MTH_SOLD" hidden="1">"c1533"</definedName>
    <definedName name="IQ_INSIDER_6MTH_BOUGHT" hidden="1">"c1537"</definedName>
    <definedName name="IQ_INSIDER_6MTH_NET" hidden="1">"c1538"</definedName>
    <definedName name="IQ_INSIDER_6MTH_SOLD" hidden="1">"c1536"</definedName>
    <definedName name="IQ_INSIDER_AMOUNT" hidden="1">"c238"</definedName>
    <definedName name="IQ_INSIDER_LOANS_FDIC" hidden="1">"c6365"</definedName>
    <definedName name="IQ_INSTITUTIONAL_AMOUNT" hidden="1">"c236"</definedName>
    <definedName name="IQ_INSTITUTIONS_EARNINGS_GAINS_FDIC" hidden="1">"c6723"</definedName>
    <definedName name="IQ_INSURANCE_COMMISSION_FEES_FDIC" hidden="1">"c6670"</definedName>
    <definedName name="IQ_INSURANCE_UNDERWRITING_INCOME_FDIC" hidden="1">"c6671"</definedName>
    <definedName name="IQ_INT_DEMAND_NOTES_FDIC" hidden="1">"c6567"</definedName>
    <definedName name="IQ_INT_DOMESTIC_DEPOSITS_FDIC" hidden="1">"c6564"</definedName>
    <definedName name="IQ_INT_EXP_TOTAL_FDIC" hidden="1">"c6569"</definedName>
    <definedName name="IQ_INT_FED_FUNDS_FDIC" hidden="1">"c6566"</definedName>
    <definedName name="IQ_INT_FOREIGN_DEPOSITS_FDIC" hidden="1">"c6565"</definedName>
    <definedName name="IQ_INT_INC_DEPOSITORY_INST_FDIC" hidden="1">"c6558"</definedName>
    <definedName name="IQ_INT_INC_DOM_LOANS_FDIC" hidden="1">"c6555"</definedName>
    <definedName name="IQ_INT_INC_FED_FUNDS_FDIC" hidden="1">"c6561"</definedName>
    <definedName name="IQ_INT_INC_FOREIGN_LOANS_FDIC" hidden="1">"c6556"</definedName>
    <definedName name="IQ_INT_INC_LEASE_RECEIVABLES_FDIC" hidden="1">"c6557"</definedName>
    <definedName name="IQ_INT_INC_OTHER_FDIC" hidden="1">"c6562"</definedName>
    <definedName name="IQ_INT_INC_SECURITIES_FDIC" hidden="1">"c6559"</definedName>
    <definedName name="IQ_INT_INC_TOTAL_FDIC" hidden="1">"c6563"</definedName>
    <definedName name="IQ_INT_INC_TRADING_ACCOUNTS_FDIC" hidden="1">"c6560"</definedName>
    <definedName name="IQ_INT_SUB_NOTES_FDIC" hidden="1">"c6568"</definedName>
    <definedName name="IQ_INTEREST_BEARING_BALANCES_FDIC" hidden="1">"c6371"</definedName>
    <definedName name="IQ_INTEREST_BEARING_DEPOSITS_DOMESTIC_FDIC" hidden="1">"c6478"</definedName>
    <definedName name="IQ_INTEREST_BEARING_DEPOSITS_FDIC" hidden="1">"c6373"</definedName>
    <definedName name="IQ_INTEREST_BEARING_DEPOSITS_FOREIGN_FDIC" hidden="1">"c6485"</definedName>
    <definedName name="IQ_INTEREST_INC_10K" hidden="1">"IQ_INTEREST_INC_10K"</definedName>
    <definedName name="IQ_INTEREST_INC_10Q" hidden="1">"IQ_INTEREST_INC_10Q"</definedName>
    <definedName name="IQ_INTEREST_INC_10Q1" hidden="1">"IQ_INTEREST_INC_10Q1"</definedName>
    <definedName name="IQ_INTEREST_RATE_CONTRACTS_FDIC" hidden="1">"c6512"</definedName>
    <definedName name="IQ_INTEREST_RATE_EXPOSURES_FDIC" hidden="1">"c6662"</definedName>
    <definedName name="IQ_INVESTMENT_BANKING_OTHER_FEES_FDIC" hidden="1">"c6666"</definedName>
    <definedName name="IQ_IRA_KEOGH_ACCOUNTS_FDIC" hidden="1">"c6496"</definedName>
    <definedName name="IQ_ISM_SERVICES_APR_FC_UNUSED_UNUSED_UNUSED" hidden="1">"c8443"</definedName>
    <definedName name="IQ_ISM_SERVICES_APR_UNUSED_UNUSED_UNUSED" hidden="1">"c7563"</definedName>
    <definedName name="IQ_ISM_SERVICES_FC_UNUSED_UNUSED_UNUSED" hidden="1">"c7783"</definedName>
    <definedName name="IQ_ISM_SERVICES_POP_FC_UNUSED_UNUSED_UNUSED" hidden="1">"c8003"</definedName>
    <definedName name="IQ_ISM_SERVICES_POP_UNUSED_UNUSED_UNUSED" hidden="1">"c7123"</definedName>
    <definedName name="IQ_ISM_SERVICES_UNUSED_UNUSED_UNUSED" hidden="1">"c6903"</definedName>
    <definedName name="IQ_ISM_SERVICES_YOY_FC_UNUSED_UNUSED_UNUSED" hidden="1">"c8223"</definedName>
    <definedName name="IQ_ISM_SERVICES_YOY_UNUSED_UNUSED_UNUSED" hidden="1">"c7343"</definedName>
    <definedName name="IQ_ISSUED_GUARANTEED_US_FDIC" hidden="1">"c6404"</definedName>
    <definedName name="IQ_LAST_EBIT_MARGIN" hidden="1">"c151"</definedName>
    <definedName name="IQ_LAST_EBITDA_MARGIN" hidden="1">"c150"</definedName>
    <definedName name="IQ_LAST_GROSS_MARGIN" hidden="1">"c149"</definedName>
    <definedName name="IQ_LAST_NET_INC_MARGIN" hidden="1">"c152"</definedName>
    <definedName name="IQ_LATEST" hidden="1">"1"</definedName>
    <definedName name="IQ_LATESTK" hidden="1">1000</definedName>
    <definedName name="IQ_LATESTKFR" hidden="1">"100"</definedName>
    <definedName name="IQ_LATESTQ" hidden="1">500</definedName>
    <definedName name="IQ_LATESTQFR" hidden="1">"50"</definedName>
    <definedName name="IQ_LEASE_FINANCING_RECEIVABLES_CHARGE_OFFS_FDIC" hidden="1">"c6602"</definedName>
    <definedName name="IQ_LEASE_FINANCING_RECEIVABLES_FDIC" hidden="1">"c6433"</definedName>
    <definedName name="IQ_LEASE_FINANCING_RECEIVABLES_NET_CHARGE_OFFS_FDIC" hidden="1">"c6640"</definedName>
    <definedName name="IQ_LEASE_FINANCING_RECEIVABLES_RECOVERIES_FDIC" hidden="1">"c6621"</definedName>
    <definedName name="IQ_LEASE_FINANCING_RECEIVABLES_TOTAL_LOANS_FOREIGN_FDIC" hidden="1">"c6449"</definedName>
    <definedName name="IQ_LIFE_INSURANCE_ASSETS_FDIC" hidden="1">"c6372"</definedName>
    <definedName name="IQ_LOAN_COMMITMENTS_REVOLVING_FDIC" hidden="1">"c6524"</definedName>
    <definedName name="IQ_LOAN_LOSS_ALLOW_FDIC" hidden="1">"c6326"</definedName>
    <definedName name="IQ_LOAN_LOSS_ALLOWANCE_NONCURRENT_LOANS_FDIC" hidden="1">"c6740"</definedName>
    <definedName name="IQ_LOAN_LOSSES_FDIC" hidden="1">"c6580"</definedName>
    <definedName name="IQ_LOANS_AND_LEASES_HELD_FDIC" hidden="1">"c6367"</definedName>
    <definedName name="IQ_LOANS_DEPOSITORY_INSTITUTIONS_FDIC" hidden="1">"c6382"</definedName>
    <definedName name="IQ_LOANS_HELD_FOREIGN_FDIC" hidden="1">"c6315"</definedName>
    <definedName name="IQ_LOANS_LEASES_FOREIGN_FDIC" hidden="1">"c6383"</definedName>
    <definedName name="IQ_LOANS_LEASES_GROSS_FDIC" hidden="1">"c6323"</definedName>
    <definedName name="IQ_LOANS_LEASES_GROSS_FOREIGN_FDIC" hidden="1">"c6384"</definedName>
    <definedName name="IQ_LOANS_LEASES_NET_FDIC" hidden="1">"c6327"</definedName>
    <definedName name="IQ_LOANS_LEASES_NET_UNEARNED_FDIC" hidden="1">"c6325"</definedName>
    <definedName name="IQ_LOANS_NOT_SECURED_RE_FDIC" hidden="1">"c6381"</definedName>
    <definedName name="IQ_LOANS_SECURED_BY_RE_CHARGE_OFFS_FDIC" hidden="1">"c6588"</definedName>
    <definedName name="IQ_LOANS_SECURED_BY_RE_RECOVERIES_FDIC" hidden="1">"c6607"</definedName>
    <definedName name="IQ_LOANS_SECURED_NON_US_FDIC" hidden="1">"c6380"</definedName>
    <definedName name="IQ_LOANS_SECURED_RE_NET_CHARGE_OFFS_FDIC" hidden="1">"c6626"</definedName>
    <definedName name="IQ_LOANS_TO_DEPOSITORY_INSTITUTIONS_FOREIGN_FDIC" hidden="1">"c6453"</definedName>
    <definedName name="IQ_LOANS_TO_FOREIGN_GOVERNMENTS_FDIC" hidden="1">"c6448"</definedName>
    <definedName name="IQ_LOANS_TO_INDIVIDUALS_FOREIGN_FDIC" hidden="1">"c6452"</definedName>
    <definedName name="IQ_LONG_TERM_ASSETS_FDIC" hidden="1">"c6361"</definedName>
    <definedName name="IQ_LOSS_ALLOWANCE_LOANS_FDIC" hidden="1">"c6739"</definedName>
    <definedName name="IQ_LTM" hidden="1">2000</definedName>
    <definedName name="IQ_LTM_DATE" hidden="1">"IQ_LTM_DATE"</definedName>
    <definedName name="IQ_MATURITY_ONE_YEAR_LESS_FDIC" hidden="1">"c6425"</definedName>
    <definedName name="IQ_MEDIAN_NEW_HOME_SALES_APR_FC_UNUSED_UNUSED_UNUSED" hidden="1">"c8460"</definedName>
    <definedName name="IQ_MEDIAN_NEW_HOME_SALES_APR_UNUSED_UNUSED_UNUSED" hidden="1">"c7580"</definedName>
    <definedName name="IQ_MEDIAN_NEW_HOME_SALES_FC_UNUSED_UNUSED_UNUSED" hidden="1">"c7800"</definedName>
    <definedName name="IQ_MEDIAN_NEW_HOME_SALES_POP_FC_UNUSED_UNUSED_UNUSED" hidden="1">"c8020"</definedName>
    <definedName name="IQ_MEDIAN_NEW_HOME_SALES_POP_UNUSED_UNUSED_UNUSED" hidden="1">"c7140"</definedName>
    <definedName name="IQ_MEDIAN_NEW_HOME_SALES_UNUSED_UNUSED_UNUSED" hidden="1">"c6920"</definedName>
    <definedName name="IQ_MEDIAN_NEW_HOME_SALES_YOY_FC_UNUSED_UNUSED_UNUSED" hidden="1">"c8240"</definedName>
    <definedName name="IQ_MEDIAN_NEW_HOME_SALES_YOY_UNUSED_UNUSED_UNUSED" hidden="1">"c7360"</definedName>
    <definedName name="IQ_MONEY_MARKET_DEPOSIT_ACCOUNTS_FDIC" hidden="1">"c6553"</definedName>
    <definedName name="IQ_MONTH" hidden="1">15000</definedName>
    <definedName name="IQ_MORTGAGE_BACKED_SECURITIES_FDIC" hidden="1">"c6402"</definedName>
    <definedName name="IQ_MORTGAGE_SERVICING_FDIC" hidden="1">"c6335"</definedName>
    <definedName name="IQ_MULTIFAMILY_RESIDENTIAL_LOANS_FDIC" hidden="1">"c6311"</definedName>
    <definedName name="IQ_NAMES_REVISION_DATE_" hidden="1">40211.4080902778</definedName>
    <definedName name="IQ_NET_CHARGE_OFFS_FDIC" hidden="1">"c6641"</definedName>
    <definedName name="IQ_NET_CHARGE_OFFS_LOANS_FDIC" hidden="1">"c6751"</definedName>
    <definedName name="IQ_NET_INC_10K" hidden="1">"IQ_NET_INC_10K"</definedName>
    <definedName name="IQ_NET_INC_10Q" hidden="1">"IQ_NET_INC_10Q"</definedName>
    <definedName name="IQ_NET_INC_10Q1" hidden="1">"IQ_NET_INC_10Q1"</definedName>
    <definedName name="IQ_NET_INC_GROWTH_1" hidden="1">"c158"</definedName>
    <definedName name="IQ_NET_INC_GROWTH_2" hidden="1">"c162"</definedName>
    <definedName name="IQ_NET_INCOME_FDIC" hidden="1">"c6587"</definedName>
    <definedName name="IQ_NET_INT_INC_BNK_FDIC" hidden="1">"c6570"</definedName>
    <definedName name="IQ_NET_INTEREST_MARGIN_FDIC" hidden="1">"c6726"</definedName>
    <definedName name="IQ_NET_LOANS_LEASES_CORE_DEPOSITS_FDIC" hidden="1">"c6743"</definedName>
    <definedName name="IQ_NET_LOANS_LEASES_DEPOSITS_FDIC" hidden="1">"c6742"</definedName>
    <definedName name="IQ_NET_OPERATING_INCOME_ASSETS_FDIC" hidden="1">"c6729"</definedName>
    <definedName name="IQ_NET_SECURITIZATION_INCOME_FDIC" hidden="1">"c6669"</definedName>
    <definedName name="IQ_NET_SERVICING_FEES_FDIC" hidden="1">"c6668"</definedName>
    <definedName name="IQ_NON_INT_EXP_FDIC" hidden="1">"c6579"</definedName>
    <definedName name="IQ_NON_INT_INC_FDIC" hidden="1">"c6575"</definedName>
    <definedName name="IQ_NON_US_ADDRESSEES_TOTAL_LOANS_FOREIGN_FDIC" hidden="1">"c6443"</definedName>
    <definedName name="IQ_NON_US_CHARGE_OFFS_AND_RECOVERIES_FDIC" hidden="1">"c6650"</definedName>
    <definedName name="IQ_NON_US_CHARGE_OFFS_FDIC" hidden="1">"c6648"</definedName>
    <definedName name="IQ_NON_US_COMMERCIAL_INDUSTRIAL_CHARGE_OFFS_FDIC" hidden="1">"c6651"</definedName>
    <definedName name="IQ_NON_US_NET_LOANS_FDIC" hidden="1">"c6376"</definedName>
    <definedName name="IQ_NON_US_RECOVERIES_FDIC" hidden="1">"c6649"</definedName>
    <definedName name="IQ_NONCURRENT_LOANS_1_4_FAMILY_FDIC" hidden="1">"c6770"</definedName>
    <definedName name="IQ_NONCURRENT_LOANS_COMMERCIAL_INDUSTRIAL_FDIC" hidden="1">"c6773"</definedName>
    <definedName name="IQ_NONCURRENT_LOANS_COMMERCIAL_RE_FDIC" hidden="1">"c6768"</definedName>
    <definedName name="IQ_NONCURRENT_LOANS_COMMERCIAL_RE_NOT_SECURED_FDIC" hidden="1">"c6778"</definedName>
    <definedName name="IQ_NONCURRENT_LOANS_CONSTRUCTION_LAND_DEV_FDIC" hidden="1">"c6767"</definedName>
    <definedName name="IQ_NONCURRENT_LOANS_CREDIT_CARD_FDIC" hidden="1">"c6775"</definedName>
    <definedName name="IQ_NONCURRENT_LOANS_GUARANTEED_FDIC" hidden="1">"c6358"</definedName>
    <definedName name="IQ_NONCURRENT_LOANS_HOME_EQUITY_FDIC" hidden="1">"c6771"</definedName>
    <definedName name="IQ_NONCURRENT_LOANS_INDIVIDUALS_FDIC" hidden="1">"c6774"</definedName>
    <definedName name="IQ_NONCURRENT_LOANS_LEASES_FDIC" hidden="1">"c6357"</definedName>
    <definedName name="IQ_NONCURRENT_LOANS_MULTIFAMILY_FDIC" hidden="1">"c6769"</definedName>
    <definedName name="IQ_NONCURRENT_LOANS_OTHER_FAMILY_FDIC" hidden="1">"c6772"</definedName>
    <definedName name="IQ_NONCURRENT_LOANS_OTHER_INDIVIDUAL_FDIC" hidden="1">"c6776"</definedName>
    <definedName name="IQ_NONCURRENT_LOANS_OTHER_LOANS_FDIC" hidden="1">"c6777"</definedName>
    <definedName name="IQ_NONCURRENT_LOANS_RE_FDIC" hidden="1">"c6766"</definedName>
    <definedName name="IQ_NONCURRENT_LOANS_TOTAL_LOANS_FDIC" hidden="1">"c6765"</definedName>
    <definedName name="IQ_NONCURRENT_OREO_ASSETS_FDIC" hidden="1">"c6741"</definedName>
    <definedName name="IQ_NONINTEREST_BEARING_BALANCES_FDIC" hidden="1">"c6394"</definedName>
    <definedName name="IQ_NONINTEREST_BEARING_DEPOSITS_DOMESTIC_FDIC" hidden="1">"c6477"</definedName>
    <definedName name="IQ_NONINTEREST_BEARING_DEPOSITS_FOREIGN_FDIC" hidden="1">"c6484"</definedName>
    <definedName name="IQ_NONINTEREST_EXPENSE_EARNING_ASSETS_FDIC" hidden="1">"c6728"</definedName>
    <definedName name="IQ_NONINTEREST_INCOME_EARNING_ASSETS_FDIC" hidden="1">"c6727"</definedName>
    <definedName name="IQ_NONMORTGAGE_SERVICING_FDIC" hidden="1">"c6336"</definedName>
    <definedName name="IQ_NONRES_FIXED_INVEST_PRIV_APR_FC_UNUSED_UNUSED_UNUSED" hidden="1">"c8468"</definedName>
    <definedName name="IQ_NONRES_FIXED_INVEST_PRIV_APR_UNUSED_UNUSED_UNUSED" hidden="1">"c7588"</definedName>
    <definedName name="IQ_NONRES_FIXED_INVEST_PRIV_FC_UNUSED_UNUSED_UNUSED" hidden="1">"c7808"</definedName>
    <definedName name="IQ_NONRES_FIXED_INVEST_PRIV_POP_FC_UNUSED_UNUSED_UNUSED" hidden="1">"c8028"</definedName>
    <definedName name="IQ_NONRES_FIXED_INVEST_PRIV_POP_UNUSED_UNUSED_UNUSED" hidden="1">"c7148"</definedName>
    <definedName name="IQ_NONRES_FIXED_INVEST_PRIV_UNUSED_UNUSED_UNUSED" hidden="1">"c6928"</definedName>
    <definedName name="IQ_NONRES_FIXED_INVEST_PRIV_YOY_FC_UNUSED_UNUSED_UNUSED" hidden="1">"c8248"</definedName>
    <definedName name="IQ_NONRES_FIXED_INVEST_PRIV_YOY_UNUSED_UNUSED_UNUSED" hidden="1">"c7368"</definedName>
    <definedName name="IQ_NONTRANSACTION_ACCOUNTS_FDIC" hidden="1">"c6552"</definedName>
    <definedName name="IQ_NOTIONAL_AMOUNT_CREDIT_DERIVATIVES_FDIC" hidden="1">"c6507"</definedName>
    <definedName name="IQ_NOTIONAL_VALUE_EXCHANGE_SWAPS_FDIC" hidden="1">"c6516"</definedName>
    <definedName name="IQ_NOTIONAL_VALUE_OTHER_SWAPS_FDIC" hidden="1">"c6521"</definedName>
    <definedName name="IQ_NOTIONAL_VALUE_RATE_SWAPS_FDIC" hidden="1">"c6511"</definedName>
    <definedName name="IQ_NTM" hidden="1">6000</definedName>
    <definedName name="IQ_NUMBER_DEPOSITS_LESS_THAN_100K_FDIC" hidden="1">"c6495"</definedName>
    <definedName name="IQ_NUMBER_DEPOSITS_MORE_THAN_100K_FDIC" hidden="1">"c6493"</definedName>
    <definedName name="IQ_OBLIGATIONS_OF_STATES_TOTAL_LOANS_FOREIGN_FDIC" hidden="1">"c6447"</definedName>
    <definedName name="IQ_OBLIGATIONS_STATES_FDIC" hidden="1">"c6431"</definedName>
    <definedName name="IQ_OG_TOTAL_OIL_PRODUCTON" hidden="1">"c2059"</definedName>
    <definedName name="IQ_OPENED55" hidden="1">1</definedName>
    <definedName name="IQ_OREO_1_4_RESIDENTIAL_FDIC" hidden="1">"c6454"</definedName>
    <definedName name="IQ_OREO_COMMERCIAL_RE_FDIC" hidden="1">"c6456"</definedName>
    <definedName name="IQ_OREO_CONSTRUCTION_DEVELOPMENT_FDIC" hidden="1">"c6457"</definedName>
    <definedName name="IQ_OREO_FARMLAND_FDIC" hidden="1">"c6458"</definedName>
    <definedName name="IQ_OREO_FOREIGN_FDIC" hidden="1">"c6460"</definedName>
    <definedName name="IQ_OREO_MULTI_FAMILY_RESIDENTIAL_FDIC" hidden="1">"c6455"</definedName>
    <definedName name="IQ_OTHER_ASSETS_FDIC" hidden="1">"c6338"</definedName>
    <definedName name="IQ_OTHER_BORROWED_FUNDS_FDIC" hidden="1">"c6345"</definedName>
    <definedName name="IQ_OTHER_COMPREHENSIVE_INCOME_FDIC" hidden="1">"c6503"</definedName>
    <definedName name="IQ_OTHER_DEPOSITORY_INSTITUTIONS_LOANS_FDIC" hidden="1">"c6436"</definedName>
    <definedName name="IQ_OTHER_DEPOSITORY_INSTITUTIONS_TOTAL_LOANS_FOREIGN_FDIC" hidden="1">"c6442"</definedName>
    <definedName name="IQ_OTHER_DOMESTIC_DEBT_SECURITIES_FDIC" hidden="1">"c6302"</definedName>
    <definedName name="IQ_OTHER_INSURANCE_FEES_FDIC" hidden="1">"c6672"</definedName>
    <definedName name="IQ_OTHER_INTANGIBLE_FDIC" hidden="1">"c6337"</definedName>
    <definedName name="IQ_OTHER_LIABILITIES_FDIC" hidden="1">"c6347"</definedName>
    <definedName name="IQ_OTHER_LOANS_CHARGE_OFFS_FDIC" hidden="1">"c6601"</definedName>
    <definedName name="IQ_OTHER_LOANS_FOREIGN_FDIC" hidden="1">"c6446"</definedName>
    <definedName name="IQ_OTHER_LOANS_LEASES_FDIC" hidden="1">"c6322"</definedName>
    <definedName name="IQ_OTHER_LOANS_NET_CHARGE_OFFS_FDIC" hidden="1">"c6639"</definedName>
    <definedName name="IQ_OTHER_LOANS_RECOVERIES_FDIC" hidden="1">"c6620"</definedName>
    <definedName name="IQ_OTHER_LOANS_TOTAL_FDIC" hidden="1">"c6432"</definedName>
    <definedName name="IQ_OTHER_NON_INT_EXP_FDIC" hidden="1">"c6578"</definedName>
    <definedName name="IQ_OTHER_NON_INT_EXPENSE_FDIC" hidden="1">"c6679"</definedName>
    <definedName name="IQ_OTHER_NON_INT_INC_FDIC" hidden="1">"c6676"</definedName>
    <definedName name="IQ_OTHER_OFF_BS_LIAB_FDIC" hidden="1">"c6533"</definedName>
    <definedName name="IQ_OTHER_RE_OWNED_FDIC" hidden="1">"c6330"</definedName>
    <definedName name="IQ_OTHER_SAVINGS_DEPOSITS_FDIC" hidden="1">"c6554"</definedName>
    <definedName name="IQ_OTHER_TRANSACTIONS_FDIC" hidden="1">"c6504"</definedName>
    <definedName name="IQ_OTHER_UNUSED_COMMITMENTS_FDIC" hidden="1">"c6530"</definedName>
    <definedName name="IQ_OVER_FIFETEEN_YEAR_MORTGAGE_PASS_THROUGHS_FDIC" hidden="1">"c6416"</definedName>
    <definedName name="IQ_OVER_FIFTEEN_YEAR_FIXED_AND_FLOATING_RATE_FDIC" hidden="1">"c6424"</definedName>
    <definedName name="IQ_OVER_THREE_YEARS_FDIC" hidden="1">"c6418"</definedName>
    <definedName name="IQ_PARTICIPATION_POOLS_RESIDENTIAL_MORTGAGES_FDIC" hidden="1">"c6403"</definedName>
    <definedName name="IQ_PAST_DUE_30_1_4_FAMILY_LOANS_FDIC" hidden="1">"c6693"</definedName>
    <definedName name="IQ_PAST_DUE_30_AUTO_LOANS_FDIC" hidden="1">"c6687"</definedName>
    <definedName name="IQ_PAST_DUE_30_CL_LOANS_FDIC" hidden="1">"c6688"</definedName>
    <definedName name="IQ_PAST_DUE_30_CREDIT_CARDS_RECEIVABLES_FDIC" hidden="1">"c6690"</definedName>
    <definedName name="IQ_PAST_DUE_30_HOME_EQUITY_LINES_FDIC" hidden="1">"c6691"</definedName>
    <definedName name="IQ_PAST_DUE_30_OTHER_CONSUMER_LOANS_FDIC" hidden="1">"c6689"</definedName>
    <definedName name="IQ_PAST_DUE_30_OTHER_LOANS_FDIC" hidden="1">"c6692"</definedName>
    <definedName name="IQ_PAST_DUE_90_1_4_FAMILY_LOANS_FDIC" hidden="1">"c6700"</definedName>
    <definedName name="IQ_PAST_DUE_90_AUTO_LOANS_FDIC" hidden="1">"c6694"</definedName>
    <definedName name="IQ_PAST_DUE_90_CL_LOANS_FDIC" hidden="1">"c6695"</definedName>
    <definedName name="IQ_PAST_DUE_90_CREDIT_CARDS_RECEIVABLES_FDIC" hidden="1">"c6697"</definedName>
    <definedName name="IQ_PAST_DUE_90_HOME_EQUITY_LINES_FDIC" hidden="1">"c6698"</definedName>
    <definedName name="IQ_PAST_DUE_90_OTHER_CONSUMER_LOANS_FDIC" hidden="1">"c6696"</definedName>
    <definedName name="IQ_PAST_DUE_90_OTHER_LOANS_FDIC" hidden="1">"c6699"</definedName>
    <definedName name="IQ_PERCENT_FLOAT" hidden="1">"c227"</definedName>
    <definedName name="IQ_PERCENT_INSURED_FDIC" hidden="1">"c6374"</definedName>
    <definedName name="IQ_PLEDGED_SECURITIES_FDIC" hidden="1">"c6401"</definedName>
    <definedName name="IQ_PRE_TAX_INCOME_FDIC" hidden="1">"c6581"</definedName>
    <definedName name="IQ_PREFERRED_FDIC" hidden="1">"c6349"</definedName>
    <definedName name="IQ_PREMISES_EQUIPMENT_FDIC" hidden="1">"c6577"</definedName>
    <definedName name="IQ_PRETAX_INC" hidden="1">"c16"</definedName>
    <definedName name="IQ_PRETAX_INC_10K" hidden="1">"IQ_PRETAX_INC_10K"</definedName>
    <definedName name="IQ_PRETAX_INC_10Q" hidden="1">"IQ_PRETAX_INC_10Q"</definedName>
    <definedName name="IQ_PRETAX_INC_10Q1" hidden="1">"IQ_PRETAX_INC_10Q1"</definedName>
    <definedName name="IQ_PRETAX_RETURN_ASSETS_FDIC" hidden="1">"c6731"</definedName>
    <definedName name="IQ_PRICE_OVER_EPS_EST" hidden="1">"c174"</definedName>
    <definedName name="IQ_PRICE_OVER_EPS_EST_1" hidden="1">"c175"</definedName>
    <definedName name="IQ_PRICEDATETIME" hidden="1">"IQ_PRICEDATETIME"</definedName>
    <definedName name="IQ_PRIVATE_CONST_TOTAL_APR_FC_UNUSED_UNUSED_UNUSED" hidden="1">"c8559"</definedName>
    <definedName name="IQ_PRIVATE_CONST_TOTAL_APR_UNUSED_UNUSED_UNUSED" hidden="1">"c7679"</definedName>
    <definedName name="IQ_PRIVATE_CONST_TOTAL_FC_UNUSED_UNUSED_UNUSED" hidden="1">"c7899"</definedName>
    <definedName name="IQ_PRIVATE_CONST_TOTAL_POP_FC_UNUSED_UNUSED_UNUSED" hidden="1">"c8119"</definedName>
    <definedName name="IQ_PRIVATE_CONST_TOTAL_POP_UNUSED_UNUSED_UNUSED" hidden="1">"c7239"</definedName>
    <definedName name="IQ_PRIVATE_CONST_TOTAL_UNUSED_UNUSED_UNUSED" hidden="1">"c7019"</definedName>
    <definedName name="IQ_PRIVATE_CONST_TOTAL_YOY_FC_UNUSED_UNUSED_UNUSED" hidden="1">"c8339"</definedName>
    <definedName name="IQ_PRIVATE_CONST_TOTAL_YOY_UNUSED_UNUSED_UNUSED" hidden="1">"c7459"</definedName>
    <definedName name="IQ_PRIVATE_RES_CONST_REAL_APR_FC_UNUSED_UNUSED_UNUSED" hidden="1">"c8535"</definedName>
    <definedName name="IQ_PRIVATE_RES_CONST_REAL_APR_UNUSED_UNUSED_UNUSED" hidden="1">"c7655"</definedName>
    <definedName name="IQ_PRIVATE_RES_CONST_REAL_FC_UNUSED_UNUSED_UNUSED" hidden="1">"c7875"</definedName>
    <definedName name="IQ_PRIVATE_RES_CONST_REAL_POP_FC_UNUSED_UNUSED_UNUSED" hidden="1">"c8095"</definedName>
    <definedName name="IQ_PRIVATE_RES_CONST_REAL_POP_UNUSED_UNUSED_UNUSED" hidden="1">"c7215"</definedName>
    <definedName name="IQ_PRIVATE_RES_CONST_REAL_UNUSED_UNUSED_UNUSED" hidden="1">"c6995"</definedName>
    <definedName name="IQ_PRIVATE_RES_CONST_REAL_YOY_FC_UNUSED_UNUSED_UNUSED" hidden="1">"c8315"</definedName>
    <definedName name="IQ_PRIVATE_RES_CONST_REAL_YOY_UNUSED_UNUSED_UNUSED" hidden="1">"c7435"</definedName>
    <definedName name="IQ_PRIVATELY_ISSUED_MORTGAGE_BACKED_SECURITIES_FDIC" hidden="1">"c6407"</definedName>
    <definedName name="IQ_PRIVATELY_ISSUED_MORTGAGE_PASS_THROUGHS_FDIC" hidden="1">"c6405"</definedName>
    <definedName name="IQ_PURCHASE_FOREIGN_CURRENCIES_FDIC" hidden="1">"c6513"</definedName>
    <definedName name="IQ_PURCHASED_OPTION_CONTRACTS_FDIC" hidden="1">"c6510"</definedName>
    <definedName name="IQ_PURCHASED_OPTION_CONTRACTS_FX_RISK_FDIC" hidden="1">"c6515"</definedName>
    <definedName name="IQ_PURCHASED_OPTION_CONTRACTS_NON_FX_IR_FDIC" hidden="1">"c6520"</definedName>
    <definedName name="IQ_PURCHASES_EQUIP_NONRES_SAAR_APR_FC_UNUSED_UNUSED_UNUSED" hidden="1">"c8491"</definedName>
    <definedName name="IQ_PURCHASES_EQUIP_NONRES_SAAR_APR_UNUSED_UNUSED_UNUSED" hidden="1">"c7611"</definedName>
    <definedName name="IQ_PURCHASES_EQUIP_NONRES_SAAR_FC_UNUSED_UNUSED_UNUSED" hidden="1">"c7831"</definedName>
    <definedName name="IQ_PURCHASES_EQUIP_NONRES_SAAR_POP_FC_UNUSED_UNUSED_UNUSED" hidden="1">"c8051"</definedName>
    <definedName name="IQ_PURCHASES_EQUIP_NONRES_SAAR_POP_UNUSED_UNUSED_UNUSED" hidden="1">"c7171"</definedName>
    <definedName name="IQ_PURCHASES_EQUIP_NONRES_SAAR_UNUSED_UNUSED_UNUSED" hidden="1">"c6951"</definedName>
    <definedName name="IQ_PURCHASES_EQUIP_NONRES_SAAR_YOY_FC_UNUSED_UNUSED_UNUSED" hidden="1">"c8271"</definedName>
    <definedName name="IQ_PURCHASES_EQUIP_NONRES_SAAR_YOY_UNUSED_UNUSED_UNUSED" hidden="1">"c7391"</definedName>
    <definedName name="IQ_RE_FORECLOSURE_FDIC" hidden="1">"c6332"</definedName>
    <definedName name="IQ_RE_INVEST_FDIC" hidden="1">"c6331"</definedName>
    <definedName name="IQ_RE_LOANS_DOMESTIC_CHARGE_OFFS_FDIC" hidden="1">"c6589"</definedName>
    <definedName name="IQ_RE_LOANS_DOMESTIC_FDIC" hidden="1">"c6309"</definedName>
    <definedName name="IQ_RE_LOANS_DOMESTIC_NET_CHARGE_OFFS_FDIC" hidden="1">"c6627"</definedName>
    <definedName name="IQ_RE_LOANS_DOMESTIC_RECOVERIES_FDIC" hidden="1">"c6608"</definedName>
    <definedName name="IQ_RE_LOANS_FDIC" hidden="1">"c6308"</definedName>
    <definedName name="IQ_RE_LOANS_FOREIGN_CHARGE_OFFS_FDIC" hidden="1">"c6595"</definedName>
    <definedName name="IQ_RE_LOANS_FOREIGN_NET_CHARGE_OFFS_FDIC" hidden="1">"c6633"</definedName>
    <definedName name="IQ_RE_LOANS_FOREIGN_RECOVERIES_FDIC" hidden="1">"c6614"</definedName>
    <definedName name="IQ_RECOVERIES_1_4_FAMILY_LOANS_FDIC" hidden="1">"c6707"</definedName>
    <definedName name="IQ_RECOVERIES_AUTO_LOANS_FDIC" hidden="1">"c6701"</definedName>
    <definedName name="IQ_RECOVERIES_CL_LOANS_FDIC" hidden="1">"c6702"</definedName>
    <definedName name="IQ_RECOVERIES_CREDIT_CARDS_RECEIVABLES_FDIC" hidden="1">"c6704"</definedName>
    <definedName name="IQ_RECOVERIES_HOME_EQUITY_LINES_FDIC" hidden="1">"c6705"</definedName>
    <definedName name="IQ_RECOVERIES_OTHER_CONSUMER_LOANS_FDIC" hidden="1">"c6703"</definedName>
    <definedName name="IQ_RECOVERIES_OTHER_LOANS_FDIC" hidden="1">"c6706"</definedName>
    <definedName name="IQ_RELATED_PLANS_FDIC" hidden="1">"c6320"</definedName>
    <definedName name="IQ_RES_CONST_REAL_APR_FC_UNUSED_UNUSED_UNUSED" hidden="1">"c8536"</definedName>
    <definedName name="IQ_RES_CONST_REAL_APR_UNUSED_UNUSED_UNUSED" hidden="1">"c7656"</definedName>
    <definedName name="IQ_RES_CONST_REAL_FC_UNUSED_UNUSED_UNUSED" hidden="1">"c7876"</definedName>
    <definedName name="IQ_RES_CONST_REAL_POP_FC_UNUSED_UNUSED_UNUSED" hidden="1">"c8096"</definedName>
    <definedName name="IQ_RES_CONST_REAL_POP_UNUSED_UNUSED_UNUSED" hidden="1">"c7216"</definedName>
    <definedName name="IQ_RES_CONST_REAL_SAAR_APR_FC_UNUSED_UNUSED_UNUSED" hidden="1">"c8537"</definedName>
    <definedName name="IQ_RES_CONST_REAL_SAAR_APR_UNUSED_UNUSED_UNUSED" hidden="1">"c7657"</definedName>
    <definedName name="IQ_RES_CONST_REAL_SAAR_FC_UNUSED_UNUSED_UNUSED" hidden="1">"c7877"</definedName>
    <definedName name="IQ_RES_CONST_REAL_SAAR_POP_FC_UNUSED_UNUSED_UNUSED" hidden="1">"c8097"</definedName>
    <definedName name="IQ_RES_CONST_REAL_SAAR_POP_UNUSED_UNUSED_UNUSED" hidden="1">"c7217"</definedName>
    <definedName name="IQ_RES_CONST_REAL_SAAR_UNUSED_UNUSED_UNUSED" hidden="1">"c6997"</definedName>
    <definedName name="IQ_RES_CONST_REAL_SAAR_YOY_FC_UNUSED_UNUSED_UNUSED" hidden="1">"c8317"</definedName>
    <definedName name="IQ_RES_CONST_REAL_SAAR_YOY_UNUSED_UNUSED_UNUSED" hidden="1">"c7437"</definedName>
    <definedName name="IQ_RES_CONST_REAL_UNUSED_UNUSED_UNUSED" hidden="1">"c6996"</definedName>
    <definedName name="IQ_RES_CONST_REAL_YOY_FC_UNUSED_UNUSED_UNUSED" hidden="1">"c8316"</definedName>
    <definedName name="IQ_RES_CONST_REAL_YOY_UNUSED_UNUSED_UNUSED" hidden="1">"c7436"</definedName>
    <definedName name="IQ_RES_CONST_SAAR_APR_FC_UNUSED_UNUSED_UNUSED" hidden="1">"c8540"</definedName>
    <definedName name="IQ_RES_CONST_SAAR_APR_UNUSED_UNUSED_UNUSED" hidden="1">"c7660"</definedName>
    <definedName name="IQ_RES_CONST_SAAR_FC_UNUSED_UNUSED_UNUSED" hidden="1">"c7880"</definedName>
    <definedName name="IQ_RES_CONST_SAAR_POP_FC_UNUSED_UNUSED_UNUSED" hidden="1">"c8100"</definedName>
    <definedName name="IQ_RES_CONST_SAAR_POP_UNUSED_UNUSED_UNUSED" hidden="1">"c7220"</definedName>
    <definedName name="IQ_RES_CONST_SAAR_UNUSED_UNUSED_UNUSED" hidden="1">"c7000"</definedName>
    <definedName name="IQ_RES_CONST_SAAR_YOY_FC_UNUSED_UNUSED_UNUSED" hidden="1">"c8320"</definedName>
    <definedName name="IQ_RES_CONST_SAAR_YOY_UNUSED_UNUSED_UNUSED" hidden="1">"c7440"</definedName>
    <definedName name="IQ_RESTATEMENTS_NET_FDIC" hidden="1">"c6500"</definedName>
    <definedName name="IQ_RESTRUCTURED_LOANS_1_4_RESIDENTIAL_FDIC" hidden="1">"c6378"</definedName>
    <definedName name="IQ_RESTRUCTURED_LOANS_LEASES_FDIC" hidden="1">"c6377"</definedName>
    <definedName name="IQ_RESTRUCTURED_LOANS_NON_1_4_FDIC" hidden="1">"c6379"</definedName>
    <definedName name="IQ_RETAIL_DEPOSITS_FDIC" hidden="1">"c6488"</definedName>
    <definedName name="IQ_RETAINED_EARNINGS_AVERAGE_EQUITY_FDIC" hidden="1">"c6733"</definedName>
    <definedName name="IQ_RETURN_ASSETS_FDIC" hidden="1">"c6730"</definedName>
    <definedName name="IQ_RETURN_EQUITY_FDIC" hidden="1">"c6732"</definedName>
    <definedName name="IQ_REV_DATE" hidden="1">39777.4005324074</definedName>
    <definedName name="IQ_REVALUATION_GAINS_FDIC" hidden="1">"c6428"</definedName>
    <definedName name="IQ_REVALUATION_LOSSES_FDIC" hidden="1">"c6429"</definedName>
    <definedName name="IQ_REVENUE_10K" hidden="1">"IQ_REVENUE_10K"</definedName>
    <definedName name="IQ_REVENUE_10Q" hidden="1">"IQ_REVENUE_10Q"</definedName>
    <definedName name="IQ_REVENUE_10Q1" hidden="1">"IQ_REVENUE_10Q1"</definedName>
    <definedName name="IQ_REVENUE_EST_1" hidden="1">"c190"</definedName>
    <definedName name="IQ_REVENUE_GROWTH_1" hidden="1">"c155"</definedName>
    <definedName name="IQ_REVENUE_GROWTH_2" hidden="1">"c159"</definedName>
    <definedName name="IQ_RISK_WEIGHTED_ASSETS_FDIC" hidden="1">"c6370"</definedName>
    <definedName name="IQ_SALARY_FDIC" hidden="1">"c6576"</definedName>
    <definedName name="IQ_SALE_CONVERSION_RETIREMENT_STOCK_FDIC" hidden="1">"c6661"</definedName>
    <definedName name="IQ_SECURED_1_4_FAMILY_RESIDENTIAL_CHARGE_OFFS_FDIC" hidden="1">"c6590"</definedName>
    <definedName name="IQ_SECURED_1_4_FAMILY_RESIDENTIAL_NET_CHARGE_OFFS_FDIC" hidden="1">"c6628"</definedName>
    <definedName name="IQ_SECURED_1_4_FAMILY_RESIDENTIAL_RECOVERIES_FDIC" hidden="1">"c6609"</definedName>
    <definedName name="IQ_SECURED_FARMLAND_CHARGE_OFFS_FDIC" hidden="1">"c6593"</definedName>
    <definedName name="IQ_SECURED_FARMLAND_NET_CHARGE_OFFS_FDIC" hidden="1">"c6631"</definedName>
    <definedName name="IQ_SECURED_FARMLAND_RECOVERIES_FDIC" hidden="1">"c6612"</definedName>
    <definedName name="IQ_SECURED_MULTIFAMILY_RESIDENTIAL_CHARGE_OFFS_FDIC" hidden="1">"c6591"</definedName>
    <definedName name="IQ_SECURED_MULTIFAMILY_RESIDENTIAL_NET_CHARGE_OFFS_FDIC" hidden="1">"c6629"</definedName>
    <definedName name="IQ_SECURED_MULTIFAMILY_RESIDENTIAL_RECOVERIES_FDIC" hidden="1">"c6610"</definedName>
    <definedName name="IQ_SECURED_NONFARM_NONRESIDENTIAL_CHARGE_OFFS_FDIC" hidden="1">"c6592"</definedName>
    <definedName name="IQ_SECURED_NONFARM_NONRESIDENTIAL_NET_CHARGE_OFFS_FDIC" hidden="1">"c6630"</definedName>
    <definedName name="IQ_SECURED_NONFARM_NONRESIDENTIAL_RECOVERIES_FDIC" hidden="1">"c6611"</definedName>
    <definedName name="IQ_SECURITIES_GAINS_FDIC" hidden="1">"c6584"</definedName>
    <definedName name="IQ_SECURITIES_ISSUED_STATES_FDIC" hidden="1">"c6300"</definedName>
    <definedName name="IQ_SECURITIES_LENT_FDIC" hidden="1">"c6532"</definedName>
    <definedName name="IQ_SECURITIES_UNDERWRITING_FDIC" hidden="1">"c6529"</definedName>
    <definedName name="IQ_SERVICE_CHARGES_FDIC" hidden="1">"c6572"</definedName>
    <definedName name="IQ_SHAREOUTSTANDING" hidden="1">"c1347"</definedName>
    <definedName name="IQ_SHORT_INTEREST_VOLUME" hidden="1">"c228"</definedName>
    <definedName name="IQ_STATES_NONTRANSACTION_ACCOUNTS_FDIC" hidden="1">"c6547"</definedName>
    <definedName name="IQ_STATES_TOTAL_DEPOSITS_FDIC" hidden="1">"c6473"</definedName>
    <definedName name="IQ_STATES_TRANSACTION_ACCOUNTS_FDIC" hidden="1">"c6539"</definedName>
    <definedName name="IQ_SUB_DEBT_FDIC" hidden="1">"c6346"</definedName>
    <definedName name="IQ_SURPLUS_FDIC" hidden="1">"c6351"</definedName>
    <definedName name="IQ_THREE_MONTHS_FIXED_AND_FLOATING_FDIC" hidden="1">"c6419"</definedName>
    <definedName name="IQ_THREE_MONTHS_MORTGAGE_PASS_THROUGHS_FDIC" hidden="1">"c6411"</definedName>
    <definedName name="IQ_THREE_YEAR_FIXED_AND_FLOATING_RATE_FDIC" hidden="1">"c6421"</definedName>
    <definedName name="IQ_THREE_YEAR_MORTGAGE_PASS_THROUGHS_FDIC" hidden="1">"c6413"</definedName>
    <definedName name="IQ_THREE_YEARS_LESS_FDIC" hidden="1">"c6417"</definedName>
    <definedName name="IQ_TIER_1_RISK_BASED_CAPITAL_RATIO_FDIC" hidden="1">"c6746"</definedName>
    <definedName name="IQ_TIER_ONE_FDIC" hidden="1">"c6369"</definedName>
    <definedName name="IQ_TIME_DEPOSITS_LESS_THAN_100K_FDIC" hidden="1">"c6465"</definedName>
    <definedName name="IQ_TIME_DEPOSITS_MORE_THAN_100K_FDIC" hidden="1">"c6470"</definedName>
    <definedName name="IQ_TODAY" hidden="1">0</definedName>
    <definedName name="IQ_TOTAL_ASSETS_FDIC" hidden="1">"c6339"</definedName>
    <definedName name="IQ_TOTAL_CHARGE_OFFS_FDIC" hidden="1">"c6603"</definedName>
    <definedName name="IQ_TOTAL_DEBT_SECURITIES_FDIC" hidden="1">"c6410"</definedName>
    <definedName name="IQ_TOTAL_DEPOSITS_FDIC" hidden="1">"c6342"</definedName>
    <definedName name="IQ_TOTAL_EMPLOYEES_FDIC" hidden="1">"c6355"</definedName>
    <definedName name="IQ_TOTAL_LIAB_EQUITY_FDIC" hidden="1">"c6354"</definedName>
    <definedName name="IQ_TOTAL_LIABILITIES_FDIC" hidden="1">"c6348"</definedName>
    <definedName name="IQ_TOTAL_PENSION_OBLIGATION" hidden="1">"c1292"</definedName>
    <definedName name="IQ_TOTAL_RECOVERIES_FDIC" hidden="1">"c6622"</definedName>
    <definedName name="IQ_TOTAL_REV_BNK_FDIC" hidden="1">"c6786"</definedName>
    <definedName name="IQ_TOTAL_RISK_BASED_CAPITAL_RATIO_FDIC" hidden="1">"c6747"</definedName>
    <definedName name="IQ_TOTAL_SECURITIES_FDIC" hidden="1">"c6306"</definedName>
    <definedName name="IQ_TOTAL_TIME_DEPOSITS_FDIC" hidden="1">"c6497"</definedName>
    <definedName name="IQ_TOTAL_TIME_SAVINGS_DEPOSITS_FDIC" hidden="1">"c6498"</definedName>
    <definedName name="IQ_TOTAL_UNUSED_COMMITMENTS_FDIC" hidden="1">"c6536"</definedName>
    <definedName name="IQ_TRADING_ACCOUNT_GAINS_FEES_FDIC" hidden="1">"c6573"</definedName>
    <definedName name="IQ_TRADING_ASSETS_FDIC" hidden="1">"c6328"</definedName>
    <definedName name="IQ_TRADING_LIABILITIES_FDIC" hidden="1">"c6344"</definedName>
    <definedName name="IQ_TRANSACTION_ACCOUNTS_FDIC" hidden="1">"c6544"</definedName>
    <definedName name="IQ_TREASURY_STOCK_TRANSACTIONS_FDIC" hidden="1">"c6501"</definedName>
    <definedName name="IQ_TWELVE_MONTHS_FIXED_AND_FLOATING_FDIC" hidden="1">"c6420"</definedName>
    <definedName name="IQ_TWELVE_MONTHS_MORTGAGE_PASS_THROUGHS_FDIC" hidden="1">"c6412"</definedName>
    <definedName name="IQ_UNDIVIDED_PROFITS_FDIC" hidden="1">"c6352"</definedName>
    <definedName name="IQ_UNEARNED_INCOME_FDIC" hidden="1">"c6324"</definedName>
    <definedName name="IQ_UNEARNED_INCOME_FOREIGN_FDIC" hidden="1">"c6385"</definedName>
    <definedName name="IQ_UNPROFITABLE_INSTITUTIONS_FDIC" hidden="1">"c6722"</definedName>
    <definedName name="IQ_UNUSED_LOAN_COMMITMENTS_FDIC" hidden="1">"c6368"</definedName>
    <definedName name="IQ_US_BRANCHES_FOREIGN_BANK_LOANS_FDIC" hidden="1">"c6435"</definedName>
    <definedName name="IQ_US_BRANCHES_FOREIGN_BANKS_FDIC" hidden="1">"c6390"</definedName>
    <definedName name="IQ_US_GOV_AGENCIES_FDIC" hidden="1">"c6395"</definedName>
    <definedName name="IQ_US_GOV_DEPOSITS_FDIC" hidden="1">"c6483"</definedName>
    <definedName name="IQ_US_GOV_ENTERPRISES_FDIC" hidden="1">"c6396"</definedName>
    <definedName name="IQ_US_GOV_NONCURRENT_LOANS_TOTAL_NONCURRENT_FDIC" hidden="1">"c6779"</definedName>
    <definedName name="IQ_US_GOV_NONTRANSACTION_ACCOUNTS_FDIC" hidden="1">"c6546"</definedName>
    <definedName name="IQ_US_GOV_OBLIGATIONS_FDIC" hidden="1">"c6299"</definedName>
    <definedName name="IQ_US_GOV_SECURITIES_FDIC" hidden="1">"c6297"</definedName>
    <definedName name="IQ_US_GOV_TOTAL_DEPOSITS_FDIC" hidden="1">"c6472"</definedName>
    <definedName name="IQ_US_GOV_TRANSACTION_ACCOUNTS_FDIC" hidden="1">"c6538"</definedName>
    <definedName name="IQ_US_TREASURY_SECURITIES_FDIC" hidden="1">"c6298"</definedName>
    <definedName name="IQ_VALUATION_ALLOWANCES_FDIC" hidden="1">"c6400"</definedName>
    <definedName name="IQ_VC_REVENUE_FDIC" hidden="1">"c6667"</definedName>
    <definedName name="IQ_VOLATILE_LIABILITIES_FDIC" hidden="1">"c6364"</definedName>
    <definedName name="IQ_WEEK" hidden="1">50000</definedName>
    <definedName name="IQ_WRITTEN_OPTION_CONTRACTS_FDIC" hidden="1">"c6509"</definedName>
    <definedName name="IQ_WRITTEN_OPTION_CONTRACTS_FX_RISK_FDIC" hidden="1">"c6514"</definedName>
    <definedName name="IQ_WRITTEN_OPTION_CONTRACTS_NON_FX_IR_FDIC" hidden="1">"c6519"</definedName>
    <definedName name="IQ_YTD" hidden="1">3000</definedName>
    <definedName name="IQSVitesseBX14" hidden="1">"$BX$15:$BX$17"</definedName>
    <definedName name="IQSVitesseBX17" hidden="1">"$BX$18"</definedName>
    <definedName name="IQSVitesseBX19" hidden="1">"$BX$20:$BX$22"</definedName>
    <definedName name="IQSVitesseBX23" hidden="1">"$BX$24:$BX$27"</definedName>
    <definedName name="IQSVitesseBX5" hidden="1">"$BX$6:$BX$16"</definedName>
    <definedName name="IsColHidden" hidden="1">FALSE</definedName>
    <definedName name="IsLTMColHidden" hidden="1">FALSE</definedName>
    <definedName name="KKK" localSheetId="1" hidden="1">{#N/A,#N/A,FALSE,"Assessment";#N/A,#N/A,FALSE,"Staffing";#N/A,#N/A,FALSE,"Hires";#N/A,#N/A,FALSE,"Assumptions"}</definedName>
    <definedName name="KKK" hidden="1">{#N/A,#N/A,FALSE,"Assessment";#N/A,#N/A,FALSE,"Staffing";#N/A,#N/A,FALSE,"Hires";#N/A,#N/A,FALSE,"Assumptions"}</definedName>
    <definedName name="new" localSheetId="1" hidden="1">{#N/A,#N/A,FALSE,"TS";#N/A,#N/A,FALSE,"Combo";#N/A,#N/A,FALSE,"FAIR";#N/A,#N/A,FALSE,"RBC";#N/A,#N/A,FALSE,"xxxx";#N/A,#N/A,FALSE,"A_D";#N/A,#N/A,FALSE,"WACC";#N/A,#N/A,FALSE,"DCF";#N/A,#N/A,FALSE,"LBO";#N/A,#N/A,FALSE,"AcqMults";#N/A,#N/A,FALSE,"CompMults"}</definedName>
    <definedName name="new" hidden="1">{#N/A,#N/A,FALSE,"TS";#N/A,#N/A,FALSE,"Combo";#N/A,#N/A,FALSE,"FAIR";#N/A,#N/A,FALSE,"RBC";#N/A,#N/A,FALSE,"xxxx";#N/A,#N/A,FALSE,"A_D";#N/A,#N/A,FALSE,"WACC";#N/A,#N/A,FALSE,"DCF";#N/A,#N/A,FALSE,"LBO";#N/A,#N/A,FALSE,"AcqMults";#N/A,#N/A,FALSE,"CompMults"}</definedName>
    <definedName name="nnn" localSheetId="1" hidden="1">{#N/A,#N/A,FALSE,"Assessment";#N/A,#N/A,FALSE,"Staffing";#N/A,#N/A,FALSE,"Hires";#N/A,#N/A,FALSE,"Assumptions"}</definedName>
    <definedName name="nnn" hidden="1">{#N/A,#N/A,FALSE,"Assessment";#N/A,#N/A,FALSE,"Staffing";#N/A,#N/A,FALSE,"Hires";#N/A,#N/A,FALSE,"Assumptions"}</definedName>
    <definedName name="ORCC" localSheetId="1" hidden="1">{#N/A,#N/A,FALSE,"Projections";#N/A,#N/A,FALSE,"Multiples Valuation";#N/A,#N/A,FALSE,"LBO";#N/A,#N/A,FALSE,"Multiples_Sensitivity";#N/A,#N/A,FALSE,"Summary"}</definedName>
    <definedName name="ORCC" hidden="1">{#N/A,#N/A,FALSE,"Projections";#N/A,#N/A,FALSE,"Multiples Valuation";#N/A,#N/A,FALSE,"LBO";#N/A,#N/A,FALSE,"Multiples_Sensitivity";#N/A,#N/A,FALSE,"Summary"}</definedName>
    <definedName name="resources" localSheetId="1" hidden="1">{#N/A,#N/A,FALSE,"Assessment";#N/A,#N/A,FALSE,"Staffing";#N/A,#N/A,FALSE,"Hires";#N/A,#N/A,FALSE,"Assumptions"}</definedName>
    <definedName name="resources" hidden="1">{#N/A,#N/A,FALSE,"Assessment";#N/A,#N/A,FALSE,"Staffing";#N/A,#N/A,FALSE,"Hires";#N/A,#N/A,FALSE,"Assumptions"}</definedName>
    <definedName name="Sept" localSheetId="1" hidden="1">{"assets",#N/A,FALSE,"BSCON894"}</definedName>
    <definedName name="Sept" hidden="1">{"assets",#N/A,FALSE,"BSCON894"}</definedName>
    <definedName name="short" localSheetId="1" hidden="1">'[5]TOP 10 CUST (L)'!#REF!</definedName>
    <definedName name="short" hidden="1">'[5]TOP 10 CUST (L)'!#REF!</definedName>
    <definedName name="staffing2" localSheetId="1" hidden="1">{#N/A,#N/A,FALSE,"Assessment";#N/A,#N/A,FALSE,"Staffing";#N/A,#N/A,FALSE,"Hires";#N/A,#N/A,FALSE,"Assumptions"}</definedName>
    <definedName name="staffing2" hidden="1">{#N/A,#N/A,FALSE,"Assessment";#N/A,#N/A,FALSE,"Staffing";#N/A,#N/A,FALSE,"Hires";#N/A,#N/A,FALSE,"Assumptions"}</definedName>
    <definedName name="Staffing3" localSheetId="1" hidden="1">{#N/A,#N/A,FALSE,"Assessment";#N/A,#N/A,FALSE,"Staffing";#N/A,#N/A,FALSE,"Hires";#N/A,#N/A,FALSE,"Assumptions"}</definedName>
    <definedName name="Staffing3" hidden="1">{#N/A,#N/A,FALSE,"Assessment";#N/A,#N/A,FALSE,"Staffing";#N/A,#N/A,FALSE,"Hires";#N/A,#N/A,FALSE,"Assumptions"}</definedName>
    <definedName name="SUMMARY_BOOK" localSheetId="1" hidden="1">{"page1",#N/A,FALSE,"GIRLBO";"page2",#N/A,FALSE,"GIRLBO";"page3",#N/A,FALSE,"GIRLBO";"page4",#N/A,FALSE,"GIRLBO";"page5",#N/A,FALSE,"GIRLBO"}</definedName>
    <definedName name="SUMMARY_BOOK" hidden="1">{"page1",#N/A,FALSE,"GIRLBO";"page2",#N/A,FALSE,"GIRLBO";"page3",#N/A,FALSE,"GIRLBO";"page4",#N/A,FALSE,"GIRLBO";"page5",#N/A,FALSE,"GIRLBO"}</definedName>
    <definedName name="Temp_2" localSheetId="1" hidden="1">{#N/A,#N/A,FALSE,"Assessment";#N/A,#N/A,FALSE,"Staffing";#N/A,#N/A,FALSE,"Hires";#N/A,#N/A,FALSE,"Assumptions"}</definedName>
    <definedName name="Temp_2" hidden="1">{#N/A,#N/A,FALSE,"Assessment";#N/A,#N/A,FALSE,"Staffing";#N/A,#N/A,FALSE,"Hires";#N/A,#N/A,FALSE,"Assumptions"}</definedName>
    <definedName name="Temp_3" localSheetId="1" hidden="1">{#N/A,#N/A,FALSE,"Assessment";#N/A,#N/A,FALSE,"Staffing";#N/A,#N/A,FALSE,"Hires";#N/A,#N/A,FALSE,"Assumptions"}</definedName>
    <definedName name="Temp_3" hidden="1">{#N/A,#N/A,FALSE,"Assessment";#N/A,#N/A,FALSE,"Staffing";#N/A,#N/A,FALSE,"Hires";#N/A,#N/A,FALSE,"Assumptions"}</definedName>
    <definedName name="TextRefCopyRangeCount" hidden="1">1</definedName>
    <definedName name="two.print" localSheetId="1" hidden="1">{"month",#N/A,FALSE,"LOPL594";"ytd",#N/A,FALSE,"LOPL594"}</definedName>
    <definedName name="two.print" hidden="1">{"month",#N/A,FALSE,"LOPL594";"ytd",#N/A,FALSE,"LOPL594"}</definedName>
    <definedName name="wrn.A_VALUATION." localSheetId="1" hidden="1">{#N/A,#N/A,FALSE,"A_D";#N/A,#N/A,FALSE,"WACC";#N/A,#N/A,FALSE,"DCF";#N/A,#N/A,FALSE,"A";#N/A,#N/A,FALSE,"LBO";#N/A,#N/A,FALSE,"C";#N/A,#N/A,FALSE,"impd";#N/A,#N/A,FALSE,"comps"}</definedName>
    <definedName name="wrn.A_VALUATION." hidden="1">{#N/A,#N/A,FALSE,"A_D";#N/A,#N/A,FALSE,"WACC";#N/A,#N/A,FALSE,"DCF";#N/A,#N/A,FALSE,"A";#N/A,#N/A,FALSE,"LBO";#N/A,#N/A,FALSE,"C";#N/A,#N/A,FALSE,"impd";#N/A,#N/A,FALSE,"comps"}</definedName>
    <definedName name="wrn.Accr_Dil." localSheetId="1" hidden="1">{#N/A,#N/A,FALSE,"Debt Accr";#N/A,#N/A,FALSE,"Stock Accr";#N/A,#N/A,FALSE,"Debt Stock Accr"}</definedName>
    <definedName name="wrn.Accr_Dil." hidden="1">{#N/A,#N/A,FALSE,"Debt Accr";#N/A,#N/A,FALSE,"Stock Accr";#N/A,#N/A,FALSE,"Debt Stock Accr"}</definedName>
    <definedName name="wrn.adj95." localSheetId="1" hidden="1">{"adj95mult",#N/A,FALSE,"COMPCO";"adj95est",#N/A,FALSE,"COMPCO"}</definedName>
    <definedName name="wrn.adj95." hidden="1">{"adj95mult",#N/A,FALSE,"COMPCO";"adj95est",#N/A,FALSE,"COMPCO"}</definedName>
    <definedName name="wrn.All_Models." localSheetId="1" hidden="1">{#N/A,#N/A,FALSE,"Summary";#N/A,#N/A,FALSE,"Projections";#N/A,#N/A,FALSE,"Mkt Mults";#N/A,#N/A,FALSE,"DCF";#N/A,#N/A,FALSE,"Accr Dil";#N/A,#N/A,FALSE,"PIC LBO";#N/A,#N/A,FALSE,"MULT10_4";#N/A,#N/A,FALSE,"CBI LBO"}</definedName>
    <definedName name="wrn.All_Models." hidden="1">{#N/A,#N/A,FALSE,"Summary";#N/A,#N/A,FALSE,"Projections";#N/A,#N/A,FALSE,"Mkt Mults";#N/A,#N/A,FALSE,"DCF";#N/A,#N/A,FALSE,"Accr Dil";#N/A,#N/A,FALSE,"PIC LBO";#N/A,#N/A,FALSE,"MULT10_4";#N/A,#N/A,FALSE,"CBI LBO"}</definedName>
    <definedName name="wrn.All_Sheets." localSheetId="1" hidden="1">{#N/A,#N/A,FALSE,"Projections";#N/A,#N/A,FALSE,"Contribution_Stock";#N/A,#N/A,FALSE,"PF_Combo_Stock";#N/A,#N/A,FALSE,"Projections";#N/A,#N/A,FALSE,"Contribution_Cash";#N/A,#N/A,FALSE,"PF_Combo_Cash";#N/A,#N/A,FALSE,"IPO_Cash"}</definedName>
    <definedName name="wrn.All_Sheets." hidden="1">{#N/A,#N/A,FALSE,"Projections";#N/A,#N/A,FALSE,"Contribution_Stock";#N/A,#N/A,FALSE,"PF_Combo_Stock";#N/A,#N/A,FALSE,"Projections";#N/A,#N/A,FALSE,"Contribution_Cash";#N/A,#N/A,FALSE,"PF_Combo_Cash";#N/A,#N/A,FALSE,"IPO_Cash"}</definedName>
    <definedName name="wrn.All." localSheetId="1" hidden="1">{"Matrix",#N/A,FALSE,"ACQMTRX";"Fees",#N/A,FALSE,"ACQMTRX"}</definedName>
    <definedName name="wrn.All." hidden="1">{"Matrix",#N/A,FALSE,"ACQMTRX";"Fees",#N/A,FALSE,"ACQMTRX"}</definedName>
    <definedName name="wrn.all._.gulp._.sheets." localSheetId="1" hidden="1">{#N/A,#N/A,FALSE,"units";#N/A,#N/A,FALSE,"projections";#N/A,#N/A,FALSE,"calendar";#N/A,#N/A,FALSE,"gulp shares";#N/A,#N/A,FALSE,"gulp comp";#N/A,#N/A,FALSE,"gulp-acq";#N/A,#N/A,FALSE,"gulp dcf";#N/A,#N/A,FALSE,"gulp wacc";#N/A,#N/A,FALSE,"acc_dil";#N/A,#N/A,FALSE,"gulp summary";#N/A,#N/A,FALSE,"snooze";#N/A,#N/A,FALSE,"combined";#N/A,#N/A,FALSE,"valuation";#N/A,#N/A,FALSE,"PurchPriMult";#N/A,#N/A,FALSE,"Trans-Sum";#N/A,#N/A,FALSE,"Net Debt";#N/A,#N/A,FALSE,"fees"}</definedName>
    <definedName name="wrn.all._.gulp._.sheets." hidden="1">{#N/A,#N/A,FALSE,"units";#N/A,#N/A,FALSE,"projections";#N/A,#N/A,FALSE,"calendar";#N/A,#N/A,FALSE,"gulp shares";#N/A,#N/A,FALSE,"gulp comp";#N/A,#N/A,FALSE,"gulp-acq";#N/A,#N/A,FALSE,"gulp dcf";#N/A,#N/A,FALSE,"gulp wacc";#N/A,#N/A,FALSE,"acc_dil";#N/A,#N/A,FALSE,"gulp summary";#N/A,#N/A,FALSE,"snooze";#N/A,#N/A,FALSE,"combined";#N/A,#N/A,FALSE,"valuation";#N/A,#N/A,FALSE,"PurchPriMult";#N/A,#N/A,FALSE,"Trans-Sum";#N/A,#N/A,FALSE,"Net Debt";#N/A,#N/A,FALSE,"fees"}</definedName>
    <definedName name="wrn.ALL._.PAGES." localSheetId="1" hidden="1">{#N/A,#N/A,FALSE,"puboff";#N/A,#N/A,FALSE,"financials";#N/A,#N/A,FALSE,"valuation";#N/A,#N/A,FALSE,"split"}</definedName>
    <definedName name="wrn.ALL._.PAGES." hidden="1">{#N/A,#N/A,FALSE,"puboff";#N/A,#N/A,FALSE,"financials";#N/A,#N/A,FALSE,"valuation";#N/A,#N/A,FALSE,"split"}</definedName>
    <definedName name="wrn.ALL._.SHEETS." localSheetId="1" hidden="1">{#N/A,#N/A,FALSE,"Adj Proj";#N/A,#N/A,FALSE,"Sheet1";#N/A,#N/A,FALSE,"LBO";#N/A,#N/A,FALSE,"LBOMER";#N/A,#N/A,FALSE,"WACC";#N/A,#N/A,FALSE,"DCF";#N/A,#N/A,FALSE,"DCFMER";#N/A,#N/A,FALSE,"Pooling";#N/A,#N/A,FALSE,"income";#N/A,#N/A,FALSE,"Offer"}</definedName>
    <definedName name="wrn.ALL._.SHEETS." hidden="1">{#N/A,#N/A,FALSE,"Adj Proj";#N/A,#N/A,FALSE,"Sheet1";#N/A,#N/A,FALSE,"LBO";#N/A,#N/A,FALSE,"LBOMER";#N/A,#N/A,FALSE,"WACC";#N/A,#N/A,FALSE,"DCF";#N/A,#N/A,FALSE,"DCFMER";#N/A,#N/A,FALSE,"Pooling";#N/A,#N/A,FALSE,"income";#N/A,#N/A,FALSE,"Offer"}</definedName>
    <definedName name="wrn.ALLbutPREMIUM." localSheetId="1" hidden="1">{#N/A,#N/A,FALSE,"Projections";#N/A,#N/A,FALSE,"AccrDil";#N/A,#N/A,FALSE,"PurchPriMult";#N/A,#N/A,FALSE,"Mults7_13";#N/A,#N/A,FALSE,"Mkt Mults";#N/A,#N/A,FALSE,"Acq Mults";#N/A,#N/A,FALSE,"StockPrices";#N/A,#N/A,FALSE,"Prem Paid";#N/A,#N/A,FALSE,"DCF";#N/A,#N/A,FALSE,"AUTO";#N/A,#N/A,FALSE,"Relative Trading";#N/A,#N/A,FALSE,"Mkt Val";#N/A,#N/A,FALSE,"Acq Val"}</definedName>
    <definedName name="wrn.ALLbutPREMIUM." hidden="1">{#N/A,#N/A,FALSE,"Projections";#N/A,#N/A,FALSE,"AccrDil";#N/A,#N/A,FALSE,"PurchPriMult";#N/A,#N/A,FALSE,"Mults7_13";#N/A,#N/A,FALSE,"Mkt Mults";#N/A,#N/A,FALSE,"Acq Mults";#N/A,#N/A,FALSE,"StockPrices";#N/A,#N/A,FALSE,"Prem Paid";#N/A,#N/A,FALSE,"DCF";#N/A,#N/A,FALSE,"AUTO";#N/A,#N/A,FALSE,"Relative Trading";#N/A,#N/A,FALSE,"Mkt Val";#N/A,#N/A,FALSE,"Acq Val"}</definedName>
    <definedName name="wrn.AllModels." localSheetId="1" hidden="1">{#N/A,#N/A,FALSE,"AD_Purchase";#N/A,#N/A,FALSE,"Credit";#N/A,#N/A,FALSE,"PF Acquisition";#N/A,#N/A,FALSE,"PF Offering"}</definedName>
    <definedName name="wrn.AllModels." hidden="1">{#N/A,#N/A,FALSE,"AD_Purchase";#N/A,#N/A,FALSE,"Credit";#N/A,#N/A,FALSE,"PF Acquisition";#N/A,#N/A,FALSE,"PF Offering"}</definedName>
    <definedName name="wrn.assets." localSheetId="1" hidden="1">{"assets",#N/A,FALSE,"BSCON894"}</definedName>
    <definedName name="wrn.assets." hidden="1">{"assets",#N/A,FALSE,"BSCON894"}</definedName>
    <definedName name="wrn.basics." localSheetId="1" hidden="1">{#N/A,#N/A,FALSE,"TSUM";#N/A,#N/A,FALSE,"shares";#N/A,#N/A,FALSE,"earnout";#N/A,#N/A,FALSE,"Heaty";#N/A,#N/A,FALSE,"self-tend";#N/A,#N/A,FALSE,"self-sum"}</definedName>
    <definedName name="wrn.basics." hidden="1">{#N/A,#N/A,FALSE,"TSUM";#N/A,#N/A,FALSE,"shares";#N/A,#N/A,FALSE,"earnout";#N/A,#N/A,FALSE,"Heaty";#N/A,#N/A,FALSE,"self-tend";#N/A,#N/A,FALSE,"self-sum"}</definedName>
    <definedName name="wrn.bod." localSheetId="1" hidden="1">{#N/A,#N/A,FALSE,"Financial Highlights Annual";#N/A,#N/A,FALSE,"Income Statement Annual";#N/A,#N/A,FALSE,"Income Statement Qtrly";#N/A,#N/A,FALSE,"Balance Sheet Annual";#N/A,#N/A,FALSE,"Cash Flow Annual"}</definedName>
    <definedName name="wrn.bod." hidden="1">{#N/A,#N/A,FALSE,"Financial Highlights Annual";#N/A,#N/A,FALSE,"Income Statement Annual";#N/A,#N/A,FALSE,"Income Statement Qtrly";#N/A,#N/A,FALSE,"Balance Sheet Annual";#N/A,#N/A,FALSE,"Cash Flow Annual"}</definedName>
    <definedName name="wrn.bullshit1." localSheetId="1" hidden="1">{#N/A,#N/A,FALSE,"Sheet1";#N/A,#N/A,FALSE,"Summary";#N/A,#N/A,FALSE,"proj1";#N/A,#N/A,FALSE,"proj2"}</definedName>
    <definedName name="wrn.bullshit1." hidden="1">{#N/A,#N/A,FALSE,"Sheet1";#N/A,#N/A,FALSE,"Summary";#N/A,#N/A,FALSE,"proj1";#N/A,#N/A,FALSE,"proj2"}</definedName>
    <definedName name="wrn.compco." localSheetId="1" hidden="1">{"page1",#N/A,FALSE,"BHCOMPC5";"page2",#N/A,FALSE,"BHCOMPC5";"page3",#N/A,FALSE,"BHCOMPC5";"page4",#N/A,FALSE,"BHCOMPC5"}</definedName>
    <definedName name="wrn.compco." hidden="1">{"page1",#N/A,FALSE,"BHCOMPC5";"page2",#N/A,FALSE,"BHCOMPC5";"page3",#N/A,FALSE,"BHCOMPC5";"page4",#N/A,FALSE,"BHCOMPC5"}</definedName>
    <definedName name="wrn.DCF." localSheetId="1" hidden="1">{"DCF1",#N/A,FALSE,"SIERRA DCF";"MATRIX1",#N/A,FALSE,"SIERRA DCF"}</definedName>
    <definedName name="wrn.DCF." hidden="1">{"DCF1",#N/A,FALSE,"SIERRA DCF";"MATRIX1",#N/A,FALSE,"SIERRA DCF"}</definedName>
    <definedName name="wrn.Economic._.Value._.Added._.Analysis." localSheetId="1" hidden="1">{"EVA",#N/A,FALSE,"EVA";"WACC",#N/A,FALSE,"WACC"}</definedName>
    <definedName name="wrn.Economic._.Value._.Added._.Analysis." hidden="1">{"EVA",#N/A,FALSE,"EVA";"WACC",#N/A,FALSE,"WACC"}</definedName>
    <definedName name="wrn.Filter." localSheetId="1" hidden="1">{#N/A,#N/A,FALSE,"Assump2";#N/A,#N/A,FALSE,"Income2";#N/A,#N/A,FALSE,"Balance2";#N/A,#N/A,FALSE,"DCF Filter";#N/A,#N/A,FALSE,"Trans Assump2";#N/A,#N/A,FALSE,"Combined Income2";#N/A,#N/A,FALSE,"Combined Balance2"}</definedName>
    <definedName name="wrn.Filter." hidden="1">{#N/A,#N/A,FALSE,"Assump2";#N/A,#N/A,FALSE,"Income2";#N/A,#N/A,FALSE,"Balance2";#N/A,#N/A,FALSE,"DCF Filter";#N/A,#N/A,FALSE,"Trans Assump2";#N/A,#N/A,FALSE,"Combined Income2";#N/A,#N/A,FALSE,"Combined Balance2"}</definedName>
    <definedName name="wrn.first2." localSheetId="1" hidden="1">{#N/A,#N/A,FALSE,"sum-don";#N/A,#N/A,FALSE,"inc-don"}</definedName>
    <definedName name="wrn.first2." hidden="1">{#N/A,#N/A,FALSE,"sum-don";#N/A,#N/A,FALSE,"inc-don"}</definedName>
    <definedName name="wrn.first3." localSheetId="1" hidden="1">{#N/A,#N/A,FALSE,"Summary";#N/A,#N/A,FALSE,"proj1";#N/A,#N/A,FALSE,"proj2"}</definedName>
    <definedName name="wrn.first3." hidden="1">{#N/A,#N/A,FALSE,"Summary";#N/A,#N/A,FALSE,"proj1";#N/A,#N/A,FALSE,"proj2"}</definedName>
    <definedName name="wrn.first4." localSheetId="1" hidden="1">{#N/A,#N/A,FALSE,"Summary";#N/A,#N/A,FALSE,"proj1";#N/A,#N/A,FALSE,"proj2";#N/A,#N/A,FALSE,"DCF"}</definedName>
    <definedName name="wrn.first4." hidden="1">{#N/A,#N/A,FALSE,"Summary";#N/A,#N/A,FALSE,"proj1";#N/A,#N/A,FALSE,"proj2";#N/A,#N/A,FALSE,"DCF"}</definedName>
    <definedName name="wrn.HEAT." localSheetId="1" hidden="1">{#N/A,#N/A,FALSE,"Heat";#N/A,#N/A,FALSE,"DCF";#N/A,#N/A,FALSE,"LBO";#N/A,#N/A,FALSE,"A";#N/A,#N/A,FALSE,"C";#N/A,#N/A,FALSE,"impd";#N/A,#N/A,FALSE,"Accr-Dilu"}</definedName>
    <definedName name="wrn.HEAT." hidden="1">{#N/A,#N/A,FALSE,"Heat";#N/A,#N/A,FALSE,"DCF";#N/A,#N/A,FALSE,"LBO";#N/A,#N/A,FALSE,"A";#N/A,#N/A,FALSE,"C";#N/A,#N/A,FALSE,"impd";#N/A,#N/A,FALSE,"Accr-Dilu"}</definedName>
    <definedName name="wrn.Hydraulic." localSheetId="1" hidden="1">{#N/A,#N/A,FALSE,"HuscoCombined-Summ";#N/A,#N/A,FALSE,"HuscoCombined-Income";#N/A,#N/A,FALSE,"HuscoCombined-Offering";#N/A,#N/A,FALSE,"HuscoCombined-Split";#N/A,#N/A,FALSE,"HuscoCombined-Mults";#N/A,#N/A,FALSE,"Husco-Summ";#N/A,#N/A,FALSE,"Husco-Income";#N/A,#N/A,FALSE,"Husco-Offering";#N/A,#N/A,FALSE,"Husco-Split";#N/A,#N/A,FALSE,"Husco-Mults";#N/A,#N/A,FALSE,"Target-Income"}</definedName>
    <definedName name="wrn.Hydraulic." hidden="1">{#N/A,#N/A,FALSE,"HuscoCombined-Summ";#N/A,#N/A,FALSE,"HuscoCombined-Income";#N/A,#N/A,FALSE,"HuscoCombined-Offering";#N/A,#N/A,FALSE,"HuscoCombined-Split";#N/A,#N/A,FALSE,"HuscoCombined-Mults";#N/A,#N/A,FALSE,"Husco-Summ";#N/A,#N/A,FALSE,"Husco-Income";#N/A,#N/A,FALSE,"Husco-Offering";#N/A,#N/A,FALSE,"Husco-Split";#N/A,#N/A,FALSE,"Husco-Mults";#N/A,#N/A,FALSE,"Target-Income"}</definedName>
    <definedName name="wrn.Hydraulic2." localSheetId="1" hidden="1">{#N/A,#N/A,FALSE,"HuscoCombined-Summ";#N/A,#N/A,FALSE,"HuscoCombined-Income";#N/A,#N/A,FALSE,"HuscoCombined-Offering";#N/A,#N/A,FALSE,"Husco-Income";#N/A,#N/A,FALSE,"TargetEngineer";#N/A,#N/A,FALSE,"TargetAcqCalc";#N/A,#N/A,FALSE,"Husco-Acq"}</definedName>
    <definedName name="wrn.Hydraulic2." hidden="1">{#N/A,#N/A,FALSE,"HuscoCombined-Summ";#N/A,#N/A,FALSE,"HuscoCombined-Income";#N/A,#N/A,FALSE,"HuscoCombined-Offering";#N/A,#N/A,FALSE,"Husco-Income";#N/A,#N/A,FALSE,"TargetEngineer";#N/A,#N/A,FALSE,"TargetAcqCalc";#N/A,#N/A,FALSE,"Husco-Acq"}</definedName>
    <definedName name="wrn.ipovalue." localSheetId="1" hidden="1">{#N/A,#N/A,FALSE,"puboff";#N/A,#N/A,FALSE,"valuation";#N/A,#N/A,FALSE,"finanalsis";#N/A,#N/A,FALSE,"split";#N/A,#N/A,FALSE,"ownership"}</definedName>
    <definedName name="wrn.ipovalue." hidden="1">{#N/A,#N/A,FALSE,"puboff";#N/A,#N/A,FALSE,"valuation";#N/A,#N/A,FALSE,"finanalsis";#N/A,#N/A,FALSE,"split";#N/A,#N/A,FALSE,"ownership"}</definedName>
    <definedName name="wrn.ISCG._.model." localSheetId="1" hidden="1">{#N/A,#N/A,FALSE,"Second";#N/A,#N/A,FALSE,"ownership";#N/A,#N/A,FALSE,"Valuation";#N/A,#N/A,FALSE,"Eqiv";#N/A,#N/A,FALSE,"Mults";#N/A,#N/A,FALSE,"ISCG Graphics"}</definedName>
    <definedName name="wrn.ISCG._.model." hidden="1">{#N/A,#N/A,FALSE,"Second";#N/A,#N/A,FALSE,"ownership";#N/A,#N/A,FALSE,"Valuation";#N/A,#N/A,FALSE,"Eqiv";#N/A,#N/A,FALSE,"Mults";#N/A,#N/A,FALSE,"ISCG Graphics"}</definedName>
    <definedName name="wrn.liab." localSheetId="1" hidden="1">{#N/A,#N/A,FALSE,"BSCON894"}</definedName>
    <definedName name="wrn.liab." hidden="1">{#N/A,#N/A,FALSE,"BSCON894"}</definedName>
    <definedName name="wrn.Maine." localSheetId="1" hidden="1">{"Assumptions",#N/A,TRUE,"Assumptions";"Income",#N/A,TRUE,"Income";"Balance",#N/A,TRUE,"Balance"}</definedName>
    <definedName name="wrn.Maine." hidden="1">{"Assumptions",#N/A,TRUE,"Assumptions";"Income",#N/A,TRUE,"Income";"Balance",#N/A,TRUE,"Balance"}</definedName>
    <definedName name="wrn.Maine2." localSheetId="1" hidden="1">{"TransactionAssump",#N/A,FALSE,"Transaction Assump";"Combined Income",#N/A,FALSE,"Combined Income-Contrib.";"Combined Bal",#N/A,FALSE,"Combined Bal.";"Combined Credit",#N/A,FALSE,"Combined Credit";"Income Overview",#N/A,FALSE,"Income Overview";"Balance Overview",#N/A,FALSE,"Balance Overview";"Cash Flow Overview",#N/A,FALSE,"Cash Flow Overview";"Contribution Overview",#N/A,FALSE,"Contribution Overview"}</definedName>
    <definedName name="wrn.Maine2." hidden="1">{"TransactionAssump",#N/A,FALSE,"Transaction Assump";"Combined Income",#N/A,FALSE,"Combined Income-Contrib.";"Combined Bal",#N/A,FALSE,"Combined Bal.";"Combined Credit",#N/A,FALSE,"Combined Credit";"Income Overview",#N/A,FALSE,"Income Overview";"Balance Overview",#N/A,FALSE,"Balance Overview";"Cash Flow Overview",#N/A,FALSE,"Cash Flow Overview";"Contribution Overview",#N/A,FALSE,"Contribution Overview"}</definedName>
    <definedName name="wrn.merge." localSheetId="1" hidden="1">{#N/A,#N/A,FALSE,"IPO";#N/A,#N/A,FALSE,"DCF";#N/A,#N/A,FALSE,"LBO";#N/A,#N/A,FALSE,"MULT_VAL";#N/A,#N/A,FALSE,"Status Quo";#N/A,#N/A,FALSE,"Recap"}</definedName>
    <definedName name="wrn.merge." hidden="1">{#N/A,#N/A,FALSE,"IPO";#N/A,#N/A,FALSE,"DCF";#N/A,#N/A,FALSE,"LBO";#N/A,#N/A,FALSE,"MULT_VAL";#N/A,#N/A,FALSE,"Status Quo";#N/A,#N/A,FALSE,"Recap"}</definedName>
    <definedName name="wrn.model." localSheetId="1" hidden="1">{"page1",#N/A,FALSE,"GIRLBO";"page2",#N/A,FALSE,"GIRLBO";"page3",#N/A,FALSE,"GIRLBO";"page4",#N/A,FALSE,"GIRLBO";"page5",#N/A,FALSE,"GIRLBO"}</definedName>
    <definedName name="wrn.model." hidden="1">{"page1",#N/A,FALSE,"GIRLBO";"page2",#N/A,FALSE,"GIRLBO";"page3",#N/A,FALSE,"GIRLBO";"page4",#N/A,FALSE,"GIRLBO";"page5",#N/A,FALSE,"GIRLBO"}</definedName>
    <definedName name="wrn.newest." localSheetId="1" hidden="1">{#N/A,#N/A,TRUE,"TS";#N/A,#N/A,TRUE,"Combo";#N/A,#N/A,TRUE,"FAIR";#N/A,#N/A,TRUE,"RBC";#N/A,#N/A,TRUE,"xxxx"}</definedName>
    <definedName name="wrn.newest." hidden="1">{#N/A,#N/A,TRUE,"TS";#N/A,#N/A,TRUE,"Combo";#N/A,#N/A,TRUE,"FAIR";#N/A,#N/A,TRUE,"RBC";#N/A,#N/A,TRUE,"xxxx"}</definedName>
    <definedName name="wrn.OUTPUT." localSheetId="1" hidden="1">{"DCF","UPSIDE CASE",FALSE,"Sheet1";"DCF","BASE CASE",FALSE,"Sheet1";"DCF","DOWNSIDE CASE",FALSE,"Sheet1"}</definedName>
    <definedName name="wrn.OUTPUT." hidden="1">{"DCF","UPSIDE CASE",FALSE,"Sheet1";"DCF","BASE CASE",FALSE,"Sheet1";"DCF","DOWNSIDE CASE",FALSE,"Sheet1"}</definedName>
    <definedName name="wrn.packer._.1." localSheetId="1" hidden="1">{#N/A,#N/A,FALSE,"gopher summary";#N/A,#N/A,FALSE,"GOPH-Comp Co. Mult";#N/A,#N/A,FALSE,"GOPH-Acq. Mult ";#N/A,#N/A,FALSE,"gopher dcf";#N/A,#N/A,FALSE,"goph-dividend";#N/A,#N/A,FALSE,"GOPHER WACC";#N/A,#N/A,FALSE,"Contribution";#N/A,#N/A,FALSE,"contr.anal.";#N/A,#N/A,FALSE,"acc_dil";#N/A,#N/A,FALSE,"GOPHER";#N/A,#N/A,FALSE,"pro forma";#N/A,#N/A,FALSE,"PACK-Comp Co. Mult";#N/A,#N/A,FALSE,"packer dcf ";#N/A,#N/A,FALSE,"PACK WACC ";#N/A,#N/A,FALSE,"PACKER";#N/A,#N/A,FALSE,"PurchPriMult"}</definedName>
    <definedName name="wrn.packer._.1." hidden="1">{#N/A,#N/A,FALSE,"gopher summary";#N/A,#N/A,FALSE,"GOPH-Comp Co. Mult";#N/A,#N/A,FALSE,"GOPH-Acq. Mult ";#N/A,#N/A,FALSE,"gopher dcf";#N/A,#N/A,FALSE,"goph-dividend";#N/A,#N/A,FALSE,"GOPHER WACC";#N/A,#N/A,FALSE,"Contribution";#N/A,#N/A,FALSE,"contr.anal.";#N/A,#N/A,FALSE,"acc_dil";#N/A,#N/A,FALSE,"GOPHER";#N/A,#N/A,FALSE,"pro forma";#N/A,#N/A,FALSE,"PACK-Comp Co. Mult";#N/A,#N/A,FALSE,"packer dcf ";#N/A,#N/A,FALSE,"PACK WACC ";#N/A,#N/A,FALSE,"PACKER";#N/A,#N/A,FALSE,"PurchPriMult"}</definedName>
    <definedName name="wrn.print." localSheetId="1" hidden="1">{"month",#N/A,FALSE,"LOPL594";"ytd",#N/A,FALSE,"LOPL594"}</definedName>
    <definedName name="wrn.print." hidden="1">{"month",#N/A,FALSE,"LOPL594";"ytd",#N/A,FALSE,"LOPL594"}</definedName>
    <definedName name="wrn.Print._.All." localSheetId="1" hidden="1">{#N/A,#N/A,FALSE,"Cover_Sht";#N/A,#N/A,FALSE,"FR_Contents";#N/A,#N/A,FALSE,"Con_ytd_p&amp;l";#N/A,#N/A,FALSE,"Jas_ytd_p&amp;l";#N/A,#N/A,FALSE,"Roy_ytd_p&amp;l";#N/A,#N/A,FALSE,"Customer_p&amp;l";#N/A,#N/A,FALSE,"Con_prd_p&amp;l";#N/A,#N/A,FALSE,"Jas_prd_p&amp;l";#N/A,#N/A,FALSE,"Roy_prd_p&amp;l";#N/A,#N/A,FALSE,"Cur_proj";#N/A,#N/A,FALSE,"Bal_Sht";#N/A,#N/A,FALSE,"Cash_Flow";#N/A,#N/A,FALSE,"AR_TB";#N/A,#N/A,FALSE,"Ratios";#N/A,#N/A,FALSE,"Cap_Exp";#N/A,#N/A,FALSE,"Manpwr"}</definedName>
    <definedName name="wrn.Print._.All." hidden="1">{#N/A,#N/A,FALSE,"Cover_Sht";#N/A,#N/A,FALSE,"FR_Contents";#N/A,#N/A,FALSE,"Con_ytd_p&amp;l";#N/A,#N/A,FALSE,"Jas_ytd_p&amp;l";#N/A,#N/A,FALSE,"Roy_ytd_p&amp;l";#N/A,#N/A,FALSE,"Customer_p&amp;l";#N/A,#N/A,FALSE,"Con_prd_p&amp;l";#N/A,#N/A,FALSE,"Jas_prd_p&amp;l";#N/A,#N/A,FALSE,"Roy_prd_p&amp;l";#N/A,#N/A,FALSE,"Cur_proj";#N/A,#N/A,FALSE,"Bal_Sht";#N/A,#N/A,FALSE,"Cash_Flow";#N/A,#N/A,FALSE,"AR_TB";#N/A,#N/A,FALSE,"Ratios";#N/A,#N/A,FALSE,"Cap_Exp";#N/A,#N/A,FALSE,"Manpwr"}</definedName>
    <definedName name="wrn.Print._.Monthly._.Book." localSheetId="1" hidden="1">{#N/A,#N/A,FALSE,"Cover_Sht";#N/A,#N/A,FALSE,"FR_Contents";#N/A,#N/A,FALSE,"Con_ytd_p&amp;l";#N/A,#N/A,FALSE,"Jas_ytd_p&amp;l";#N/A,#N/A,FALSE,"Roy_ytd_p&amp;l";#N/A,#N/A,FALSE,"Customer_p&amp;l";#N/A,#N/A,FALSE,"Con_prd_p&amp;l";#N/A,#N/A,FALSE,"Jas_prd_p&amp;l";#N/A,#N/A,FALSE,"Roy_prd_p&amp;l";#N/A,#N/A,FALSE,"Cur_proj";#N/A,#N/A,FALSE,"Bal_Sht";#N/A,#N/A,FALSE,"Cash_Flow";#N/A,#N/A,FALSE,"AR_TB";#N/A,#N/A,FALSE,"Cap_Exp";#N/A,#N/A,FALSE,"Manpwr"}</definedName>
    <definedName name="wrn.Print._.Monthly._.Book." hidden="1">{#N/A,#N/A,FALSE,"Cover_Sht";#N/A,#N/A,FALSE,"FR_Contents";#N/A,#N/A,FALSE,"Con_ytd_p&amp;l";#N/A,#N/A,FALSE,"Jas_ytd_p&amp;l";#N/A,#N/A,FALSE,"Roy_ytd_p&amp;l";#N/A,#N/A,FALSE,"Customer_p&amp;l";#N/A,#N/A,FALSE,"Con_prd_p&amp;l";#N/A,#N/A,FALSE,"Jas_prd_p&amp;l";#N/A,#N/A,FALSE,"Roy_prd_p&amp;l";#N/A,#N/A,FALSE,"Cur_proj";#N/A,#N/A,FALSE,"Bal_Sht";#N/A,#N/A,FALSE,"Cash_Flow";#N/A,#N/A,FALSE,"AR_TB";#N/A,#N/A,FALSE,"Cap_Exp";#N/A,#N/A,FALSE,"Manpwr"}</definedName>
    <definedName name="wrn.Print._.Out._.1." localSheetId="1" hidden="1">{"Five Year",#N/A,FALSE,"Summary (2)";"Month 1 and Years",#N/A,FALSE,"Cash Budget"}</definedName>
    <definedName name="wrn.Print._.Out._.1." hidden="1">{"Five Year",#N/A,FALSE,"Summary (2)";"Month 1 and Years",#N/A,FALSE,"Cash Budget"}</definedName>
    <definedName name="wrn.Pump." localSheetId="1" hidden="1">{#N/A,#N/A,FALSE,"Assump";#N/A,#N/A,FALSE,"Income";#N/A,#N/A,FALSE,"Balance";#N/A,#N/A,FALSE,"DCF Pump";#N/A,#N/A,FALSE,"Trans Assump";#N/A,#N/A,FALSE,"Combined Income";#N/A,#N/A,FALSE,"Combined Balance"}</definedName>
    <definedName name="wrn.Pump." hidden="1">{#N/A,#N/A,FALSE,"Assump";#N/A,#N/A,FALSE,"Income";#N/A,#N/A,FALSE,"Balance";#N/A,#N/A,FALSE,"DCF Pump";#N/A,#N/A,FALSE,"Trans Assump";#N/A,#N/A,FALSE,"Combined Income";#N/A,#N/A,FALSE,"Combined Balance"}</definedName>
    <definedName name="wrn.RELEVANTSHEETS." localSheetId="1" hidden="1">{#N/A,#N/A,FALSE,"AD_Purch";#N/A,#N/A,FALSE,"Projections";#N/A,#N/A,FALSE,"DCF";#N/A,#N/A,FALSE,"Mkt Val"}</definedName>
    <definedName name="wrn.RELEVANTSHEETS." hidden="1">{#N/A,#N/A,FALSE,"AD_Purch";#N/A,#N/A,FALSE,"Projections";#N/A,#N/A,FALSE,"DCF";#N/A,#N/A,FALSE,"Mkt Val"}</definedName>
    <definedName name="wrn.Staffing." localSheetId="1" hidden="1">{#N/A,#N/A,FALSE,"Assessment";#N/A,#N/A,FALSE,"Staffing";#N/A,#N/A,FALSE,"Hires";#N/A,#N/A,FALSE,"Assumptions"}</definedName>
    <definedName name="wrn.Staffing." hidden="1">{#N/A,#N/A,FALSE,"Assessment";#N/A,#N/A,FALSE,"Staffing";#N/A,#N/A,FALSE,"Hires";#N/A,#N/A,FALSE,"Assumptions"}</definedName>
    <definedName name="wrn.Staffing1" localSheetId="1" hidden="1">{#N/A,#N/A,FALSE,"Assessment";#N/A,#N/A,FALSE,"Staffing";#N/A,#N/A,FALSE,"Hires";#N/A,#N/A,FALSE,"Assumptions"}</definedName>
    <definedName name="wrn.Staffing1" hidden="1">{#N/A,#N/A,FALSE,"Assessment";#N/A,#N/A,FALSE,"Staffing";#N/A,#N/A,FALSE,"Hires";#N/A,#N/A,FALSE,"Assumptions"}</definedName>
    <definedName name="wrn.TOOL." localSheetId="1" hidden="1">{#N/A,#N/A,TRUE,"Consolidated";#N/A,#N/A,TRUE,"Offering";#N/A,#N/A,TRUE,"WAE";#N/A,#N/A,TRUE,"Combined";#N/A,#N/A,TRUE,"PE Consolidated";#N/A,#N/A,TRUE,"CF Consolidated";#N/A,#N/A,TRUE,"Income";#N/A,#N/A,TRUE,"OfferingTool";#N/A,#N/A,TRUE,"Inputs";#N/A,#N/A,TRUE,"PE";#N/A,#N/A,TRUE,"CF";#N/A,#N/A,TRUE,"Income (2)";#N/A,#N/A,TRUE,"Inputs (2)";#N/A,#N/A,TRUE,"PE (2)";#N/A,#N/A,TRUE,"CF (2)";#N/A,#N/A,TRUE,"Summary"}</definedName>
    <definedName name="wrn.TOOL." hidden="1">{#N/A,#N/A,TRUE,"Consolidated";#N/A,#N/A,TRUE,"Offering";#N/A,#N/A,TRUE,"WAE";#N/A,#N/A,TRUE,"Combined";#N/A,#N/A,TRUE,"PE Consolidated";#N/A,#N/A,TRUE,"CF Consolidated";#N/A,#N/A,TRUE,"Income";#N/A,#N/A,TRUE,"OfferingTool";#N/A,#N/A,TRUE,"Inputs";#N/A,#N/A,TRUE,"PE";#N/A,#N/A,TRUE,"CF";#N/A,#N/A,TRUE,"Income (2)";#N/A,#N/A,TRUE,"Inputs (2)";#N/A,#N/A,TRUE,"PE (2)";#N/A,#N/A,TRUE,"CF (2)";#N/A,#N/A,TRUE,"Summary"}</definedName>
    <definedName name="wrn.Total." localSheetId="1" hidden="1">{#N/A,#N/A,FALSE,"Trans-Sum";#N/A,#N/A,FALSE,"Accr-Dilu2";#N/A,#N/A,FALSE,"Contribution";#N/A,#N/A,FALSE,"Combined";#N/A,#N/A,FALSE,"ASTF";#N/A,#N/A,FALSE,"BRA";#N/A,#N/A,FALSE,"Bra_C";#N/A,#N/A,FALSE,"AcqMults";#N/A,#N/A,FALSE,"CompMults";#N/A,#N/A,FALSE,"DCF";#N/A,#N/A,FALSE,"WACC";#N/A,#N/A,FALSE,"LBO";#N/A,#N/A,FALSE,"Summary";#N/A,#N/A,FALSE,"StructSum"}</definedName>
    <definedName name="wrn.Total." hidden="1">{#N/A,#N/A,FALSE,"Trans-Sum";#N/A,#N/A,FALSE,"Accr-Dilu2";#N/A,#N/A,FALSE,"Contribution";#N/A,#N/A,FALSE,"Combined";#N/A,#N/A,FALSE,"ASTF";#N/A,#N/A,FALSE,"BRA";#N/A,#N/A,FALSE,"Bra_C";#N/A,#N/A,FALSE,"AcqMults";#N/A,#N/A,FALSE,"CompMults";#N/A,#N/A,FALSE,"DCF";#N/A,#N/A,FALSE,"WACC";#N/A,#N/A,FALSE,"LBO";#N/A,#N/A,FALSE,"Summary";#N/A,#N/A,FALSE,"StructSum"}</definedName>
    <definedName name="wrn.TransPrcd_123." localSheetId="1" hidden="1">{#N/A,#N/A,TRUE,"TransPrcd 1";#N/A,#N/A,TRUE,"TransPrcd 2";#N/A,#N/A,TRUE,"TransPrcd 3"}</definedName>
    <definedName name="wrn.TransPrcd_123." hidden="1">{#N/A,#N/A,TRUE,"TransPrcd 1";#N/A,#N/A,TRUE,"TransPrcd 2";#N/A,#N/A,TRUE,"TransPrcd 3"}</definedName>
    <definedName name="wrn.VALUATION." localSheetId="1" hidden="1">{#N/A,#N/A,FALSE,"Pooling";#N/A,#N/A,FALSE,"income";#N/A,#N/A,FALSE,"valuation"}</definedName>
    <definedName name="wrn.VALUATION." hidden="1">{#N/A,#N/A,FALSE,"Pooling";#N/A,#N/A,FALSE,"income";#N/A,#N/A,FALSE,"valuation"}</definedName>
    <definedName name="wrn.wicor." localSheetId="1" hidden="1">{#N/A,#N/A,FALSE,"FACTSHEETS";#N/A,#N/A,FALSE,"pump";#N/A,#N/A,FALSE,"filter"}</definedName>
    <definedName name="wrn.wicor." hidden="1">{#N/A,#N/A,FALSE,"FACTSHEETS";#N/A,#N/A,FALSE,"pump";#N/A,#N/A,FALSE,"filter"}</definedName>
  </definedNames>
  <calcPr calcId="191029"/>
  <extLs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calcFeatures>
    </ext>
  </extLst>
</workbook>
</file>

<file path=xl/calcChain.xml><?xml version="1.0" encoding="utf-8"?>
<calcChain xmlns="http://schemas.openxmlformats.org/spreadsheetml/2006/main">
  <c r="D13" i="19" l="1"/>
  <c r="D12" i="19"/>
  <c r="D17" i="19"/>
  <c r="E29" i="14"/>
  <c r="E28" i="14"/>
  <c r="E31" i="14" l="1"/>
  <c r="E30" i="14"/>
  <c r="G10" i="8" s="1"/>
  <c r="F10" i="8"/>
  <c r="N12" i="19" l="1"/>
  <c r="N7" i="19"/>
  <c r="L21" i="19" l="1"/>
  <c r="K25" i="14" l="1"/>
  <c r="K22" i="14"/>
  <c r="G12" i="8" l="1"/>
  <c r="F12" i="8"/>
  <c r="N43" i="19"/>
  <c r="O43" i="19" s="1"/>
  <c r="O51" i="19" s="1"/>
  <c r="G51" i="19"/>
  <c r="I24" i="15"/>
  <c r="G11" i="8" s="1"/>
  <c r="I25" i="15"/>
  <c r="F11" i="8" s="1"/>
  <c r="F4" i="8"/>
  <c r="E11" i="8" s="1"/>
  <c r="I11" i="8" s="1"/>
  <c r="F22" i="8" s="1"/>
  <c r="B15" i="19"/>
  <c r="C15" i="19"/>
  <c r="D15" i="19"/>
  <c r="C22" i="19"/>
  <c r="D22" i="19"/>
  <c r="C24" i="19"/>
  <c r="D24" i="19"/>
  <c r="C26" i="19"/>
  <c r="D26" i="19"/>
  <c r="C28" i="19"/>
  <c r="D28" i="19"/>
  <c r="C31" i="19"/>
  <c r="D31" i="19"/>
  <c r="C33" i="19"/>
  <c r="D33" i="19"/>
  <c r="D35" i="19"/>
  <c r="E16" i="19"/>
  <c r="I16" i="19"/>
  <c r="H16" i="19"/>
  <c r="G16" i="19"/>
  <c r="F16" i="19"/>
  <c r="I23" i="15"/>
  <c r="E12" i="19"/>
  <c r="F12" i="19"/>
  <c r="G12" i="19"/>
  <c r="H12" i="19"/>
  <c r="I12" i="19"/>
  <c r="L30" i="19"/>
  <c r="F45" i="19"/>
  <c r="F52" i="19"/>
  <c r="L52" i="19" s="1"/>
  <c r="O28" i="19"/>
  <c r="O32" i="19"/>
  <c r="N51" i="19"/>
  <c r="M51" i="19"/>
  <c r="H43" i="19"/>
  <c r="I43" i="19" s="1"/>
  <c r="I51" i="19" s="1"/>
  <c r="L44" i="19"/>
  <c r="C35" i="19"/>
  <c r="D16" i="19"/>
  <c r="I5" i="19"/>
  <c r="H5" i="19"/>
  <c r="G5" i="19"/>
  <c r="F5" i="19"/>
  <c r="E5" i="19"/>
  <c r="D5" i="19"/>
  <c r="C5" i="19"/>
  <c r="J20" i="8"/>
  <c r="I22" i="15"/>
  <c r="N17" i="15"/>
  <c r="M17" i="15"/>
  <c r="L17" i="15"/>
  <c r="K17" i="15"/>
  <c r="J17" i="15"/>
  <c r="I17" i="15"/>
  <c r="H17" i="15"/>
  <c r="G17" i="15"/>
  <c r="F17" i="15"/>
  <c r="E17" i="15"/>
  <c r="D17" i="15"/>
  <c r="C17" i="15"/>
  <c r="N16" i="15"/>
  <c r="M16" i="15"/>
  <c r="L16" i="15"/>
  <c r="K16" i="15"/>
  <c r="J16" i="15"/>
  <c r="I16" i="15"/>
  <c r="H16" i="15"/>
  <c r="G16" i="15"/>
  <c r="F16" i="15"/>
  <c r="E16" i="15"/>
  <c r="D16" i="15"/>
  <c r="C16" i="15"/>
  <c r="J17" i="8"/>
  <c r="J16" i="8"/>
  <c r="B12" i="8"/>
  <c r="B11" i="8"/>
  <c r="B10" i="8"/>
  <c r="O30" i="19" l="1"/>
  <c r="N14" i="19"/>
  <c r="N16" i="19" s="1"/>
  <c r="E15" i="19"/>
  <c r="E14" i="19" s="1"/>
  <c r="E31" i="19"/>
  <c r="E30" i="19" s="1"/>
  <c r="E26" i="19"/>
  <c r="E25" i="19" s="1"/>
  <c r="E22" i="19"/>
  <c r="E21" i="19" s="1"/>
  <c r="D12" i="8"/>
  <c r="H12" i="8" s="1"/>
  <c r="D21" i="8" s="1"/>
  <c r="D10" i="8"/>
  <c r="H10" i="8" s="1"/>
  <c r="D23" i="8" s="1"/>
  <c r="E10" i="8"/>
  <c r="I10" i="8" s="1"/>
  <c r="F23" i="8" s="1"/>
  <c r="E12" i="8"/>
  <c r="I12" i="8" s="1"/>
  <c r="F21" i="8" s="1"/>
  <c r="D11" i="8"/>
  <c r="H11" i="8" s="1"/>
  <c r="D22" i="8" s="1"/>
  <c r="E22" i="8" s="1"/>
  <c r="D36" i="19"/>
  <c r="F15" i="19"/>
  <c r="E33" i="19"/>
  <c r="E28" i="19"/>
  <c r="E24" i="19"/>
  <c r="H51" i="19"/>
  <c r="F46" i="19"/>
  <c r="F53" i="19"/>
  <c r="L53" i="19" s="1"/>
  <c r="L45" i="19"/>
  <c r="F20" i="8"/>
  <c r="D20" i="8"/>
  <c r="J19" i="8"/>
  <c r="J18" i="8"/>
  <c r="F22" i="19" l="1"/>
  <c r="F31" i="19"/>
  <c r="F30" i="19" s="1"/>
  <c r="K11" i="8"/>
  <c r="J23" i="8"/>
  <c r="E23" i="8"/>
  <c r="F26" i="19"/>
  <c r="F25" i="19" s="1"/>
  <c r="K10" i="8"/>
  <c r="K12" i="8"/>
  <c r="F24" i="19"/>
  <c r="E23" i="19"/>
  <c r="G15" i="19"/>
  <c r="F14" i="19"/>
  <c r="E27" i="19"/>
  <c r="F28" i="19"/>
  <c r="L46" i="19"/>
  <c r="F47" i="19"/>
  <c r="F54" i="19"/>
  <c r="L54" i="19" s="1"/>
  <c r="F33" i="19"/>
  <c r="E32" i="19"/>
  <c r="G31" i="19"/>
  <c r="G22" i="19"/>
  <c r="F21" i="19"/>
  <c r="J22" i="8"/>
  <c r="E20" i="8"/>
  <c r="J21" i="8"/>
  <c r="E21" i="8"/>
  <c r="J24" i="8"/>
  <c r="G26" i="19" l="1"/>
  <c r="G25" i="19" s="1"/>
  <c r="K15" i="8"/>
  <c r="G24" i="19"/>
  <c r="F23" i="19"/>
  <c r="G21" i="19"/>
  <c r="H22" i="19"/>
  <c r="G30" i="19"/>
  <c r="H31" i="19"/>
  <c r="F55" i="19"/>
  <c r="L55" i="19" s="1"/>
  <c r="L47" i="19"/>
  <c r="F27" i="19"/>
  <c r="G28" i="19"/>
  <c r="H15" i="19"/>
  <c r="G14" i="19"/>
  <c r="G33" i="19"/>
  <c r="F32" i="19"/>
  <c r="E35" i="19"/>
  <c r="E36" i="19" s="1"/>
  <c r="E13" i="19" s="1"/>
  <c r="H26" i="19" l="1"/>
  <c r="I26" i="19" s="1"/>
  <c r="I25" i="19" s="1"/>
  <c r="F35" i="19"/>
  <c r="F36" i="19" s="1"/>
  <c r="F13" i="19" s="1"/>
  <c r="G32" i="19"/>
  <c r="H33" i="19"/>
  <c r="G23" i="19"/>
  <c r="H24" i="19"/>
  <c r="I22" i="19"/>
  <c r="I21" i="19" s="1"/>
  <c r="H21" i="19"/>
  <c r="E17" i="19"/>
  <c r="H14" i="19"/>
  <c r="I15" i="19"/>
  <c r="I14" i="19" s="1"/>
  <c r="H28" i="19"/>
  <c r="G27" i="19"/>
  <c r="I31" i="19"/>
  <c r="I30" i="19" s="1"/>
  <c r="H30" i="19"/>
  <c r="F17" i="19" l="1"/>
  <c r="H25" i="19"/>
  <c r="G35" i="19"/>
  <c r="G36" i="19" s="1"/>
  <c r="G13" i="19" s="1"/>
  <c r="I28" i="19"/>
  <c r="I27" i="19" s="1"/>
  <c r="H27" i="19"/>
  <c r="I33" i="19"/>
  <c r="I32" i="19" s="1"/>
  <c r="H32" i="19"/>
  <c r="H23" i="19"/>
  <c r="I24" i="19"/>
  <c r="I23" i="19" s="1"/>
  <c r="G17" i="19" l="1"/>
  <c r="I35" i="19"/>
  <c r="H35" i="19"/>
  <c r="H36" i="19" s="1"/>
  <c r="H13" i="19" s="1"/>
  <c r="H17" i="19" l="1"/>
  <c r="L27" i="19" s="1"/>
  <c r="I36" i="19"/>
  <c r="I13" i="19" s="1"/>
  <c r="I17" i="19"/>
  <c r="L28" i="19" s="1"/>
  <c r="O27" i="19" l="1"/>
  <c r="O29" i="19" s="1"/>
  <c r="L29" i="19"/>
  <c r="O31" i="19" l="1"/>
  <c r="O33" i="19" s="1"/>
  <c r="L43" i="19" s="1"/>
  <c r="O34" i="19"/>
  <c r="L51" i="19" s="1"/>
  <c r="L31" i="19"/>
  <c r="L33" i="19" s="1"/>
  <c r="F43" i="19" s="1"/>
  <c r="L34" i="19"/>
  <c r="F51" i="19" s="1"/>
</calcChain>
</file>

<file path=xl/comments1.xml><?xml version="1.0" encoding="utf-8"?>
<comments xmlns="http://schemas.openxmlformats.org/spreadsheetml/2006/main" xmlns:mc="http://schemas.openxmlformats.org/markup-compatibility/2006" xmlns:xr="http://schemas.microsoft.com/office/spreadsheetml/2014/revision" mc:Ignorable="xr">
  <authors>
    <author>Subhajoy</author>
  </authors>
  <commentList>
    <comment ref="N5" authorId="0" shapeId="0" xr:uid="{00000000-0006-0000-0400-000001000000}">
      <text>
        <r>
          <rPr>
            <sz val="9"/>
            <color indexed="81"/>
            <rFont val="Tahoma"/>
            <family val="2"/>
          </rPr>
          <t>Should be the statutory rate and not the effective rate unless there is reason to believe the lower effective rate is sustainable over the long term</t>
        </r>
      </text>
    </comment>
    <comment ref="N6" authorId="0" shapeId="0" xr:uid="{00000000-0006-0000-0400-000002000000}">
      <text>
        <r>
          <rPr>
            <sz val="9"/>
            <color indexed="81"/>
            <rFont val="Tahoma"/>
            <family val="2"/>
          </rPr>
          <t xml:space="preserve">Taken the most recent weighted average cost of debt for Heinz
</t>
        </r>
      </text>
    </comment>
    <comment ref="N14" authorId="0" shapeId="0" xr:uid="{00000000-0006-0000-0400-000003000000}">
      <text>
        <r>
          <rPr>
            <sz val="9"/>
            <color indexed="81"/>
            <rFont val="Tahoma"/>
            <family val="2"/>
          </rPr>
          <t>Taking pre-announcement share price of $60</t>
        </r>
      </text>
    </comment>
    <comment ref="E15" authorId="0" shapeId="0" xr:uid="{00000000-0006-0000-0400-000004000000}">
      <text>
        <r>
          <rPr>
            <sz val="9"/>
            <color indexed="81"/>
            <rFont val="Tahoma"/>
            <family val="2"/>
          </rPr>
          <t>Assumed to remain constant at 3% (of sales) level</t>
        </r>
      </text>
    </comment>
    <comment ref="L24" authorId="0" shapeId="0" xr:uid="{00000000-0006-0000-0400-000005000000}">
      <text>
        <r>
          <rPr>
            <sz val="9"/>
            <color indexed="81"/>
            <rFont val="Tahoma"/>
            <family val="2"/>
          </rPr>
          <t>Conservative estimate. In any case, should never exceed GDP trend growth rate.</t>
        </r>
      </text>
    </comment>
    <comment ref="O24" authorId="0" shapeId="0" xr:uid="{00000000-0006-0000-0400-000006000000}">
      <text>
        <r>
          <rPr>
            <sz val="9"/>
            <color indexed="81"/>
            <rFont val="Tahoma"/>
            <family val="2"/>
          </rPr>
          <t>Conservative considering current TTM EBITDA multiple is 12.8x)</t>
        </r>
      </text>
    </comment>
    <comment ref="C26" authorId="0" shapeId="0" xr:uid="{00000000-0006-0000-0400-000007000000}">
      <text>
        <r>
          <rPr>
            <sz val="9"/>
            <color indexed="81"/>
            <rFont val="Tahoma"/>
            <family val="2"/>
          </rPr>
          <t xml:space="preserve">Average COGS was 63.8% of sales over 2011, 2012 and 2013
</t>
        </r>
      </text>
    </comment>
    <comment ref="D26" authorId="0" shapeId="0" xr:uid="{00000000-0006-0000-0400-000008000000}">
      <text>
        <r>
          <rPr>
            <sz val="9"/>
            <color indexed="81"/>
            <rFont val="Tahoma"/>
            <family val="2"/>
          </rPr>
          <t xml:space="preserve">Average COGS was 63.8% of sales over 2011, 2012 and 2013
</t>
        </r>
      </text>
    </comment>
    <comment ref="C31" authorId="0" shapeId="0" xr:uid="{00000000-0006-0000-0400-000009000000}">
      <text>
        <r>
          <rPr>
            <sz val="9"/>
            <color indexed="81"/>
            <rFont val="Tahoma"/>
            <family val="2"/>
          </rPr>
          <t xml:space="preserve">Average COGS was 63.8% of sales over 2011, 2012 and 2013
</t>
        </r>
      </text>
    </comment>
    <comment ref="D31" authorId="0" shapeId="0" xr:uid="{00000000-0006-0000-0400-00000A000000}">
      <text>
        <r>
          <rPr>
            <sz val="9"/>
            <color indexed="81"/>
            <rFont val="Tahoma"/>
            <family val="2"/>
          </rPr>
          <t xml:space="preserve">Average COGS was 63.8% of sales over 2011, 2012 and 2013
</t>
        </r>
      </text>
    </comment>
    <comment ref="C33" authorId="0" shapeId="0" xr:uid="{00000000-0006-0000-0400-00000B000000}">
      <text>
        <r>
          <rPr>
            <sz val="9"/>
            <color indexed="81"/>
            <rFont val="Tahoma"/>
            <family val="2"/>
          </rPr>
          <t xml:space="preserve">Average COGS was 63.8% of sales over 2011, 2012 and 2013
</t>
        </r>
      </text>
    </comment>
    <comment ref="D33" authorId="0" shapeId="0" xr:uid="{00000000-0006-0000-0400-00000C000000}">
      <text>
        <r>
          <rPr>
            <sz val="9"/>
            <color indexed="81"/>
            <rFont val="Tahoma"/>
            <family val="2"/>
          </rPr>
          <t xml:space="preserve">Average COGS was 63.8% of sales over 2011, 2012 and 2013
</t>
        </r>
      </text>
    </comment>
    <comment ref="M43" authorId="0" shapeId="0" xr:uid="{00000000-0006-0000-0400-00000D000000}">
      <text>
        <r>
          <rPr>
            <sz val="9"/>
            <color indexed="81"/>
            <rFont val="Tahoma"/>
            <family val="2"/>
          </rPr>
          <t>Range based on current trading range (see trade comp sheet)</t>
        </r>
      </text>
    </comment>
    <comment ref="F44" authorId="0" shapeId="0" xr:uid="{00000000-0006-0000-0400-00000E000000}">
      <text>
        <r>
          <rPr>
            <sz val="9"/>
            <color indexed="81"/>
            <rFont val="Tahoma"/>
            <family val="2"/>
          </rPr>
          <t>Given that our WACC estimate is actually lower than that used by the company and advisors we choose to use a lower bound of 5.5% for our WACC analysis.</t>
        </r>
      </text>
    </comment>
  </commentList>
</comments>
</file>

<file path=xl/sharedStrings.xml><?xml version="1.0" encoding="utf-8"?>
<sst xmlns="http://schemas.openxmlformats.org/spreadsheetml/2006/main" count="301" uniqueCount="207">
  <si>
    <t>Revenue</t>
  </si>
  <si>
    <t>Discount Rate</t>
  </si>
  <si>
    <t>Football Chart Inputs and Calculations</t>
  </si>
  <si>
    <t>Text 1 →</t>
  </si>
  <si>
    <t>Text 2 →</t>
  </si>
  <si>
    <t>Value</t>
  </si>
  <si>
    <t>Text 3 →</t>
  </si>
  <si>
    <t>Implied Multiples</t>
  </si>
  <si>
    <r>
      <t xml:space="preserve">Text 1 </t>
    </r>
    <r>
      <rPr>
        <sz val="10"/>
        <rFont val="Arial"/>
        <family val="2"/>
      </rPr>
      <t>→</t>
    </r>
  </si>
  <si>
    <t>Data for Chart</t>
  </si>
  <si>
    <r>
      <t xml:space="preserve">Text 2 </t>
    </r>
    <r>
      <rPr>
        <sz val="10"/>
        <rFont val="Arial"/>
        <family val="2"/>
      </rPr>
      <t>→</t>
    </r>
  </si>
  <si>
    <t>Divisor</t>
  </si>
  <si>
    <r>
      <t xml:space="preserve">Text 3 </t>
    </r>
    <r>
      <rPr>
        <sz val="10"/>
        <rFont val="Arial"/>
        <family val="2"/>
      </rPr>
      <t>→</t>
    </r>
  </si>
  <si>
    <t>Unit</t>
  </si>
  <si>
    <t>low bar</t>
  </si>
  <si>
    <t>high bar</t>
  </si>
  <si>
    <t xml:space="preserve">top </t>
  </si>
  <si>
    <r>
      <t xml:space="preserve">Text 4 </t>
    </r>
    <r>
      <rPr>
        <sz val="10"/>
        <rFont val="Arial"/>
        <family val="2"/>
      </rPr>
      <t>→</t>
    </r>
  </si>
  <si>
    <t xml:space="preserve"> </t>
  </si>
  <si>
    <r>
      <t xml:space="preserve">Label 1 </t>
    </r>
    <r>
      <rPr>
        <sz val="10"/>
        <rFont val="Arial"/>
        <family val="2"/>
      </rPr>
      <t>→</t>
    </r>
  </si>
  <si>
    <r>
      <t xml:space="preserve">Label 2 </t>
    </r>
    <r>
      <rPr>
        <sz val="10"/>
        <rFont val="Arial"/>
        <family val="2"/>
      </rPr>
      <t>→</t>
    </r>
  </si>
  <si>
    <r>
      <t xml:space="preserve">Label 3 </t>
    </r>
    <r>
      <rPr>
        <sz val="10"/>
        <rFont val="Arial"/>
        <family val="2"/>
      </rPr>
      <t>→</t>
    </r>
  </si>
  <si>
    <r>
      <t xml:space="preserve">Label 4 </t>
    </r>
    <r>
      <rPr>
        <sz val="10"/>
        <rFont val="Arial"/>
        <family val="2"/>
      </rPr>
      <t>→</t>
    </r>
  </si>
  <si>
    <t>EBITDA</t>
  </si>
  <si>
    <t>Capex</t>
  </si>
  <si>
    <t>Valuation</t>
  </si>
  <si>
    <t>Heinz</t>
  </si>
  <si>
    <t>Campbell</t>
  </si>
  <si>
    <t>ConAgra Foods</t>
  </si>
  <si>
    <t>General Mills</t>
  </si>
  <si>
    <t>Groupe Danone</t>
  </si>
  <si>
    <t>Hershey</t>
  </si>
  <si>
    <t>Kellogg</t>
  </si>
  <si>
    <t>Kraft</t>
  </si>
  <si>
    <t>Mondelez</t>
  </si>
  <si>
    <t>Nestle S.A.</t>
  </si>
  <si>
    <t>PepsiCo</t>
  </si>
  <si>
    <t>Unilever</t>
  </si>
  <si>
    <t>Smucker</t>
  </si>
  <si>
    <t>Mean</t>
  </si>
  <si>
    <t>Median</t>
  </si>
  <si>
    <t>Perpetual Growth Method</t>
  </si>
  <si>
    <t>Perpetual Growth</t>
  </si>
  <si>
    <t>Enterprise Value</t>
  </si>
  <si>
    <t>Exit Multiple Method</t>
  </si>
  <si>
    <t>Exit Multiple</t>
  </si>
  <si>
    <t>Less: Net Debt</t>
  </si>
  <si>
    <t>Equity Value</t>
  </si>
  <si>
    <t>Per Share Value</t>
  </si>
  <si>
    <t>Perpetual Growth Rate</t>
  </si>
  <si>
    <t>Rate</t>
  </si>
  <si>
    <t>EV / EBITDA Multiple Sensitivity</t>
  </si>
  <si>
    <t>Exit Multiple in FY2018</t>
  </si>
  <si>
    <t>Shares Outstanding FD</t>
  </si>
  <si>
    <t>Cash</t>
  </si>
  <si>
    <t>Debt</t>
  </si>
  <si>
    <t>EV / EBITDA</t>
  </si>
  <si>
    <t>EV</t>
  </si>
  <si>
    <t>Low</t>
  </si>
  <si>
    <t>High</t>
  </si>
  <si>
    <t>Share Price</t>
  </si>
  <si>
    <t>FY2013 EBITDA</t>
  </si>
  <si>
    <t>PV of FCFs</t>
  </si>
  <si>
    <t>PV of Terminal Value</t>
  </si>
  <si>
    <t>Shares Outstanding</t>
  </si>
  <si>
    <t>EV / FY2013 EBITDA</t>
  </si>
  <si>
    <t>Disc</t>
  </si>
  <si>
    <t>Share Price Sensitivity</t>
  </si>
  <si>
    <t>D&amp;A</t>
  </si>
  <si>
    <r>
      <t xml:space="preserve">Text 5 </t>
    </r>
    <r>
      <rPr>
        <sz val="10"/>
        <rFont val="Arial"/>
        <family val="2"/>
      </rPr>
      <t>→</t>
    </r>
  </si>
  <si>
    <t>Precedent Transactions Analysis</t>
  </si>
  <si>
    <t>Public Comparables Analysis</t>
  </si>
  <si>
    <t>DCF Analysis</t>
  </si>
  <si>
    <t>Announcement</t>
  </si>
  <si>
    <t>Target</t>
  </si>
  <si>
    <t>EV/LTM</t>
  </si>
  <si>
    <t>Date</t>
  </si>
  <si>
    <t>NI</t>
  </si>
  <si>
    <t>Assets</t>
  </si>
  <si>
    <t>Dec. 2012</t>
  </si>
  <si>
    <t>Morningstar Foods, LLC</t>
  </si>
  <si>
    <t>Saputo Inc.</t>
  </si>
  <si>
    <t>-</t>
  </si>
  <si>
    <t>Nov. 2012</t>
  </si>
  <si>
    <t>Ralcorp Holdings, Inc.</t>
  </si>
  <si>
    <t>ConAgra Foods, Inc.</t>
  </si>
  <si>
    <t>Feb. 2012</t>
  </si>
  <si>
    <t xml:space="preserve">Pringles Business of P&amp;G </t>
  </si>
  <si>
    <t>Kellogg Company</t>
  </si>
  <si>
    <t>American Italian Pasta Co.</t>
  </si>
  <si>
    <t>Jan. 2010</t>
  </si>
  <si>
    <t>N.A. Frozen Pizza Business of Kraft</t>
  </si>
  <si>
    <t>Nestlé S.A.</t>
  </si>
  <si>
    <t>Nov. 2009</t>
  </si>
  <si>
    <t>Birds Eye Foods, Inc.</t>
  </si>
  <si>
    <t>Pinnacle Foods Group, Inc.</t>
  </si>
  <si>
    <t>Sept. 2009</t>
  </si>
  <si>
    <t>Cadbury plc</t>
  </si>
  <si>
    <t>Kraft Foods Inc.</t>
  </si>
  <si>
    <t>The Folgers Coffee Company</t>
  </si>
  <si>
    <t>The J.M. Smucker Company</t>
  </si>
  <si>
    <t>Apr. 2008</t>
  </si>
  <si>
    <t>Wm. Wrigley Jr. Company</t>
  </si>
  <si>
    <t>Mars, Incorporated</t>
  </si>
  <si>
    <t>Nov. 2007</t>
  </si>
  <si>
    <t>Post Foods</t>
  </si>
  <si>
    <t>Feb. 2007</t>
  </si>
  <si>
    <t>The Blackstone Group, L.P.</t>
  </si>
  <si>
    <t>Aug. 2006</t>
  </si>
  <si>
    <t>European Frozen Foods of Unilever</t>
  </si>
  <si>
    <t>Permira Advisors Ltd.</t>
  </si>
  <si>
    <t>Chef America, Inc.</t>
  </si>
  <si>
    <t>Oct. 2001</t>
  </si>
  <si>
    <t>The Pillsbury Company</t>
  </si>
  <si>
    <t>General Mills, Inc.</t>
  </si>
  <si>
    <t>Dec. 2000</t>
  </si>
  <si>
    <t>The Quaker Oats Company</t>
  </si>
  <si>
    <t>PepsiCo, Inc.</t>
  </si>
  <si>
    <t>Oct. 2000</t>
  </si>
  <si>
    <t>Keebler Foods Company</t>
  </si>
  <si>
    <t>Nabisco Holdings Corp.</t>
  </si>
  <si>
    <t>Philip Morris Companies Inc.</t>
  </si>
  <si>
    <t>International Home Foods</t>
  </si>
  <si>
    <t>75%-tile</t>
  </si>
  <si>
    <t>25%-tile</t>
  </si>
  <si>
    <t>Valuation Analysis 2</t>
  </si>
  <si>
    <t>P/E</t>
  </si>
  <si>
    <t>EV/EBITDA</t>
  </si>
  <si>
    <t>EV/FCF</t>
  </si>
  <si>
    <t>2013(E)</t>
  </si>
  <si>
    <t>2014(E)</t>
  </si>
  <si>
    <t>--</t>
  </si>
  <si>
    <t>Source: FactSet</t>
  </si>
  <si>
    <t>For Fiscal Year Ending April,</t>
  </si>
  <si>
    <t>(dollars in millions,</t>
  </si>
  <si>
    <t>2013E</t>
  </si>
  <si>
    <t>2014P</t>
  </si>
  <si>
    <t>2015P</t>
  </si>
  <si>
    <t>2016P</t>
  </si>
  <si>
    <t>2017P</t>
  </si>
  <si>
    <t>2018P</t>
  </si>
  <si>
    <t>except per share data)</t>
  </si>
  <si>
    <t>Percentage gain</t>
  </si>
  <si>
    <t xml:space="preserve">EBITDA </t>
  </si>
  <si>
    <t xml:space="preserve">EBIT </t>
  </si>
  <si>
    <t>Fully diluted earnings per share</t>
  </si>
  <si>
    <t>U.S. federal statutory tax rate</t>
  </si>
  <si>
    <t>NOPAT</t>
  </si>
  <si>
    <t>FCFF</t>
  </si>
  <si>
    <t>Change in Net Working Capital</t>
  </si>
  <si>
    <t>Capex as % of Sales</t>
  </si>
  <si>
    <t>Valuation date:</t>
  </si>
  <si>
    <t>Select Balance Sheet Items</t>
  </si>
  <si>
    <t>Trade receivables (net of allowance)</t>
  </si>
  <si>
    <t>Days</t>
  </si>
  <si>
    <t>Other receivables (net of allowances)</t>
  </si>
  <si>
    <t>Inventories</t>
  </si>
  <si>
    <t>Days of Inventory</t>
  </si>
  <si>
    <t>Prepaid expenses</t>
  </si>
  <si>
    <t>Receivable Days</t>
  </si>
  <si>
    <t>Payables</t>
  </si>
  <si>
    <t>Accrued liabilities</t>
  </si>
  <si>
    <t>Working Capital</t>
  </si>
  <si>
    <t>Change in WC</t>
  </si>
  <si>
    <t>Bn</t>
  </si>
  <si>
    <t>Min</t>
  </si>
  <si>
    <t>max</t>
  </si>
  <si>
    <t>Note that the stock price has a high sensitivity to perpetual growth rate. We therefore choose to rely more on the sensitivities obtained from likely exit multiples.</t>
  </si>
  <si>
    <t>June 2008</t>
  </si>
  <si>
    <t>Del Monte Foods Co.</t>
  </si>
  <si>
    <t>Nov. 2010</t>
  </si>
  <si>
    <t>Altria Group, Inc.</t>
  </si>
  <si>
    <t>UST LLC</t>
  </si>
  <si>
    <t>Peet's Coffee &amp; Tea, Inc.</t>
  </si>
  <si>
    <t>Joh A. Benckiser GmbH</t>
  </si>
  <si>
    <t>July 2012</t>
  </si>
  <si>
    <t>Provimi SAS</t>
  </si>
  <si>
    <t>Cargill, Inc.</t>
  </si>
  <si>
    <t>Aug. 2011</t>
  </si>
  <si>
    <t>($Bn)</t>
  </si>
  <si>
    <t>June 2011</t>
  </si>
  <si>
    <t>Foster's Group Ltd.</t>
  </si>
  <si>
    <t>SABMiller Plc</t>
  </si>
  <si>
    <t>Best comparables</t>
  </si>
  <si>
    <t>Good comparables</t>
  </si>
  <si>
    <t>Leucadia National Corp.</t>
  </si>
  <si>
    <t>Dec. 2011</t>
  </si>
  <si>
    <t>National Beef Packing Co. LLC</t>
  </si>
  <si>
    <t>Could be a comparable</t>
  </si>
  <si>
    <r>
      <t xml:space="preserve">Corporate tax rate </t>
    </r>
    <r>
      <rPr>
        <i/>
        <sz val="10"/>
        <rFont val="Arial"/>
        <family val="2"/>
      </rPr>
      <t>(Tc)</t>
    </r>
  </si>
  <si>
    <r>
      <t xml:space="preserve">Market risk premium </t>
    </r>
    <r>
      <rPr>
        <i/>
        <sz val="10"/>
        <rFont val="Arial"/>
        <family val="2"/>
      </rPr>
      <t>(Em)</t>
    </r>
  </si>
  <si>
    <r>
      <t xml:space="preserve">Risk-free rate </t>
    </r>
    <r>
      <rPr>
        <i/>
        <sz val="10"/>
        <rFont val="Arial"/>
        <family val="2"/>
      </rPr>
      <t>(Rf)</t>
    </r>
  </si>
  <si>
    <t>WACC Calculation</t>
  </si>
  <si>
    <t>Heinz Beta</t>
  </si>
  <si>
    <t>Kd       = r*(1-Tc)</t>
  </si>
  <si>
    <t>Ke       = Rf + Beta*Em</t>
  </si>
  <si>
    <t>WACC = D/EV*Kd + E/EV*Ke</t>
  </si>
  <si>
    <r>
      <t xml:space="preserve">Pre tax cost of debt </t>
    </r>
    <r>
      <rPr>
        <i/>
        <sz val="10"/>
        <rFont val="Arial"/>
        <family val="2"/>
      </rPr>
      <t>(r)</t>
    </r>
  </si>
  <si>
    <t>Bad comparables (shouldn’t be used in comp set)</t>
  </si>
  <si>
    <t>For best comps</t>
  </si>
  <si>
    <t>Acquirer</t>
  </si>
  <si>
    <t>June 2000</t>
  </si>
  <si>
    <t>Funds affiliated with KKR &amp; Co. and others</t>
  </si>
  <si>
    <t>June 2010</t>
  </si>
  <si>
    <t>Sept. 2008</t>
  </si>
  <si>
    <r>
      <rPr>
        <u/>
        <sz val="9"/>
        <color theme="1"/>
        <rFont val="Calibri"/>
        <family val="2"/>
        <scheme val="minor"/>
      </rPr>
      <t xml:space="preserve">Notes: </t>
    </r>
    <r>
      <rPr>
        <sz val="9"/>
        <color theme="1"/>
        <rFont val="Calibri"/>
        <family val="2"/>
        <scheme val="minor"/>
      </rPr>
      <t xml:space="preserve">
1) List of comparable transactions used in the case sampled from actual transactions used by deal advisors to arrive at the valuation range in fairness opinions.
2) Students using the minimum and maximum of the multiple range would arrive at a much wider valuation range than what we get with the 25th percentile-75th percentile range. There is no strict rule, but the general idea is to keep the valuation range tight.</t>
    </r>
  </si>
  <si>
    <t>Net debt/(Net debt + Equity)</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</si>
</sst>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154">
    <numFmt numFmtId="41" formatCode="_(* #,##0_);_(* \(#,##0\);_(* &quot;-&quot;_);_(@_)"/>
    <numFmt numFmtId="43" formatCode="_(* #,##0.00_);_(* \(#,##0.00\);_(* &quot;-&quot;??_);_(@_)"/>
    <numFmt numFmtId="164" formatCode="&quot;$&quot;#,##0_);\(&quot;$&quot;#,##0\)"/>
    <numFmt numFmtId="165" formatCode="&quot;$&quot;#,##0_);[Red]\(&quot;$&quot;#,##0\)"/>
    <numFmt numFmtId="166" formatCode="&quot;$&quot;#,##0.00_);\(&quot;$&quot;#,##0.00\)"/>
    <numFmt numFmtId="167" formatCode="&quot;$&quot;#,##0.00_);[Red]\(&quot;$&quot;#,##0.00\)"/>
    <numFmt numFmtId="168" formatCode="_(&quot;$&quot;* #,##0.00_);_(&quot;$&quot;* \(#,##0.00\);_(&quot;$&quot;* &quot;-&quot;??_);_(@_)"/>
    <numFmt numFmtId="169" formatCode="[$-409]mmm\-yy;@"/>
    <numFmt numFmtId="170" formatCode="&quot;$&quot;#,##0.0_);\(&quot;$&quot;#,##0.0\)"/>
    <numFmt numFmtId="171" formatCode="0.0%"/>
    <numFmt numFmtId="172" formatCode="_(* #,##0_);_(* \(#,##0\);_(* &quot;-&quot;??_);_(@_)"/>
    <numFmt numFmtId="173" formatCode="#,##0.0%_);\(#,##0.0%\)"/>
    <numFmt numFmtId="174" formatCode="0.0\x"/>
    <numFmt numFmtId="175" formatCode="_(* #,##0_);_(* \(#,##0\);_(* &quot;-&quot;?_);_(@_)"/>
    <numFmt numFmtId="176" formatCode="_(&quot;$&quot;* #,##0_);_(&quot;$&quot;* \(#,##0\);_(&quot;$&quot;* &quot;-&quot;?_);_(@_)"/>
    <numFmt numFmtId="177" formatCode="_(&quot;$&quot;* #,##0_);_(&quot;$&quot;* \(#,##0\);_(&quot;$&quot;* &quot;-&quot;??_);_(@_)"/>
    <numFmt numFmtId="178" formatCode="_(&quot;$&quot;#,##0_)&quot;millions&quot;;\(&quot;$&quot;#,##0\)&quot; millions&quot;"/>
    <numFmt numFmtId="179" formatCode="&quot;$&quot;#,##0.00_)\ \ \ ;\(&quot;$&quot;#,##0.00\)\ \ \ "/>
    <numFmt numFmtId="180" formatCode="&quot;$&quot;#,##0.00&quot;*&quot;\ \ ;\(&quot;$&quot;#,##0.00\)&quot;*&quot;\ \ "/>
    <numFmt numFmtId="181" formatCode="&quot;$&quot;#,##0.00\A_)\ ;\(&quot;$&quot;#,##0.00\A\)\ \ "/>
    <numFmt numFmtId="182" formatCode="0_)"/>
    <numFmt numFmtId="183" formatCode="0.0%_);\(0.0%\);\-_)"/>
    <numFmt numFmtId="184" formatCode="#,##0.00_);\(#,##0.00\);\-\ "/>
    <numFmt numFmtId="185" formatCode="&quot;Q1 '&quot;yy_)"/>
    <numFmt numFmtId="186" formatCode="&quot;$&quot;&quot; &quot;#,##0_);\(&quot;$&quot;&quot; &quot;#,##0\);\-_)"/>
    <numFmt numFmtId="187" formatCode="0%_);\(0%\);\-_)"/>
    <numFmt numFmtId="188" formatCode="&quot;$&quot;&quot; &quot;#,##0.0_);\(&quot;$&quot;&quot; &quot;#,##0.0\);\-_)"/>
    <numFmt numFmtId="189" formatCode="#,##0.0_);\(#,##0.0\);\-_)"/>
    <numFmt numFmtId="190" formatCode="&quot;$&quot;&quot; &quot;#,##0.00_);\(&quot;$&quot;&quot; &quot;#,##0.00\);\-_)"/>
    <numFmt numFmtId="191" formatCode="0.00%_);\(0.00%\);\-_)"/>
    <numFmt numFmtId="192" formatCode="#,##0.00_);\(#,##0.00\);\-_)"/>
    <numFmt numFmtId="193" formatCode="#,##0_);\(#,##0\);\-_)"/>
    <numFmt numFmtId="194" formatCode="&quot;$&quot;#,##0.00"/>
    <numFmt numFmtId="195" formatCode="_*\ #,###,;_(* \(#,###,\);_(* &quot;-&quot;??_);_(@_)"/>
    <numFmt numFmtId="196" formatCode="&quot;$&quot;#,##0"/>
    <numFmt numFmtId="197" formatCode="&quot;$&quot;&quot; &quot;#,##0.000_);\(&quot;$&quot;&quot; &quot;#,##0.000\);\-\ "/>
    <numFmt numFmtId="198" formatCode="#,##0.0_);\(#,##0.0\)"/>
    <numFmt numFmtId="199" formatCode="_(* #,##0.0000_);_(* \(#,##0.0000\);_(* &quot;-&quot;??_);_(@_)"/>
    <numFmt numFmtId="200" formatCode="#,##0.0_);[Red]\(#,##0.0\)"/>
    <numFmt numFmtId="201" formatCode="&quot;US$&quot;#,##0_);\(&quot;US$&quot;#,##0\)"/>
    <numFmt numFmtId="202" formatCode="0.00000%"/>
    <numFmt numFmtId="203" formatCode="#,##0,_);\(#,##0,\)"/>
    <numFmt numFmtId="204" formatCode="#,##0\ ;\(#,##0.0\)"/>
    <numFmt numFmtId="205" formatCode="#,##0.000_);\(#,##0.000\)"/>
    <numFmt numFmtId="206" formatCode="#,##0_%_);\(#,##0\)_%;#,##0_%_);@_%_)"/>
    <numFmt numFmtId="207" formatCode="#,##0_%_);\(#,##0\)_%;**;@_%_)"/>
    <numFmt numFmtId="208" formatCode="_-* #,##0.00_-;\-* #,##0.00_-;_-* &quot;-&quot;??_-;_-@_-"/>
    <numFmt numFmtId="209" formatCode="#,##0.00_%_);\(#,##0.00\)_%;**;@_%_)"/>
    <numFmt numFmtId="210" formatCode="#,##0.000_%_);\(#,##0.000\)_%;**;@_%_)"/>
    <numFmt numFmtId="211" formatCode="_([$€-2]* #,##0.00_);_([$€-2]* \(#,##0.00\);_([$€-2]* &quot;-&quot;??_)"/>
    <numFmt numFmtId="212" formatCode="0.0"/>
    <numFmt numFmtId="213" formatCode="0_ ;[Red]\-0\ "/>
    <numFmt numFmtId="214" formatCode="#,##0.0_%_);\(#,##0.0\)_%;**;@_%_)"/>
    <numFmt numFmtId="215" formatCode="General_)"/>
    <numFmt numFmtId="216" formatCode="&quot;$&quot;0.00_)"/>
    <numFmt numFmtId="217" formatCode="&quot;$&quot;#,##0.0;\(&quot;$&quot;#,##0.0\);&quot;$&quot;#,##0.0"/>
    <numFmt numFmtId="218" formatCode="&quot;$&quot;&quot; &quot;#,##0.0_);\(&quot;$&quot;&quot; &quot;#,##0.0\)"/>
    <numFmt numFmtId="219" formatCode="&quot;$&quot;&quot; &quot;#,##0.00_);\(&quot;$&quot;&quot; &quot;#,##0.00\)"/>
    <numFmt numFmtId="220" formatCode="&quot;$&quot;&quot; &quot;#,##0.000_);\(&quot;$&quot;&quot; &quot;#,##0.000\)"/>
    <numFmt numFmtId="221" formatCode="&quot;$&quot;#,##0_%_);\(&quot;$&quot;#,##0\)_%;&quot;$&quot;#,##0_%_);@_%_)"/>
    <numFmt numFmtId="222" formatCode="#,##0_ ;\-#,##0\ "/>
    <numFmt numFmtId="223" formatCode="_-&quot;$&quot;* #,##0.00_-;\-&quot;$&quot;* #,##0.00_-;_-&quot;$&quot;* &quot;-&quot;??_-;_-@_-"/>
    <numFmt numFmtId="224" formatCode="[$-409]d\-mmm\-yy;@"/>
    <numFmt numFmtId="225" formatCode="&quot;$&quot;#,##0.00_%_);\(&quot;$&quot;#,##0.00\)_%;**;@_%_)"/>
    <numFmt numFmtId="226" formatCode="&quot;$&quot;#,##0.000_%_);\(&quot;$&quot;#,##0.000\)_%;**;@_%_)"/>
    <numFmt numFmtId="227" formatCode="&quot;$&quot;#,##0.0_%_);\(&quot;$&quot;#,##0.0\)_%;**;@_%_)"/>
    <numFmt numFmtId="228" formatCode="@\ \ \ \ \ "/>
    <numFmt numFmtId="229" formatCode="d\-mmm\-yy_)"/>
    <numFmt numFmtId="230" formatCode="m/d/yy_)"/>
    <numFmt numFmtId="231" formatCode="m/yy_)"/>
    <numFmt numFmtId="232" formatCode="mmm\-yy_)"/>
    <numFmt numFmtId="233" formatCode="yyyy_)"/>
    <numFmt numFmtId="234" formatCode="m/d/yy_%_)"/>
    <numFmt numFmtId="235" formatCode="m/d/yy_%_);;**"/>
    <numFmt numFmtId="236" formatCode="mmmm\ d\,\ yyyy_)"/>
    <numFmt numFmtId="237" formatCode="_-* #,##0_-;\-* #,##0_-;_-* &quot;-&quot;_-;_-@_-"/>
    <numFmt numFmtId="238" formatCode="0_%_);\(0\)_%;0_%_);@_%_)"/>
    <numFmt numFmtId="239" formatCode="&quot;$&quot;#,##0.00\A\ \ \ \ ;\(&quot;$&quot;#,##0.00\A\)\ \ \ \ "/>
    <numFmt numFmtId="240" formatCode="&quot;$&quot;#,##0.00&quot;E&quot;\ \ \ \ ;\(&quot;$&quot;#,##0.00&quot;E&quot;\)\ \ \ \ "/>
    <numFmt numFmtId="241" formatCode="#,##0.00\A\ \ \ \ ;\(#,##0.00\A\)\ \ \ \ "/>
    <numFmt numFmtId="242" formatCode="#,##0.00&quot;E&quot;\ \ \ \ ;\(#,##0.00&quot;E&quot;\)\ \ \ \ "/>
    <numFmt numFmtId="243" formatCode="#\ 0/0_)"/>
    <numFmt numFmtId="244" formatCode="#\ 0/8_)"/>
    <numFmt numFmtId="245" formatCode="#\ ?/?_)"/>
    <numFmt numFmtId="246" formatCode="&quot;FY &quot;yyyy_)"/>
    <numFmt numFmtId="247" formatCode="###0_);\(###0\)"/>
    <numFmt numFmtId="248" formatCode="0%\ \ \ \ \ \ \ "/>
    <numFmt numFmtId="249" formatCode="0.0\%_);\(0.0\%\);0.0\%_);@_%_)"/>
    <numFmt numFmtId="250" formatCode=";;;"/>
    <numFmt numFmtId="251" formatCode="&quot;$&quot;#,##0\ &quot;MM&quot;;\(&quot;$&quot;#,##0.00\ &quot;MM&quot;\)"/>
    <numFmt numFmtId="252" formatCode="_(&quot;$&quot;* #,##0_)\ &quot;millions&quot;;_(&quot;$&quot;* \(#,##0\)&quot; millions&quot;"/>
    <numFmt numFmtId="253" formatCode="&quot;£&quot;#,##0.00;\-&quot;£&quot;#,##0.00"/>
    <numFmt numFmtId="254" formatCode="&quot;£&quot;#,##0;[Red]\-&quot;£&quot;#,##0"/>
    <numFmt numFmtId="255" formatCode="&quot;£&quot;#,##0.00;[Red]\-&quot;£&quot;#,##0.00"/>
    <numFmt numFmtId="256" formatCode="_ * #,##0.00_)&quot;£&quot;_ ;_ * \(#,##0.00\)&quot;£&quot;_ ;_ * &quot;-&quot;??_)&quot;£&quot;_ ;_ @_ "/>
    <numFmt numFmtId="257" formatCode="#,##0.0_x_)_);&quot;NM&quot;_x_)_);#,##0.0_x_)_);@_x_)_)"/>
    <numFmt numFmtId="258" formatCode="#,##0.0_);\(#,##0.0\);\-\ "/>
    <numFmt numFmtId="259" formatCode="#,##0.0\x_);\(#,##0.0\x\);\-\ "/>
    <numFmt numFmtId="260" formatCode="#,##0.0\x_);\(#,##0.0\x\)"/>
    <numFmt numFmtId="261" formatCode="#,##0.00\x&quot; &quot;;\(#,##0.00\x\);\-"/>
    <numFmt numFmtId="262" formatCode="#,##0.00\x&quot; &quot;;\(#,##0.00\x\)"/>
    <numFmt numFmtId="263" formatCode="#,##0.0\ ;\(#,##0.0\)"/>
    <numFmt numFmtId="264" formatCode="_ &quot;\&quot;* #,##0_ ;_ &quot;\&quot;* &quot;\&quot;&quot;\&quot;&quot;\&quot;&quot;\&quot;&quot;\&quot;&quot;\&quot;\-#,##0_ ;_ &quot;\&quot;* &quot;-&quot;_ ;_ @_ "/>
    <numFmt numFmtId="265" formatCode="#,##0.00;[Red]\(#,##0.00\)"/>
    <numFmt numFmtId="266" formatCode="#,##0___);\(#,##0.00\)"/>
    <numFmt numFmtId="267" formatCode="0.000%"/>
    <numFmt numFmtId="268" formatCode="0.0\ "/>
    <numFmt numFmtId="269" formatCode="0.0%\ \ \ \ \ "/>
    <numFmt numFmtId="270" formatCode="#,##0&quot;%&quot;"/>
    <numFmt numFmtId="271" formatCode="&quot;\&quot;#,##0.00;[Red]&quot;\&quot;&quot;\&quot;&quot;\&quot;&quot;\&quot;&quot;\&quot;&quot;\&quot;&quot;\&quot;\-#,##0.00"/>
    <numFmt numFmtId="272" formatCode="0.0%_);\(0.0%\)"/>
    <numFmt numFmtId="273" formatCode="#,##0.0\%_);\(#,##0.0\%\);#,##0.0\%_);@_%_)"/>
    <numFmt numFmtId="274" formatCode="0.0%_);\(0.0%\);**;@_%_)"/>
    <numFmt numFmtId="275" formatCode="&quot;$&quot;#\-?/?"/>
    <numFmt numFmtId="276" formatCode="0.00\ \ \ \ "/>
    <numFmt numFmtId="277" formatCode="&quot;Q2 '&quot;yy_)"/>
    <numFmt numFmtId="278" formatCode="&quot;Q3 '&quot;yy_)"/>
    <numFmt numFmtId="279" formatCode="&quot;Q4 '&quot;yy_)"/>
    <numFmt numFmtId="280" formatCode="@\ "/>
    <numFmt numFmtId="281" formatCode="#,##0.0"/>
    <numFmt numFmtId="282" formatCode="&quot;$&quot;@"/>
    <numFmt numFmtId="283" formatCode="mm/dd/yy"/>
    <numFmt numFmtId="284" formatCode="#,##0.00;\(#,##0.00\);_(* &quot;-&quot;_)"/>
    <numFmt numFmtId="285" formatCode="#,##0;\(#,##0\);_(* &quot;-&quot;_)"/>
    <numFmt numFmtId="286" formatCode="#,##0.0_);\(#,##0.0\);_(* &quot;-&quot;_)"/>
    <numFmt numFmtId="287" formatCode="_(&quot;$&quot;* #,##0.00_);_(&quot;$&quot;* \(#,##0.00\);_(* &quot;-&quot;_);_(@_)"/>
    <numFmt numFmtId="288" formatCode="_(&quot;$&quot;* #,##0.000_);_(&quot;$&quot;* \(#,##0.000\);_(* &quot;-&quot;_);_(@_)"/>
    <numFmt numFmtId="289" formatCode="_(&quot;$&quot;* #,##0.0_);_(&quot;$&quot;* \(#,##0.0\);_(* &quot;-&quot;_);_(@_)"/>
    <numFmt numFmtId="290" formatCode="#,##0.0\x"/>
    <numFmt numFmtId="291" formatCode="#,##0.00_);\(#,##0.00\);_(* &quot;-&quot;_)"/>
    <numFmt numFmtId="292" formatCode="#,##0_);\(#,##0\);_(* &quot;-&quot;_);_(* &quot;-&quot;_)"/>
    <numFmt numFmtId="293" formatCode="_(###.##%_);\(* &quot;-&quot;_);_(@_)"/>
    <numFmt numFmtId="294" formatCode="#,##0.00\x"/>
    <numFmt numFmtId="295" formatCode="_*\ #,###.0,;_(* \(#,###.0,\);_(* &quot;-&quot;??_);_(@_)"/>
    <numFmt numFmtId="296" formatCode="#,##0_);\(#,##0\);\-_);\•&quot; &quot;@_)"/>
    <numFmt numFmtId="297" formatCode="#,##0_);\(#,##0\);\-_);\–&quot; &quot;@"/>
    <numFmt numFmtId="298" formatCode="#,##0_);\(#,##0\);\-_);\—&quot; &quot;@"/>
    <numFmt numFmtId="299" formatCode="0.000000%"/>
    <numFmt numFmtId="300" formatCode="000000"/>
    <numFmt numFmtId="301" formatCode="#,##0&quot;x&quot;_);\(#,##0&quot;x&quot;\)"/>
    <numFmt numFmtId="302" formatCode="#,##0.0&quot;x&quot;_);\(#,##0.0&quot;x&quot;\)"/>
    <numFmt numFmtId="303" formatCode="#,##0.00&quot;x&quot;_);\(#,##0.00&quot;x&quot;\)"/>
    <numFmt numFmtId="304" formatCode="0&quot; &quot;"/>
    <numFmt numFmtId="305" formatCode="_-&quot;£&quot;* #,##0_-;\-&quot;£&quot;* #,##0_-;_-&quot;£&quot;* &quot;-&quot;_-;_-@_-"/>
    <numFmt numFmtId="306" formatCode="_-&quot;£&quot;* #,##0.00_-;\-&quot;£&quot;* #,##0.00_-;_-&quot;£&quot;* &quot;-&quot;??_-;_-@_-"/>
    <numFmt numFmtId="307" formatCode="[$-409]mmmm\ d\,\ yyyy;@"/>
    <numFmt numFmtId="308" formatCode="0.0\x_)"/>
    <numFmt numFmtId="309" formatCode="&quot;&quot;"/>
    <numFmt numFmtId="310" formatCode="&quot;$&quot;#,##0.000_);\(&quot;$&quot;#,##0.000\)"/>
    <numFmt numFmtId="311" formatCode="[$-409]d/mmm/yy;@"/>
    <numFmt numFmtId="312" formatCode="0.0%\ ;\(0.0%\)"/>
    <numFmt numFmtId="313" formatCode="_ * #,##0.00_ ;_ * \-#,##0.00_ ;_ * &quot;-&quot;??_ ;_ @_ "/>
    <numFmt numFmtId="314" formatCode="_ * #,##0_ ;_ * \-#,##0_ ;_ * &quot;-&quot;??_ ;_ @_ "/>
    <numFmt numFmtId="315" formatCode="#,##0\x"/>
  </numFmts>
  <fonts count="216">
    <font>
      <sz val="10"/>
      <name val="Times New Roman"/>
    </font>
    <font>
      <sz val="11"/>
      <color theme="1"/>
      <name val="Calibri"/>
      <family val="2"/>
      <scheme val="minor"/>
    </font>
    <font>
      <sz val="11"/>
      <color theme="1"/>
      <name val="Calibri"/>
      <family val="2"/>
      <scheme val="minor"/>
    </font>
    <font>
      <sz val="11"/>
      <color theme="1"/>
      <name val="Calibri"/>
      <family val="2"/>
      <scheme val="minor"/>
    </font>
    <font>
      <sz val="11"/>
      <color theme="1"/>
      <name val="Calibri"/>
      <family val="2"/>
      <scheme val="minor"/>
    </font>
    <font>
      <sz val="11"/>
      <color theme="1"/>
      <name val="Calibri"/>
      <family val="2"/>
      <scheme val="minor"/>
    </font>
    <font>
      <sz val="10"/>
      <name val="Book Antiqua"/>
      <family val="1"/>
    </font>
    <font>
      <sz val="10"/>
      <name val="Arial Narrow"/>
      <family val="2"/>
    </font>
    <font>
      <sz val="10"/>
      <name val="Times New Roman"/>
      <family val="1"/>
    </font>
    <font>
      <b/>
      <sz val="10"/>
      <color indexed="9"/>
      <name val="Arial Narrow"/>
      <family val="2"/>
    </font>
    <font>
      <i/>
      <sz val="10"/>
      <name val="Arial Narrow"/>
      <family val="2"/>
    </font>
    <font>
      <b/>
      <sz val="10"/>
      <name val="Arial Narrow"/>
      <family val="2"/>
    </font>
    <font>
      <sz val="10"/>
      <name val="Arial"/>
      <family val="2"/>
    </font>
    <font>
      <sz val="10"/>
      <name val="GillSans"/>
    </font>
    <font>
      <sz val="11"/>
      <name val="Book Antiqua"/>
      <family val="1"/>
    </font>
    <font>
      <sz val="10"/>
      <color indexed="14"/>
      <name val="Baskerville MT"/>
    </font>
    <font>
      <sz val="10"/>
      <name val="Arial"/>
      <family val="2"/>
    </font>
    <font>
      <sz val="10"/>
      <name val="Helv"/>
      <charset val="204"/>
    </font>
    <font>
      <sz val="12"/>
      <name val="Times New Roman"/>
      <family val="1"/>
    </font>
    <font>
      <sz val="10"/>
      <color indexed="8"/>
      <name val="MS Sans Serif"/>
      <family val="2"/>
    </font>
    <font>
      <sz val="10"/>
      <name val="Helv"/>
    </font>
    <font>
      <i/>
      <sz val="12"/>
      <color indexed="8"/>
      <name val="Times New Roman"/>
      <family val="1"/>
    </font>
    <font>
      <b/>
      <sz val="12"/>
      <name val="Times New Roman"/>
      <family val="1"/>
    </font>
    <font>
      <sz val="10"/>
      <name val="Times New Roman"/>
      <family val="1"/>
    </font>
    <font>
      <sz val="8"/>
      <name val="Times New Roman"/>
      <family val="1"/>
    </font>
    <font>
      <sz val="7"/>
      <name val="Ariel"/>
    </font>
    <font>
      <b/>
      <sz val="24"/>
      <name val="Times New Roman"/>
      <family val="1"/>
    </font>
    <font>
      <sz val="12"/>
      <name val="Tms Rmn"/>
    </font>
    <font>
      <b/>
      <sz val="12"/>
      <name val="Tms Rmn"/>
    </font>
    <font>
      <b/>
      <i/>
      <sz val="12"/>
      <name val="Tms Rmn"/>
    </font>
    <font>
      <b/>
      <sz val="10"/>
      <name val="MS Sans Serif"/>
      <family val="2"/>
    </font>
    <font>
      <sz val="8"/>
      <name val="Times New Roman"/>
      <family val="1"/>
    </font>
    <font>
      <b/>
      <sz val="10"/>
      <name val="Helv"/>
    </font>
    <font>
      <b/>
      <i/>
      <sz val="12"/>
      <name val="Times New Roman"/>
      <family val="1"/>
    </font>
    <font>
      <sz val="12"/>
      <color indexed="8"/>
      <name val="Times New Roman"/>
      <family val="1"/>
    </font>
    <font>
      <sz val="11"/>
      <name val="Times New Roman"/>
      <family val="1"/>
    </font>
    <font>
      <sz val="12"/>
      <color indexed="10"/>
      <name val="Times New Roman"/>
      <family val="1"/>
    </font>
    <font>
      <sz val="8"/>
      <name val="Arial"/>
      <family val="2"/>
    </font>
    <font>
      <b/>
      <sz val="14"/>
      <name val="Arial"/>
      <family val="2"/>
    </font>
    <font>
      <b/>
      <i/>
      <sz val="14"/>
      <name val="Arial"/>
      <family val="2"/>
    </font>
    <font>
      <b/>
      <sz val="12"/>
      <name val="Arial"/>
      <family val="2"/>
    </font>
    <font>
      <b/>
      <sz val="11"/>
      <name val="Arial"/>
      <family val="2"/>
    </font>
    <font>
      <b/>
      <sz val="24"/>
      <name val="Arial Narrow"/>
      <family val="2"/>
    </font>
    <font>
      <b/>
      <i/>
      <sz val="12"/>
      <name val="Arial"/>
      <family val="2"/>
    </font>
    <font>
      <i/>
      <sz val="12"/>
      <name val="Arial"/>
      <family val="2"/>
    </font>
    <font>
      <sz val="12"/>
      <name val="Arial"/>
      <family val="2"/>
    </font>
    <font>
      <sz val="9"/>
      <name val="Arial"/>
      <family val="2"/>
    </font>
    <font>
      <i/>
      <sz val="10"/>
      <name val="Arial"/>
      <family val="2"/>
    </font>
    <font>
      <sz val="9"/>
      <color indexed="18"/>
      <name val="Arial"/>
      <family val="2"/>
    </font>
    <font>
      <i/>
      <sz val="10"/>
      <color indexed="18"/>
      <name val="Arial"/>
      <family val="2"/>
    </font>
    <font>
      <sz val="10"/>
      <color indexed="18"/>
      <name val="Arial"/>
      <family val="2"/>
    </font>
    <font>
      <sz val="8"/>
      <color indexed="18"/>
      <name val="Arial"/>
      <family val="2"/>
    </font>
    <font>
      <i/>
      <sz val="9"/>
      <color indexed="18"/>
      <name val="Arial"/>
      <family val="2"/>
    </font>
    <font>
      <b/>
      <sz val="12"/>
      <color indexed="8"/>
      <name val="Times New Roman"/>
      <family val="1"/>
    </font>
    <font>
      <sz val="10"/>
      <color indexed="8"/>
      <name val="Arial"/>
      <family val="2"/>
    </font>
    <font>
      <sz val="10"/>
      <color indexed="12"/>
      <name val="Times New Roman"/>
      <family val="1"/>
    </font>
    <font>
      <sz val="10"/>
      <color indexed="11"/>
      <name val="Times New Roman"/>
      <family val="1"/>
    </font>
    <font>
      <b/>
      <sz val="8"/>
      <name val="GillSans"/>
    </font>
    <font>
      <sz val="10"/>
      <color indexed="10"/>
      <name val="Times New Roman"/>
      <family val="1"/>
    </font>
    <font>
      <b/>
      <u val="singleAccounting"/>
      <sz val="8"/>
      <color indexed="8"/>
      <name val="Arial"/>
      <family val="2"/>
    </font>
    <font>
      <sz val="11"/>
      <name val="Times New Roman"/>
      <family val="1"/>
    </font>
    <font>
      <sz val="8"/>
      <name val="Palatino"/>
      <family val="1"/>
    </font>
    <font>
      <sz val="11"/>
      <color indexed="8"/>
      <name val="Calibri"/>
      <family val="2"/>
    </font>
    <font>
      <sz val="10"/>
      <name val="BERNHARD"/>
    </font>
    <font>
      <b/>
      <sz val="10"/>
      <color indexed="57"/>
      <name val="Arial"/>
      <family val="2"/>
    </font>
    <font>
      <sz val="10"/>
      <name val="MS Serif"/>
      <family val="1"/>
    </font>
    <font>
      <sz val="10"/>
      <color indexed="12"/>
      <name val="Helv"/>
    </font>
    <font>
      <sz val="8"/>
      <color indexed="16"/>
      <name val="Palatino"/>
      <family val="1"/>
    </font>
    <font>
      <sz val="10"/>
      <color indexed="8"/>
      <name val="Arial"/>
      <family val="2"/>
    </font>
    <font>
      <sz val="8"/>
      <name val="Helv"/>
    </font>
    <font>
      <b/>
      <sz val="10"/>
      <color indexed="12"/>
      <name val="Arial"/>
      <family val="2"/>
    </font>
    <font>
      <sz val="12"/>
      <name val="Arial"/>
      <family val="2"/>
    </font>
    <font>
      <b/>
      <sz val="10"/>
      <color indexed="39"/>
      <name val="Times New Roman"/>
      <family val="1"/>
    </font>
    <font>
      <sz val="9"/>
      <color indexed="9"/>
      <name val="Geneva"/>
      <family val="2"/>
    </font>
    <font>
      <sz val="11"/>
      <name val="Century Gothic"/>
      <family val="2"/>
    </font>
    <font>
      <b/>
      <sz val="10"/>
      <color indexed="10"/>
      <name val="Arial"/>
      <family val="2"/>
    </font>
    <font>
      <sz val="10"/>
      <color indexed="16"/>
      <name val="MS Serif"/>
      <family val="1"/>
    </font>
    <font>
      <b/>
      <sz val="1"/>
      <color indexed="8"/>
      <name val="Courier"/>
      <family val="3"/>
    </font>
    <font>
      <b/>
      <u/>
      <sz val="1"/>
      <color indexed="8"/>
      <name val="Courier"/>
      <family val="3"/>
    </font>
    <font>
      <u/>
      <sz val="1"/>
      <color indexed="8"/>
      <name val="Courier"/>
      <family val="3"/>
    </font>
    <font>
      <sz val="1"/>
      <color indexed="8"/>
      <name val="Courier"/>
      <family val="3"/>
    </font>
    <font>
      <b/>
      <i/>
      <sz val="1"/>
      <color indexed="8"/>
      <name val="Courier"/>
      <family val="3"/>
    </font>
    <font>
      <sz val="9"/>
      <name val="GillSans Light"/>
    </font>
    <font>
      <sz val="12"/>
      <color indexed="12"/>
      <name val="Arial"/>
      <family val="2"/>
    </font>
    <font>
      <sz val="10"/>
      <color indexed="17"/>
      <name val="Arial"/>
      <family val="2"/>
    </font>
    <font>
      <b/>
      <sz val="12"/>
      <color indexed="9"/>
      <name val="Tms Rmn"/>
    </font>
    <font>
      <sz val="6"/>
      <name val="Times New Roman"/>
      <family val="1"/>
    </font>
    <font>
      <b/>
      <sz val="9"/>
      <name val="Arial"/>
      <family val="2"/>
    </font>
    <font>
      <b/>
      <sz val="10"/>
      <name val="Arial"/>
      <family val="2"/>
    </font>
    <font>
      <b/>
      <sz val="18"/>
      <name val="Arial"/>
      <family val="2"/>
    </font>
    <font>
      <b/>
      <sz val="12"/>
      <name val="Arial"/>
      <family val="2"/>
    </font>
    <font>
      <b/>
      <sz val="12"/>
      <name val="Helv"/>
    </font>
    <font>
      <b/>
      <sz val="6"/>
      <name val="Palatino"/>
      <family val="1"/>
    </font>
    <font>
      <b/>
      <sz val="8"/>
      <name val="MS Sans Serif"/>
      <family val="2"/>
    </font>
    <font>
      <sz val="9"/>
      <name val="Helv"/>
    </font>
    <font>
      <sz val="8"/>
      <name val="Century Gothic"/>
      <family val="2"/>
    </font>
    <font>
      <b/>
      <sz val="7"/>
      <color indexed="8"/>
      <name val="Tms Rmn"/>
    </font>
    <font>
      <sz val="7"/>
      <color indexed="8"/>
      <name val="Tms Rmn"/>
    </font>
    <font>
      <b/>
      <sz val="8"/>
      <name val="Century Gothic"/>
      <family val="2"/>
    </font>
    <font>
      <sz val="1"/>
      <color indexed="9"/>
      <name val="Symbol"/>
      <family val="1"/>
      <charset val="2"/>
    </font>
    <font>
      <sz val="10"/>
      <name val="MS Sans Serif"/>
      <family val="2"/>
    </font>
    <font>
      <sz val="10"/>
      <name val="GillSans Light"/>
    </font>
    <font>
      <b/>
      <sz val="22"/>
      <color indexed="16"/>
      <name val="Arial"/>
      <family val="2"/>
    </font>
    <font>
      <b/>
      <u val="double"/>
      <sz val="16"/>
      <color indexed="45"/>
      <name val="Times New Roman"/>
      <family val="1"/>
    </font>
    <font>
      <b/>
      <sz val="36"/>
      <name val="Times New Roman"/>
      <family val="1"/>
    </font>
    <font>
      <b/>
      <u/>
      <sz val="12"/>
      <name val="Helv"/>
    </font>
    <font>
      <sz val="8"/>
      <name val="Arial"/>
      <family val="2"/>
    </font>
    <font>
      <sz val="10"/>
      <name val="Palatino"/>
      <family val="1"/>
    </font>
    <font>
      <sz val="12"/>
      <color indexed="8"/>
      <name val="Arial"/>
      <family val="2"/>
    </font>
    <font>
      <i/>
      <sz val="12"/>
      <name val="Times New Roman"/>
      <family val="1"/>
    </font>
    <font>
      <i/>
      <sz val="10"/>
      <color indexed="12"/>
      <name val="Times New Roman"/>
      <family val="1"/>
    </font>
    <font>
      <sz val="12"/>
      <color indexed="12"/>
      <name val="Times New Roman"/>
      <family val="1"/>
    </font>
    <font>
      <i/>
      <sz val="10"/>
      <name val="Times New Roman"/>
      <family val="1"/>
    </font>
    <font>
      <b/>
      <u val="singleAccounting"/>
      <sz val="8"/>
      <color indexed="8"/>
      <name val="Verdana"/>
      <family val="2"/>
    </font>
    <font>
      <b/>
      <sz val="10"/>
      <color indexed="9"/>
      <name val="Arial"/>
      <family val="2"/>
    </font>
    <font>
      <b/>
      <sz val="12"/>
      <color indexed="8"/>
      <name val="Verdana"/>
      <family val="2"/>
    </font>
    <font>
      <sz val="12"/>
      <color indexed="39"/>
      <name val="Times New Roman"/>
      <family val="1"/>
    </font>
    <font>
      <sz val="7"/>
      <name val="Small Fonts"/>
      <family val="2"/>
    </font>
    <font>
      <sz val="12"/>
      <name val="Helv"/>
    </font>
    <font>
      <sz val="12"/>
      <color indexed="12"/>
      <name val="Times New Roman"/>
      <family val="1"/>
    </font>
    <font>
      <b/>
      <sz val="12"/>
      <name val="Times New Roman"/>
      <family val="1"/>
    </font>
    <font>
      <b/>
      <sz val="8"/>
      <name val="Arial"/>
      <family val="2"/>
    </font>
    <font>
      <sz val="8"/>
      <name val="Dutch"/>
    </font>
    <font>
      <sz val="11"/>
      <name val="‚l‚r –¾’©"/>
      <family val="3"/>
      <charset val="134"/>
    </font>
    <font>
      <sz val="11"/>
      <color indexed="12"/>
      <name val="Times New Roman"/>
      <family val="1"/>
    </font>
    <font>
      <b/>
      <sz val="10"/>
      <color indexed="16"/>
      <name val="Times New Roman"/>
      <family val="1"/>
    </font>
    <font>
      <sz val="10"/>
      <name val="Palatino"/>
      <family val="1"/>
    </font>
    <font>
      <sz val="10"/>
      <name val="Arial MT"/>
    </font>
    <font>
      <sz val="16"/>
      <name val="Arial"/>
      <family val="2"/>
    </font>
    <font>
      <sz val="10"/>
      <name val="Tms Rmn"/>
    </font>
    <font>
      <sz val="8"/>
      <color indexed="56"/>
      <name val="Arial"/>
      <family val="2"/>
    </font>
    <font>
      <u/>
      <sz val="10"/>
      <name val="GillSans"/>
      <family val="2"/>
    </font>
    <font>
      <sz val="12"/>
      <color indexed="61"/>
      <name val="Arial"/>
      <family val="2"/>
    </font>
    <font>
      <b/>
      <sz val="16"/>
      <name val="Arial"/>
      <family val="2"/>
    </font>
    <font>
      <b/>
      <i/>
      <sz val="16"/>
      <color indexed="9"/>
      <name val="Arial"/>
      <family val="2"/>
    </font>
    <font>
      <sz val="14"/>
      <name val="Arial"/>
      <family val="2"/>
    </font>
    <font>
      <b/>
      <i/>
      <sz val="14"/>
      <color indexed="9"/>
      <name val="Arial"/>
      <family val="2"/>
    </font>
    <font>
      <b/>
      <i/>
      <sz val="12"/>
      <color indexed="9"/>
      <name val="Arial"/>
      <family val="2"/>
    </font>
    <font>
      <b/>
      <sz val="12"/>
      <color indexed="9"/>
      <name val="Arial"/>
      <family val="2"/>
    </font>
    <font>
      <i/>
      <sz val="12"/>
      <color indexed="9"/>
      <name val="Arial"/>
      <family val="2"/>
    </font>
    <font>
      <sz val="12"/>
      <color indexed="9"/>
      <name val="Arial"/>
      <family val="2"/>
    </font>
    <font>
      <sz val="7"/>
      <color indexed="12"/>
      <name val="Arial"/>
      <family val="2"/>
    </font>
    <font>
      <sz val="10"/>
      <color indexed="10"/>
      <name val="Arial"/>
      <family val="2"/>
    </font>
    <font>
      <sz val="8"/>
      <name val="Wingdings"/>
      <charset val="2"/>
    </font>
    <font>
      <b/>
      <i/>
      <sz val="9"/>
      <name val="Century Gothic"/>
      <family val="2"/>
    </font>
    <font>
      <b/>
      <sz val="8"/>
      <color indexed="9"/>
      <name val="Verdana"/>
      <family val="2"/>
    </font>
    <font>
      <b/>
      <sz val="11"/>
      <name val="Century Gothic"/>
      <family val="2"/>
    </font>
    <font>
      <b/>
      <sz val="16"/>
      <color indexed="16"/>
      <name val="Arial"/>
      <family val="2"/>
    </font>
    <font>
      <sz val="8"/>
      <name val="MS Sans Serif"/>
      <family val="2"/>
    </font>
    <font>
      <b/>
      <sz val="8"/>
      <name val="Arial"/>
      <family val="2"/>
    </font>
    <font>
      <sz val="8"/>
      <color indexed="39"/>
      <name val="Arial"/>
      <family val="2"/>
    </font>
    <font>
      <b/>
      <sz val="10"/>
      <name val="Arial"/>
      <family val="2"/>
    </font>
    <font>
      <sz val="10"/>
      <color indexed="8"/>
      <name val="Times New Roman"/>
      <family val="1"/>
    </font>
    <font>
      <b/>
      <sz val="10"/>
      <color indexed="8"/>
      <name val="Times New Roman"/>
      <family val="1"/>
    </font>
    <font>
      <b/>
      <sz val="14"/>
      <color indexed="8"/>
      <name val="Times New Roman"/>
      <family val="1"/>
    </font>
    <font>
      <sz val="8"/>
      <name val="Helvetica"/>
      <family val="2"/>
    </font>
    <font>
      <vertAlign val="subscript"/>
      <sz val="8"/>
      <color indexed="8"/>
      <name val="Arial"/>
      <family val="2"/>
    </font>
    <font>
      <b/>
      <sz val="8"/>
      <color indexed="8"/>
      <name val="Helv"/>
    </font>
    <font>
      <vertAlign val="superscript"/>
      <sz val="8"/>
      <color indexed="8"/>
      <name val="Arial"/>
      <family val="2"/>
    </font>
    <font>
      <b/>
      <sz val="10"/>
      <name val="Palatino"/>
      <family val="1"/>
    </font>
    <font>
      <b/>
      <sz val="9"/>
      <color indexed="16"/>
      <name val="Times New Roman"/>
      <family val="1"/>
    </font>
    <font>
      <b/>
      <sz val="9"/>
      <color indexed="21"/>
      <name val="Times New Roman"/>
      <family val="1"/>
    </font>
    <font>
      <b/>
      <sz val="9"/>
      <name val="Times New Roman"/>
      <family val="1"/>
    </font>
    <font>
      <sz val="9"/>
      <name val="Helvetica-Black"/>
    </font>
    <font>
      <sz val="7"/>
      <name val="Palatino"/>
      <family val="1"/>
    </font>
    <font>
      <b/>
      <sz val="12"/>
      <name val="GillSans"/>
      <family val="2"/>
    </font>
    <font>
      <b/>
      <sz val="8"/>
      <color indexed="8"/>
      <name val="Arial"/>
      <family val="2"/>
    </font>
    <font>
      <i/>
      <sz val="8"/>
      <color indexed="8"/>
      <name val="Arial"/>
      <family val="2"/>
    </font>
    <font>
      <sz val="8"/>
      <color indexed="8"/>
      <name val="Arial"/>
      <family val="2"/>
    </font>
    <font>
      <b/>
      <sz val="11"/>
      <name val="Times New Roman"/>
      <family val="1"/>
    </font>
    <font>
      <b/>
      <u/>
      <sz val="9"/>
      <name val="Arial"/>
      <family val="2"/>
    </font>
    <font>
      <b/>
      <sz val="13"/>
      <color indexed="8"/>
      <name val="Verdana"/>
      <family val="2"/>
    </font>
    <font>
      <u/>
      <sz val="11"/>
      <name val="GillSans"/>
      <family val="2"/>
    </font>
    <font>
      <b/>
      <sz val="7"/>
      <color indexed="12"/>
      <name val="Arial"/>
      <family val="2"/>
    </font>
    <font>
      <sz val="8"/>
      <color indexed="18"/>
      <name val="Times New Roman"/>
      <family val="1"/>
    </font>
    <font>
      <sz val="8"/>
      <color indexed="10"/>
      <name val="Arial Narrow"/>
      <family val="2"/>
    </font>
    <font>
      <sz val="12"/>
      <name val="宋体"/>
      <charset val="134"/>
    </font>
    <font>
      <sz val="10"/>
      <name val="HGPｺﾞｼｯｸM"/>
      <family val="3"/>
      <charset val="128"/>
    </font>
    <font>
      <sz val="10"/>
      <color indexed="12"/>
      <name val="Arial"/>
      <family val="2"/>
    </font>
    <font>
      <sz val="10"/>
      <color indexed="10"/>
      <name val="Arial"/>
      <family val="2"/>
    </font>
    <font>
      <u/>
      <sz val="10"/>
      <name val="Arial"/>
      <family val="2"/>
    </font>
    <font>
      <sz val="9"/>
      <color indexed="81"/>
      <name val="Tahoma"/>
      <family val="2"/>
    </font>
    <font>
      <b/>
      <sz val="10"/>
      <color theme="0"/>
      <name val="Arial Narrow"/>
      <family val="2"/>
    </font>
    <font>
      <sz val="10"/>
      <color theme="0"/>
      <name val="Arial Narrow"/>
      <family val="2"/>
    </font>
    <font>
      <u val="singleAccounting"/>
      <sz val="10"/>
      <name val="Arial"/>
      <family val="2"/>
    </font>
    <font>
      <u val="singleAccounting"/>
      <sz val="10"/>
      <color indexed="10"/>
      <name val="Arial"/>
      <family val="2"/>
    </font>
    <font>
      <b/>
      <sz val="10"/>
      <color rgb="FF003399"/>
      <name val="Arial"/>
      <family val="2"/>
    </font>
    <font>
      <sz val="10"/>
      <name val="Calibri"/>
      <family val="2"/>
      <scheme val="minor"/>
    </font>
    <font>
      <i/>
      <sz val="10"/>
      <color rgb="FF0000FF"/>
      <name val="Calibri"/>
      <family val="2"/>
      <scheme val="minor"/>
    </font>
    <font>
      <b/>
      <sz val="10"/>
      <color theme="0"/>
      <name val="Calibri"/>
      <family val="2"/>
      <scheme val="minor"/>
    </font>
    <font>
      <sz val="10"/>
      <color rgb="FF0000FF"/>
      <name val="Calibri"/>
      <family val="2"/>
      <scheme val="minor"/>
    </font>
    <font>
      <sz val="11"/>
      <name val="Calibri"/>
      <family val="2"/>
      <scheme val="minor"/>
    </font>
    <font>
      <i/>
      <sz val="10"/>
      <name val="Calibri"/>
      <family val="2"/>
      <scheme val="minor"/>
    </font>
    <font>
      <i/>
      <sz val="10"/>
      <color rgb="FF000000"/>
      <name val="Calibri"/>
      <family val="2"/>
      <scheme val="minor"/>
    </font>
    <font>
      <sz val="10"/>
      <color theme="1"/>
      <name val="Calibri"/>
      <family val="2"/>
      <scheme val="minor"/>
    </font>
    <font>
      <sz val="9"/>
      <color indexed="18"/>
      <name val="Tahoma"/>
      <family val="2"/>
    </font>
    <font>
      <i/>
      <sz val="10"/>
      <color rgb="FF00B050"/>
      <name val="Calibri"/>
      <family val="2"/>
      <scheme val="minor"/>
    </font>
    <font>
      <sz val="9"/>
      <color indexed="17"/>
      <name val="Tahoma"/>
      <family val="2"/>
    </font>
    <font>
      <sz val="9"/>
      <color indexed="8"/>
      <name val="Tahoma"/>
      <family val="2"/>
    </font>
    <font>
      <b/>
      <sz val="9"/>
      <color theme="0"/>
      <name val="Calibri"/>
      <family val="2"/>
      <scheme val="minor"/>
    </font>
    <font>
      <i/>
      <sz val="10"/>
      <color theme="1"/>
      <name val="Calibri"/>
      <family val="2"/>
      <scheme val="minor"/>
    </font>
    <font>
      <i/>
      <sz val="10"/>
      <color theme="0" tint="-0.499984740745262"/>
      <name val="Calibri"/>
      <family val="2"/>
      <scheme val="minor"/>
    </font>
    <font>
      <sz val="10"/>
      <color theme="0" tint="-0.499984740745262"/>
      <name val="Calibri"/>
      <family val="2"/>
      <scheme val="minor"/>
    </font>
    <font>
      <b/>
      <sz val="10"/>
      <color theme="1"/>
      <name val="Calibri"/>
      <family val="2"/>
      <scheme val="minor"/>
    </font>
    <font>
      <i/>
      <sz val="8"/>
      <name val="Arial"/>
      <family val="2"/>
    </font>
    <font>
      <i/>
      <sz val="11"/>
      <name val="Calibri"/>
      <family val="2"/>
      <scheme val="minor"/>
    </font>
    <font>
      <sz val="9"/>
      <color theme="1"/>
      <name val="Calibri"/>
      <family val="2"/>
      <scheme val="minor"/>
    </font>
    <font>
      <u/>
      <sz val="9"/>
      <color theme="1"/>
      <name val="Calibri"/>
      <family val="2"/>
      <scheme val="minor"/>
    </font>
    <font>
      <b/>
      <sz val="10"/>
      <name val="Calibri"/>
      <family val="2"/>
      <scheme val="minor"/>
    </font>
    <font>
      <b/>
      <sz val="10"/>
      <color rgb="FF0000FF"/>
      <name val="Calibri"/>
      <family val="2"/>
      <scheme val="minor"/>
    </font>
    <font>
      <sz val="10"/>
      <color rgb="FFC00000"/>
      <name val="Calibri"/>
      <family val="2"/>
      <scheme val="minor"/>
    </font>
    <font>
      <sz val="9"/>
      <name val="Helvetica 45"/>
    </font>
    <font>
      <b/>
      <u/>
      <sz val="10"/>
      <name val="Arial"/>
      <family val="2"/>
    </font>
    <font>
      <sz val="10"/>
      <color theme="1"/>
      <name val="Arial"/>
      <family val="2"/>
    </font>
    <font>
      <b/>
      <sz val="10"/>
      <color theme="1"/>
      <name val="Arial"/>
      <family val="2"/>
    </font>
    <font>
      <sz val="9"/>
      <name val="DengXian"/>
      <family val="3"/>
      <charset val="134"/>
    </font>
  </fonts>
  <fills count="38">
    <fill>
      <patternFill patternType="none"/>
    </fill>
    <fill>
      <patternFill patternType="gray125"/>
    </fill>
    <fill>
      <patternFill patternType="solid">
        <fgColor indexed="22"/>
        <bgColor indexed="64"/>
      </patternFill>
    </fill>
    <fill>
      <patternFill patternType="solid">
        <fgColor indexed="63"/>
        <bgColor indexed="64"/>
      </patternFill>
    </fill>
    <fill>
      <patternFill patternType="solid">
        <fgColor indexed="43"/>
        <bgColor indexed="64"/>
      </patternFill>
    </fill>
    <fill>
      <patternFill patternType="solid">
        <fgColor indexed="54"/>
        <bgColor indexed="64"/>
      </patternFill>
    </fill>
    <fill>
      <patternFill patternType="darkGray">
        <fgColor indexed="9"/>
        <bgColor indexed="10"/>
      </patternFill>
    </fill>
    <fill>
      <patternFill patternType="mediumGray">
        <fgColor indexed="9"/>
        <bgColor indexed="12"/>
      </patternFill>
    </fill>
    <fill>
      <patternFill patternType="solid">
        <fgColor indexed="60"/>
        <bgColor indexed="64"/>
      </patternFill>
    </fill>
    <fill>
      <patternFill patternType="lightGray">
        <fgColor indexed="9"/>
      </patternFill>
    </fill>
    <fill>
      <patternFill patternType="solid">
        <fgColor indexed="15"/>
        <bgColor indexed="64"/>
      </patternFill>
    </fill>
    <fill>
      <patternFill patternType="solid"/>
    </fill>
    <fill>
      <patternFill patternType="solid">
        <fgColor indexed="9"/>
        <bgColor indexed="64"/>
      </patternFill>
    </fill>
    <fill>
      <patternFill patternType="solid">
        <fgColor indexed="26"/>
        <bgColor indexed="64"/>
      </patternFill>
    </fill>
    <fill>
      <patternFill patternType="solid">
        <fgColor indexed="57"/>
        <bgColor indexed="64"/>
      </patternFill>
    </fill>
    <fill>
      <patternFill patternType="solid">
        <fgColor indexed="62"/>
        <bgColor indexed="64"/>
      </patternFill>
    </fill>
    <fill>
      <patternFill patternType="mediumGray">
        <fgColor indexed="22"/>
      </patternFill>
    </fill>
    <fill>
      <patternFill patternType="solid">
        <fgColor indexed="26"/>
        <bgColor indexed="41"/>
      </patternFill>
    </fill>
    <fill>
      <patternFill patternType="solid">
        <fgColor indexed="26"/>
        <bgColor indexed="31"/>
      </patternFill>
    </fill>
    <fill>
      <patternFill patternType="solid">
        <fgColor indexed="22"/>
        <bgColor indexed="26"/>
      </patternFill>
    </fill>
    <fill>
      <patternFill patternType="solid">
        <fgColor indexed="22"/>
        <bgColor indexed="29"/>
      </patternFill>
    </fill>
    <fill>
      <patternFill patternType="solid">
        <fgColor indexed="45"/>
        <bgColor indexed="64"/>
      </patternFill>
    </fill>
    <fill>
      <patternFill patternType="darkVertical"/>
    </fill>
    <fill>
      <patternFill patternType="gray0625"/>
    </fill>
    <fill>
      <patternFill patternType="solid">
        <fgColor indexed="56"/>
        <bgColor indexed="64"/>
      </patternFill>
    </fill>
    <fill>
      <patternFill patternType="solid">
        <fgColor indexed="58"/>
        <bgColor indexed="64"/>
      </patternFill>
    </fill>
    <fill>
      <patternFill patternType="solid">
        <fgColor indexed="16"/>
        <bgColor indexed="64"/>
      </patternFill>
    </fill>
    <fill>
      <patternFill patternType="solid">
        <fgColor indexed="8"/>
        <bgColor indexed="64"/>
      </patternFill>
    </fill>
    <fill>
      <patternFill patternType="mediumGray"/>
    </fill>
    <fill>
      <patternFill patternType="solid">
        <fgColor theme="4" tint="0.59999389629810485"/>
        <bgColor indexed="64"/>
      </patternFill>
    </fill>
    <fill>
      <patternFill patternType="solid">
        <fgColor theme="3"/>
        <bgColor indexed="64"/>
      </patternFill>
    </fill>
    <fill>
      <patternFill patternType="solid">
        <fgColor rgb="FFFFFF00"/>
        <bgColor indexed="64"/>
      </patternFill>
    </fill>
    <fill>
      <patternFill patternType="solid">
        <fgColor theme="0" tint="-0.499984740745262"/>
        <bgColor indexed="64"/>
      </patternFill>
    </fill>
    <fill>
      <patternFill patternType="solid">
        <fgColor rgb="FF92D050"/>
        <bgColor indexed="64"/>
      </patternFill>
    </fill>
    <fill>
      <patternFill patternType="solid">
        <fgColor theme="0"/>
        <bgColor indexed="64"/>
      </patternFill>
    </fill>
    <fill>
      <patternFill patternType="solid">
        <fgColor theme="6" tint="0.39997558519241921"/>
        <bgColor indexed="64"/>
      </patternFill>
    </fill>
    <fill>
      <patternFill patternType="solid">
        <fgColor theme="5" tint="0.39997558519241921"/>
        <bgColor indexed="64"/>
      </patternFill>
    </fill>
    <fill>
      <patternFill patternType="solid">
        <fgColor theme="5" tint="0.59999389629810485"/>
        <bgColor indexed="64"/>
      </patternFill>
    </fill>
  </fills>
  <borders count="40">
    <border>
      <left/>
      <right/>
      <top/>
      <bottom/>
      <diagonal/>
    </border>
    <border>
      <left/>
      <right/>
      <top/>
      <bottom style="thin">
        <color indexed="64"/>
      </bottom>
      <diagonal/>
    </border>
    <border>
      <left/>
      <right/>
      <top style="thin">
        <color indexed="64"/>
      </top>
      <bottom/>
      <diagonal/>
    </border>
    <border>
      <left/>
      <right/>
      <top style="thin">
        <color indexed="64"/>
      </top>
      <bottom style="double">
        <color indexed="64"/>
      </bottom>
      <diagonal/>
    </border>
    <border>
      <left/>
      <right/>
      <top/>
      <bottom style="hair">
        <color indexed="64"/>
      </bottom>
      <diagonal/>
    </border>
    <border>
      <left style="hair">
        <color indexed="64"/>
      </left>
      <right style="hair">
        <color indexed="64"/>
      </right>
      <top style="hair">
        <color indexed="64"/>
      </top>
      <bottom style="hair">
        <color indexed="64"/>
      </bottom>
      <diagonal/>
    </border>
    <border>
      <left style="hair">
        <color indexed="8"/>
      </left>
      <right style="hair">
        <color indexed="8"/>
      </right>
      <top style="hair">
        <color indexed="8"/>
      </top>
      <bottom/>
      <diagonal/>
    </border>
    <border>
      <left/>
      <right/>
      <top/>
      <bottom style="hair">
        <color indexed="8"/>
      </bottom>
      <diagonal/>
    </border>
    <border>
      <left/>
      <right/>
      <top/>
      <bottom style="medium">
        <color indexed="8"/>
      </bottom>
      <diagonal/>
    </border>
    <border>
      <left/>
      <right/>
      <top/>
      <bottom style="thick">
        <color indexed="8"/>
      </bottom>
      <diagonal/>
    </border>
    <border>
      <left/>
      <right/>
      <top/>
      <bottom style="double">
        <color indexed="8"/>
      </bottom>
      <diagonal/>
    </border>
    <border>
      <left/>
      <right/>
      <top/>
      <bottom style="thin">
        <color indexed="44"/>
      </bottom>
      <diagonal/>
    </border>
    <border>
      <left style="thin">
        <color indexed="64"/>
      </left>
      <right style="thin">
        <color indexed="64"/>
      </right>
      <top style="thin">
        <color indexed="64"/>
      </top>
      <bottom style="thin">
        <color indexed="64"/>
      </bottom>
      <diagonal/>
    </border>
    <border>
      <left/>
      <right/>
      <top style="thin">
        <color indexed="8"/>
      </top>
      <bottom/>
      <diagonal/>
    </border>
    <border>
      <left/>
      <right/>
      <top style="double">
        <color indexed="64"/>
      </top>
      <bottom/>
      <diagonal/>
    </border>
    <border>
      <left/>
      <right/>
      <top style="hair">
        <color indexed="64"/>
      </top>
      <bottom style="hair">
        <color indexed="64"/>
      </bottom>
      <diagonal/>
    </border>
    <border>
      <left/>
      <right/>
      <top/>
      <bottom style="thin">
        <color indexed="8"/>
      </bottom>
      <diagonal/>
    </border>
    <border>
      <left style="thin">
        <color indexed="64"/>
      </left>
      <right style="thin">
        <color indexed="64"/>
      </right>
      <top/>
      <bottom style="thin">
        <color indexed="64"/>
      </bottom>
      <diagonal/>
    </border>
    <border>
      <left/>
      <right/>
      <top/>
      <bottom style="medium">
        <color indexed="64"/>
      </bottom>
      <diagonal/>
    </border>
    <border>
      <left/>
      <right style="thin">
        <color indexed="64"/>
      </right>
      <top/>
      <bottom/>
      <diagonal/>
    </border>
    <border>
      <left style="medium">
        <color indexed="64"/>
      </left>
      <right style="medium">
        <color indexed="64"/>
      </right>
      <top style="medium">
        <color indexed="64"/>
      </top>
      <bottom style="medium">
        <color indexed="64"/>
      </bottom>
      <diagonal/>
    </border>
    <border>
      <left/>
      <right/>
      <top/>
      <bottom style="dotted">
        <color indexed="64"/>
      </bottom>
      <diagonal/>
    </border>
    <border>
      <left/>
      <right/>
      <top style="medium">
        <color indexed="64"/>
      </top>
      <bottom style="medium">
        <color indexed="64"/>
      </bottom>
      <diagonal/>
    </border>
    <border>
      <left/>
      <right/>
      <top style="thin">
        <color indexed="64"/>
      </top>
      <bottom style="thin">
        <color indexed="64"/>
      </bottom>
      <diagonal/>
    </border>
    <border>
      <left style="hair">
        <color indexed="64"/>
      </left>
      <right style="hair">
        <color indexed="64"/>
      </right>
      <top style="medium">
        <color indexed="64"/>
      </top>
      <bottom style="hair">
        <color indexed="64"/>
      </bottom>
      <diagonal/>
    </border>
    <border>
      <left/>
      <right style="thin">
        <color indexed="64"/>
      </right>
      <top style="thin">
        <color indexed="64"/>
      </top>
      <bottom style="thin">
        <color indexed="64"/>
      </bottom>
      <diagonal/>
    </border>
    <border>
      <left/>
      <right/>
      <top style="hair">
        <color indexed="64"/>
      </top>
      <bottom/>
      <diagonal/>
    </border>
    <border>
      <left style="thin">
        <color indexed="64"/>
      </left>
      <right style="thin">
        <color indexed="64"/>
      </right>
      <top/>
      <bottom/>
      <diagonal/>
    </border>
    <border>
      <left style="hair">
        <color indexed="8"/>
      </left>
      <right/>
      <top style="hair">
        <color indexed="8"/>
      </top>
      <bottom/>
      <diagonal/>
    </border>
    <border>
      <left/>
      <right style="thin">
        <color indexed="64"/>
      </right>
      <top style="thin">
        <color indexed="64"/>
      </top>
      <bottom/>
      <diagonal/>
    </border>
    <border>
      <left style="thin">
        <color indexed="64"/>
      </left>
      <right style="thin">
        <color indexed="64"/>
      </right>
      <top style="thin">
        <color indexed="64"/>
      </top>
      <bottom/>
      <diagonal/>
    </border>
    <border>
      <left style="thin">
        <color indexed="64"/>
      </left>
      <right/>
      <top/>
      <bottom style="thin">
        <color indexed="64"/>
      </bottom>
      <diagonal/>
    </border>
    <border>
      <left/>
      <right/>
      <top/>
      <bottom style="thick">
        <color indexed="64"/>
      </bottom>
      <diagonal/>
    </border>
    <border>
      <left style="medium">
        <color indexed="64"/>
      </left>
      <right style="medium">
        <color indexed="64"/>
      </right>
      <top/>
      <bottom/>
      <diagonal/>
    </border>
    <border>
      <left/>
      <right/>
      <top style="double">
        <color indexed="8"/>
      </top>
      <bottom/>
      <diagonal/>
    </border>
    <border>
      <left/>
      <right/>
      <top/>
      <bottom style="double">
        <color indexed="64"/>
      </bottom>
      <diagonal/>
    </border>
    <border>
      <left style="medium">
        <color indexed="64"/>
      </left>
      <right/>
      <top/>
      <bottom/>
      <diagonal/>
    </border>
    <border>
      <left style="thin">
        <color indexed="64"/>
      </left>
      <right/>
      <top style="thin">
        <color indexed="64"/>
      </top>
      <bottom/>
      <diagonal/>
    </border>
    <border>
      <left style="thin">
        <color indexed="64"/>
      </left>
      <right/>
      <top/>
      <bottom/>
      <diagonal/>
    </border>
    <border>
      <left/>
      <right style="thin">
        <color indexed="64"/>
      </right>
      <top/>
      <bottom style="thin">
        <color indexed="64"/>
      </bottom>
      <diagonal/>
    </border>
  </borders>
  <cellStyleXfs count="733">
    <xf numFmtId="0" fontId="0" fillId="0" borderId="0"/>
    <xf numFmtId="43" fontId="8" fillId="0" borderId="0" applyFont="0" applyFill="0" applyBorder="0" applyAlignment="0" applyProtection="0"/>
    <xf numFmtId="168" fontId="8" fillId="0" borderId="0" applyFont="0" applyFill="0" applyBorder="0" applyAlignment="0" applyProtection="0"/>
    <xf numFmtId="9" fontId="8" fillId="0" borderId="0" applyFont="0" applyFill="0" applyBorder="0" applyAlignment="0" applyProtection="0"/>
    <xf numFmtId="0" fontId="6" fillId="0" borderId="0"/>
    <xf numFmtId="0" fontId="12" fillId="0" borderId="0"/>
    <xf numFmtId="0" fontId="13" fillId="0" borderId="0"/>
    <xf numFmtId="0" fontId="14" fillId="0" borderId="0" applyFont="0" applyFill="0" applyBorder="0" applyAlignment="0" applyProtection="0">
      <protection locked="0"/>
    </xf>
    <xf numFmtId="178" fontId="13" fillId="0" borderId="0">
      <alignment horizontal="right"/>
    </xf>
    <xf numFmtId="179" fontId="13" fillId="2" borderId="0"/>
    <xf numFmtId="180" fontId="13" fillId="2" borderId="0"/>
    <xf numFmtId="181" fontId="13" fillId="2" borderId="0"/>
    <xf numFmtId="0" fontId="13" fillId="2" borderId="0">
      <alignment horizontal="right"/>
    </xf>
    <xf numFmtId="166" fontId="15" fillId="0" borderId="0">
      <alignment horizontal="right"/>
    </xf>
    <xf numFmtId="0" fontId="16" fillId="0" borderId="0"/>
    <xf numFmtId="0" fontId="17" fillId="0" borderId="0"/>
    <xf numFmtId="0" fontId="17" fillId="0" borderId="0"/>
    <xf numFmtId="0" fontId="17" fillId="0" borderId="0"/>
    <xf numFmtId="0" fontId="17" fillId="0" borderId="0"/>
    <xf numFmtId="0" fontId="17" fillId="0" borderId="0"/>
    <xf numFmtId="0" fontId="12" fillId="0" borderId="0" applyFont="0" applyFill="0" applyBorder="0" applyAlignment="0" applyProtection="0"/>
    <xf numFmtId="0" fontId="16" fillId="0" borderId="0" applyNumberFormat="0" applyFill="0" applyBorder="0" applyAlignment="0" applyProtection="0"/>
    <xf numFmtId="0" fontId="18" fillId="0" borderId="0"/>
    <xf numFmtId="0" fontId="19" fillId="0" borderId="0" applyNumberFormat="0" applyFont="0" applyFill="0" applyBorder="0" applyAlignment="0" applyProtection="0"/>
    <xf numFmtId="0" fontId="17" fillId="0" borderId="0"/>
    <xf numFmtId="0" fontId="12" fillId="0" borderId="0"/>
    <xf numFmtId="0" fontId="12" fillId="0" borderId="0"/>
    <xf numFmtId="0" fontId="17" fillId="0" borderId="0"/>
    <xf numFmtId="0" fontId="20" fillId="0" borderId="0"/>
    <xf numFmtId="0" fontId="18" fillId="0" borderId="0"/>
    <xf numFmtId="0" fontId="17" fillId="0" borderId="0"/>
    <xf numFmtId="0" fontId="20" fillId="0" borderId="0"/>
    <xf numFmtId="0" fontId="14" fillId="0" borderId="0" applyFont="0" applyFill="0" applyBorder="0" applyAlignment="0" applyProtection="0"/>
    <xf numFmtId="0" fontId="14" fillId="0" borderId="0" applyFont="0" applyFill="0" applyBorder="0" applyAlignment="0" applyProtection="0"/>
    <xf numFmtId="0" fontId="14" fillId="0" borderId="0"/>
    <xf numFmtId="0" fontId="18" fillId="0" borderId="0"/>
    <xf numFmtId="182" fontId="18" fillId="0" borderId="4" applyBorder="0">
      <alignment horizontal="right"/>
    </xf>
    <xf numFmtId="183" fontId="21" fillId="0" borderId="0">
      <alignment horizontal="right"/>
    </xf>
    <xf numFmtId="182" fontId="18" fillId="5" borderId="5"/>
    <xf numFmtId="0" fontId="8" fillId="0" borderId="0" applyFont="0" applyFill="0" applyBorder="0" applyAlignment="0" applyProtection="0">
      <protection locked="0"/>
    </xf>
    <xf numFmtId="37" fontId="18" fillId="0" borderId="0"/>
    <xf numFmtId="184" fontId="18" fillId="0" borderId="6" applyBorder="0">
      <alignment horizontal="right"/>
    </xf>
    <xf numFmtId="185" fontId="22" fillId="0" borderId="1">
      <alignment horizontal="right"/>
    </xf>
    <xf numFmtId="185" fontId="22" fillId="0" borderId="1">
      <alignment horizontal="right"/>
    </xf>
    <xf numFmtId="185" fontId="22" fillId="0" borderId="1">
      <alignment horizontal="right"/>
    </xf>
    <xf numFmtId="37" fontId="23" fillId="0" borderId="0" applyNumberFormat="0" applyFont="0" applyFill="0" applyBorder="0" applyProtection="0">
      <alignment horizontal="centerContinuous"/>
    </xf>
    <xf numFmtId="0" fontId="24" fillId="0" borderId="0">
      <alignment horizontal="center" wrapText="1"/>
      <protection locked="0"/>
    </xf>
    <xf numFmtId="0" fontId="25" fillId="0" borderId="0" applyNumberFormat="0" applyProtection="0"/>
    <xf numFmtId="9" fontId="16" fillId="0" borderId="7" applyNumberFormat="0" applyFont="0" applyFill="0" applyAlignment="0" applyProtection="0"/>
    <xf numFmtId="9" fontId="16" fillId="0" borderId="1" applyNumberFormat="0" applyFont="0" applyFill="0" applyAlignment="0" applyProtection="0"/>
    <xf numFmtId="37" fontId="26" fillId="0" borderId="8" applyNumberFormat="0" applyFont="0" applyFill="0" applyAlignment="0" applyProtection="0">
      <alignment horizontal="centerContinuous"/>
    </xf>
    <xf numFmtId="9" fontId="16" fillId="0" borderId="9" applyNumberFormat="0" applyFont="0" applyFill="0" applyAlignment="0" applyProtection="0"/>
    <xf numFmtId="9" fontId="16" fillId="0" borderId="10" applyNumberFormat="0" applyFont="0" applyFill="0" applyAlignment="0" applyProtection="0"/>
    <xf numFmtId="186" fontId="23" fillId="0" borderId="0" applyFont="0" applyFill="0" applyBorder="0" applyAlignment="0" applyProtection="0"/>
    <xf numFmtId="187" fontId="23" fillId="0" borderId="0" applyFont="0" applyFill="0" applyBorder="0" applyAlignment="0" applyProtection="0"/>
    <xf numFmtId="182" fontId="23" fillId="0" borderId="0" applyFont="0" applyFill="0" applyBorder="0" applyAlignment="0" applyProtection="0"/>
    <xf numFmtId="188" fontId="23" fillId="0" borderId="0" applyFont="0" applyFill="0" applyBorder="0" applyAlignment="0" applyProtection="0"/>
    <xf numFmtId="182" fontId="23" fillId="0" borderId="0" applyFont="0" applyFill="0" applyBorder="0" applyAlignment="0" applyProtection="0"/>
    <xf numFmtId="189" fontId="23" fillId="0" borderId="0" applyFont="0" applyFill="0" applyBorder="0" applyAlignment="0" applyProtection="0"/>
    <xf numFmtId="190" fontId="23" fillId="0" borderId="0" applyFont="0" applyFill="0" applyBorder="0" applyAlignment="0" applyProtection="0"/>
    <xf numFmtId="191" fontId="23" fillId="0" borderId="0" applyFont="0" applyFill="0" applyBorder="0" applyAlignment="0" applyProtection="0"/>
    <xf numFmtId="192" fontId="23" fillId="0" borderId="0" applyFont="0" applyFill="0" applyBorder="0" applyAlignment="0" applyProtection="0"/>
    <xf numFmtId="0" fontId="27" fillId="0" borderId="0" applyNumberFormat="0" applyFill="0" applyBorder="0" applyAlignment="0" applyProtection="0"/>
    <xf numFmtId="37" fontId="28" fillId="0" borderId="0"/>
    <xf numFmtId="37" fontId="29" fillId="0" borderId="0"/>
    <xf numFmtId="164" fontId="30" fillId="0" borderId="2" applyAlignment="0" applyProtection="0"/>
    <xf numFmtId="0" fontId="31" fillId="0" borderId="11" applyNumberFormat="0" applyFont="0" applyFill="0" applyAlignment="0" applyProtection="0"/>
    <xf numFmtId="0" fontId="20" fillId="0" borderId="12"/>
    <xf numFmtId="0" fontId="32" fillId="6" borderId="12"/>
    <xf numFmtId="0" fontId="32" fillId="7" borderId="12"/>
    <xf numFmtId="0" fontId="33" fillId="0" borderId="13" applyFill="0" applyProtection="0">
      <alignment horizontal="right"/>
    </xf>
    <xf numFmtId="182" fontId="18" fillId="5" borderId="0"/>
    <xf numFmtId="38" fontId="34" fillId="0" borderId="7"/>
    <xf numFmtId="38" fontId="34" fillId="0" borderId="7"/>
    <xf numFmtId="38" fontId="34" fillId="0" borderId="7"/>
    <xf numFmtId="186" fontId="34" fillId="0" borderId="0" applyFont="0" applyFill="0" applyBorder="0" applyAlignment="0" applyProtection="0">
      <alignment horizontal="right"/>
    </xf>
    <xf numFmtId="182" fontId="18" fillId="0" borderId="0"/>
    <xf numFmtId="193" fontId="35" fillId="0" borderId="0" applyNumberFormat="0"/>
    <xf numFmtId="182" fontId="36" fillId="0" borderId="0"/>
    <xf numFmtId="194" fontId="37" fillId="0" borderId="0" applyFill="0"/>
    <xf numFmtId="194" fontId="37" fillId="0" borderId="0">
      <alignment horizontal="center"/>
    </xf>
    <xf numFmtId="0" fontId="37" fillId="0" borderId="0" applyFill="0">
      <alignment horizontal="center"/>
    </xf>
    <xf numFmtId="195" fontId="38" fillId="0" borderId="14" applyFill="0"/>
    <xf numFmtId="0" fontId="12" fillId="0" borderId="0" applyFont="0" applyAlignment="0"/>
    <xf numFmtId="0" fontId="39" fillId="0" borderId="0" applyFill="0">
      <alignment vertical="top"/>
    </xf>
    <xf numFmtId="0" fontId="38" fillId="0" borderId="0" applyFill="0">
      <alignment horizontal="left" vertical="top"/>
    </xf>
    <xf numFmtId="194" fontId="40" fillId="0" borderId="2" applyFill="0"/>
    <xf numFmtId="0" fontId="12" fillId="0" borderId="0" applyNumberFormat="0" applyFont="0" applyAlignment="0"/>
    <xf numFmtId="0" fontId="39" fillId="0" borderId="0" applyFill="0">
      <alignment wrapText="1"/>
    </xf>
    <xf numFmtId="0" fontId="38" fillId="0" borderId="0" applyFill="0">
      <alignment horizontal="left" vertical="top" wrapText="1"/>
    </xf>
    <xf numFmtId="196" fontId="41" fillId="0" borderId="0" applyFill="0"/>
    <xf numFmtId="0" fontId="42" fillId="0" borderId="0" applyNumberFormat="0" applyFont="0" applyAlignment="0">
      <alignment horizontal="center"/>
    </xf>
    <xf numFmtId="0" fontId="43" fillId="0" borderId="0" applyFill="0">
      <alignment vertical="top" wrapText="1"/>
    </xf>
    <xf numFmtId="0" fontId="40" fillId="0" borderId="0" applyFill="0">
      <alignment horizontal="left" vertical="top" wrapText="1"/>
    </xf>
    <xf numFmtId="194" fontId="12" fillId="0" borderId="0" applyFill="0"/>
    <xf numFmtId="0" fontId="42" fillId="0" borderId="0" applyNumberFormat="0" applyFont="0" applyAlignment="0">
      <alignment horizontal="center"/>
    </xf>
    <xf numFmtId="0" fontId="44" fillId="0" borderId="0" applyFill="0">
      <alignment vertical="center" wrapText="1"/>
    </xf>
    <xf numFmtId="0" fontId="45" fillId="0" borderId="0">
      <alignment horizontal="left" vertical="center" wrapText="1"/>
    </xf>
    <xf numFmtId="194" fontId="46" fillId="0" borderId="0" applyFill="0"/>
    <xf numFmtId="0" fontId="42" fillId="0" borderId="0" applyNumberFormat="0" applyFont="0" applyAlignment="0">
      <alignment horizontal="center"/>
    </xf>
    <xf numFmtId="0" fontId="47" fillId="0" borderId="0" applyFill="0">
      <alignment horizontal="center" vertical="center" wrapText="1"/>
    </xf>
    <xf numFmtId="0" fontId="16" fillId="0" borderId="0" applyFill="0">
      <alignment horizontal="center" vertical="center" wrapText="1"/>
    </xf>
    <xf numFmtId="194" fontId="48" fillId="0" borderId="0" applyFill="0"/>
    <xf numFmtId="0" fontId="42" fillId="0" borderId="0" applyNumberFormat="0" applyFont="0" applyAlignment="0">
      <alignment horizontal="center"/>
    </xf>
    <xf numFmtId="0" fontId="49" fillId="0" borderId="0" applyFill="0">
      <alignment horizontal="center" vertical="center" wrapText="1"/>
    </xf>
    <xf numFmtId="0" fontId="50" fillId="0" borderId="0" applyFill="0">
      <alignment horizontal="center" vertical="center" wrapText="1"/>
    </xf>
    <xf numFmtId="194" fontId="51" fillId="0" borderId="0" applyFill="0"/>
    <xf numFmtId="0" fontId="42" fillId="0" borderId="0" applyNumberFormat="0" applyFont="0" applyAlignment="0">
      <alignment horizontal="center"/>
    </xf>
    <xf numFmtId="0" fontId="52" fillId="0" borderId="0">
      <alignment horizontal="center" wrapText="1"/>
    </xf>
    <xf numFmtId="0" fontId="48" fillId="0" borderId="0" applyFill="0">
      <alignment horizontal="center" wrapText="1"/>
    </xf>
    <xf numFmtId="186" fontId="53" fillId="2" borderId="15" applyNumberFormat="0" applyFont="0" applyBorder="0">
      <alignment horizontal="right"/>
    </xf>
    <xf numFmtId="188" fontId="16" fillId="0" borderId="0" applyFont="0" applyFill="0" applyBorder="0" applyAlignment="0" applyProtection="0"/>
    <xf numFmtId="190" fontId="16" fillId="0" borderId="0" applyFont="0" applyFill="0" applyBorder="0" applyAlignment="0" applyProtection="0"/>
    <xf numFmtId="182" fontId="18" fillId="5" borderId="0"/>
    <xf numFmtId="37" fontId="18" fillId="0" borderId="0"/>
    <xf numFmtId="197" fontId="16" fillId="0" borderId="0" applyFont="0" applyFill="0" applyBorder="0" applyAlignment="0" applyProtection="0"/>
    <xf numFmtId="193" fontId="18" fillId="0" borderId="0">
      <alignment horizontal="right"/>
    </xf>
    <xf numFmtId="182" fontId="12" fillId="0" borderId="0" applyFill="0" applyBorder="0" applyAlignment="0"/>
    <xf numFmtId="198" fontId="20" fillId="0" borderId="0" applyFill="0" applyBorder="0" applyAlignment="0"/>
    <xf numFmtId="199" fontId="20" fillId="0" borderId="0" applyFill="0" applyBorder="0" applyAlignment="0"/>
    <xf numFmtId="200" fontId="8" fillId="0" borderId="0" applyFill="0" applyBorder="0" applyAlignment="0"/>
    <xf numFmtId="201" fontId="8" fillId="0" borderId="0" applyFill="0" applyBorder="0" applyAlignment="0"/>
    <xf numFmtId="168" fontId="20" fillId="0" borderId="0" applyFill="0" applyBorder="0" applyAlignment="0"/>
    <xf numFmtId="202" fontId="8" fillId="0" borderId="0" applyFill="0" applyBorder="0" applyAlignment="0"/>
    <xf numFmtId="198" fontId="20" fillId="0" borderId="0" applyFill="0" applyBorder="0" applyAlignment="0"/>
    <xf numFmtId="167" fontId="12" fillId="0" borderId="16" applyFont="0" applyFill="0" applyBorder="0" applyProtection="0">
      <alignment horizontal="right"/>
    </xf>
    <xf numFmtId="0" fontId="54" fillId="0" borderId="0"/>
    <xf numFmtId="183" fontId="18" fillId="5" borderId="0"/>
    <xf numFmtId="0" fontId="37" fillId="0" borderId="0" applyNumberFormat="0" applyFill="0" applyBorder="0" applyAlignment="0" applyProtection="0"/>
    <xf numFmtId="38" fontId="55" fillId="0" borderId="0" applyNumberFormat="0" applyFill="0" applyBorder="0" applyAlignment="0" applyProtection="0">
      <protection locked="0"/>
    </xf>
    <xf numFmtId="38" fontId="56" fillId="0" borderId="0" applyNumberFormat="0" applyFill="0" applyBorder="0" applyAlignment="0" applyProtection="0">
      <protection locked="0"/>
    </xf>
    <xf numFmtId="0" fontId="57" fillId="0" borderId="1" applyNumberFormat="0" applyFill="0" applyProtection="0">
      <alignment horizontal="left" vertical="center"/>
    </xf>
    <xf numFmtId="38" fontId="58" fillId="0" borderId="0" applyNumberFormat="0" applyFill="0" applyBorder="0" applyAlignment="0" applyProtection="0">
      <protection locked="0"/>
    </xf>
    <xf numFmtId="0" fontId="47" fillId="0" borderId="12">
      <alignment horizontal="center" wrapText="1"/>
    </xf>
    <xf numFmtId="0" fontId="59" fillId="8" borderId="0"/>
    <xf numFmtId="0" fontId="20" fillId="0" borderId="0"/>
    <xf numFmtId="37" fontId="37" fillId="0" borderId="0" applyFont="0" applyFill="0" applyBorder="0" applyAlignment="0" applyProtection="0"/>
    <xf numFmtId="203" fontId="60" fillId="0" borderId="0"/>
    <xf numFmtId="203" fontId="60" fillId="0" borderId="0"/>
    <xf numFmtId="203" fontId="60" fillId="0" borderId="0"/>
    <xf numFmtId="203" fontId="60" fillId="0" borderId="0"/>
    <xf numFmtId="203" fontId="60" fillId="0" borderId="0"/>
    <xf numFmtId="203" fontId="60" fillId="0" borderId="0"/>
    <xf numFmtId="203" fontId="60" fillId="0" borderId="0"/>
    <xf numFmtId="203" fontId="60" fillId="0" borderId="0"/>
    <xf numFmtId="204" fontId="20" fillId="0" borderId="1"/>
    <xf numFmtId="0" fontId="8" fillId="0" borderId="0" applyFont="0" applyFill="0" applyBorder="0" applyAlignment="0" applyProtection="0">
      <protection locked="0"/>
    </xf>
    <xf numFmtId="40" fontId="8" fillId="0" borderId="0" applyFont="0" applyFill="0" applyBorder="0" applyAlignment="0" applyProtection="0">
      <protection locked="0"/>
    </xf>
    <xf numFmtId="168" fontId="20" fillId="0" borderId="0" applyFont="0" applyFill="0" applyBorder="0" applyAlignment="0" applyProtection="0"/>
    <xf numFmtId="198" fontId="23" fillId="0" borderId="0" applyFont="0" applyFill="0" applyBorder="0" applyAlignment="0" applyProtection="0"/>
    <xf numFmtId="39" fontId="23" fillId="0" borderId="0" applyFont="0" applyFill="0" applyBorder="0" applyAlignment="0" applyProtection="0"/>
    <xf numFmtId="205" fontId="23" fillId="0" borderId="0" applyFont="0" applyFill="0" applyBorder="0" applyAlignment="0" applyProtection="0"/>
    <xf numFmtId="206" fontId="61" fillId="0" borderId="0" applyFont="0" applyFill="0" applyBorder="0" applyAlignment="0" applyProtection="0">
      <alignment horizontal="right"/>
    </xf>
    <xf numFmtId="207" fontId="61" fillId="0" borderId="0" applyFont="0" applyFill="0" applyBorder="0" applyAlignment="0" applyProtection="0"/>
    <xf numFmtId="208" fontId="16" fillId="0" borderId="0" applyFont="0" applyFill="0" applyBorder="0" applyAlignment="0" applyProtection="0"/>
    <xf numFmtId="208" fontId="16" fillId="0" borderId="0" applyFont="0" applyFill="0" applyBorder="0" applyAlignment="0" applyProtection="0"/>
    <xf numFmtId="208" fontId="16" fillId="0" borderId="0" applyFont="0" applyFill="0" applyBorder="0" applyAlignment="0" applyProtection="0"/>
    <xf numFmtId="43" fontId="62" fillId="0" borderId="0" applyFont="0" applyFill="0" applyBorder="0" applyAlignment="0" applyProtection="0"/>
    <xf numFmtId="167" fontId="16" fillId="0" borderId="0" applyFont="0" applyFill="0" applyBorder="0" applyAlignment="0" applyProtection="0"/>
    <xf numFmtId="167" fontId="16" fillId="0" borderId="0" applyFont="0" applyFill="0" applyBorder="0" applyAlignment="0" applyProtection="0"/>
    <xf numFmtId="167" fontId="16" fillId="0" borderId="0" applyFont="0" applyFill="0" applyBorder="0" applyAlignment="0" applyProtection="0"/>
    <xf numFmtId="167" fontId="16" fillId="0" borderId="0" applyFont="0" applyFill="0" applyBorder="0" applyAlignment="0" applyProtection="0"/>
    <xf numFmtId="167" fontId="16" fillId="0" borderId="0" applyFont="0" applyFill="0" applyBorder="0" applyAlignment="0" applyProtection="0"/>
    <xf numFmtId="167" fontId="16" fillId="0" borderId="0" applyFont="0" applyFill="0" applyBorder="0" applyAlignment="0" applyProtection="0"/>
    <xf numFmtId="167" fontId="16" fillId="0" borderId="0" applyFont="0" applyFill="0" applyBorder="0" applyAlignment="0" applyProtection="0"/>
    <xf numFmtId="209" fontId="61" fillId="0" borderId="0" applyFont="0" applyFill="0" applyBorder="0" applyAlignment="0" applyProtection="0"/>
    <xf numFmtId="43" fontId="16" fillId="0" borderId="0" applyFont="0" applyFill="0" applyBorder="0" applyAlignment="0" applyProtection="0"/>
    <xf numFmtId="43" fontId="16" fillId="0" borderId="0" applyFont="0" applyFill="0" applyBorder="0" applyAlignment="0" applyProtection="0"/>
    <xf numFmtId="210" fontId="61" fillId="0" borderId="0" applyFont="0" applyFill="0" applyBorder="0" applyAlignment="0" applyProtection="0"/>
    <xf numFmtId="208" fontId="16" fillId="0" borderId="0" applyFont="0" applyFill="0" applyBorder="0" applyAlignment="0" applyProtection="0"/>
    <xf numFmtId="168" fontId="16" fillId="0" borderId="0" applyFont="0" applyFill="0" applyBorder="0" applyAlignment="0" applyProtection="0"/>
    <xf numFmtId="211" fontId="16" fillId="0" borderId="0" applyFont="0" applyFill="0" applyBorder="0" applyAlignment="0" applyProtection="0"/>
    <xf numFmtId="212" fontId="16" fillId="0" borderId="0" applyFont="0" applyFill="0" applyBorder="0" applyAlignment="0" applyProtection="0"/>
    <xf numFmtId="212" fontId="16" fillId="0" borderId="0" applyFont="0" applyFill="0" applyBorder="0" applyAlignment="0" applyProtection="0"/>
    <xf numFmtId="212" fontId="16" fillId="0" borderId="0" applyFont="0" applyFill="0" applyBorder="0" applyAlignment="0" applyProtection="0"/>
    <xf numFmtId="212" fontId="16" fillId="0" borderId="0" applyFont="0" applyFill="0" applyBorder="0" applyAlignment="0" applyProtection="0"/>
    <xf numFmtId="213" fontId="16" fillId="0" borderId="0" applyFont="0" applyFill="0" applyBorder="0" applyAlignment="0" applyProtection="0"/>
    <xf numFmtId="213" fontId="16" fillId="0" borderId="0" applyFont="0" applyFill="0" applyBorder="0" applyAlignment="0" applyProtection="0"/>
    <xf numFmtId="40" fontId="12" fillId="0" borderId="0" applyFont="0" applyFill="0" applyBorder="0" applyProtection="0">
      <alignment horizontal="right"/>
    </xf>
    <xf numFmtId="214" fontId="61" fillId="0" borderId="0" applyFont="0" applyFill="0" applyBorder="0" applyAlignment="0" applyProtection="0"/>
    <xf numFmtId="3" fontId="12" fillId="0" borderId="0" applyFont="0" applyFill="0" applyBorder="0" applyAlignment="0" applyProtection="0"/>
    <xf numFmtId="0" fontId="63" fillId="0" borderId="0"/>
    <xf numFmtId="215" fontId="20" fillId="0" borderId="0"/>
    <xf numFmtId="0" fontId="20" fillId="0" borderId="0"/>
    <xf numFmtId="215" fontId="20" fillId="0" borderId="0"/>
    <xf numFmtId="215" fontId="20" fillId="0" borderId="0"/>
    <xf numFmtId="0" fontId="63" fillId="0" borderId="0"/>
    <xf numFmtId="215" fontId="20" fillId="0" borderId="0"/>
    <xf numFmtId="0" fontId="20" fillId="0" borderId="0"/>
    <xf numFmtId="37" fontId="64" fillId="0" borderId="12" applyBorder="0"/>
    <xf numFmtId="0" fontId="64" fillId="0" borderId="0" applyBorder="0"/>
    <xf numFmtId="17" fontId="64" fillId="0" borderId="17" applyBorder="0"/>
    <xf numFmtId="0" fontId="65" fillId="0" borderId="0" applyNumberFormat="0" applyAlignment="0">
      <alignment horizontal="left"/>
    </xf>
    <xf numFmtId="216" fontId="66" fillId="0" borderId="18">
      <protection hidden="1"/>
    </xf>
    <xf numFmtId="0" fontId="12" fillId="0" borderId="0"/>
    <xf numFmtId="215" fontId="20" fillId="0" borderId="0"/>
    <xf numFmtId="215" fontId="20" fillId="0" borderId="0"/>
    <xf numFmtId="217" fontId="31" fillId="0" borderId="0" applyFont="0" applyFill="0" applyBorder="0" applyAlignment="0" applyProtection="0">
      <protection locked="0"/>
    </xf>
    <xf numFmtId="165" fontId="8" fillId="0" borderId="0" applyFont="0" applyFill="0" applyBorder="0" applyAlignment="0" applyProtection="0">
      <protection locked="0"/>
    </xf>
    <xf numFmtId="167" fontId="8" fillId="0" borderId="0" applyFont="0" applyFill="0" applyBorder="0" applyAlignment="0" applyProtection="0">
      <protection locked="0"/>
    </xf>
    <xf numFmtId="198" fontId="20" fillId="0" borderId="0" applyFont="0" applyFill="0" applyBorder="0" applyAlignment="0" applyProtection="0"/>
    <xf numFmtId="218" fontId="23" fillId="0" borderId="0" applyFont="0" applyFill="0" applyBorder="0" applyAlignment="0" applyProtection="0"/>
    <xf numFmtId="219" fontId="23" fillId="0" borderId="0" applyFont="0" applyFill="0" applyBorder="0" applyAlignment="0" applyProtection="0"/>
    <xf numFmtId="220" fontId="23" fillId="0" borderId="0" applyFont="0" applyFill="0" applyBorder="0" applyAlignment="0" applyProtection="0"/>
    <xf numFmtId="221" fontId="61" fillId="0" borderId="0" applyFont="0" applyFill="0" applyBorder="0" applyAlignment="0" applyProtection="0">
      <alignment horizontal="right"/>
    </xf>
    <xf numFmtId="41" fontId="16" fillId="0" borderId="0" applyFont="0" applyFill="0" applyBorder="0" applyAlignment="0" applyProtection="0"/>
    <xf numFmtId="41" fontId="16" fillId="0" borderId="0" applyFont="0" applyFill="0" applyBorder="0" applyAlignment="0" applyProtection="0"/>
    <xf numFmtId="222" fontId="16" fillId="0" borderId="0" applyFont="0" applyFill="0" applyBorder="0" applyAlignment="0" applyProtection="0"/>
    <xf numFmtId="222" fontId="16" fillId="0" borderId="0" applyFont="0" applyFill="0" applyBorder="0" applyAlignment="0" applyProtection="0"/>
    <xf numFmtId="165" fontId="16" fillId="0" borderId="0" applyFont="0" applyFill="0" applyBorder="0" applyAlignment="0" applyProtection="0"/>
    <xf numFmtId="165" fontId="16" fillId="0" borderId="0" applyFont="0" applyFill="0" applyBorder="0" applyAlignment="0" applyProtection="0"/>
    <xf numFmtId="165" fontId="16" fillId="0" borderId="0" applyFont="0" applyFill="0" applyBorder="0" applyAlignment="0" applyProtection="0"/>
    <xf numFmtId="165" fontId="16" fillId="0" borderId="0" applyFont="0" applyFill="0" applyBorder="0" applyAlignment="0" applyProtection="0"/>
    <xf numFmtId="222" fontId="16" fillId="0" borderId="0" applyFont="0" applyFill="0" applyBorder="0" applyAlignment="0" applyProtection="0"/>
    <xf numFmtId="222" fontId="16" fillId="0" borderId="0" applyFont="0" applyFill="0" applyBorder="0" applyAlignment="0" applyProtection="0"/>
    <xf numFmtId="222" fontId="16" fillId="0" borderId="0" applyFont="0" applyFill="0" applyBorder="0" applyAlignment="0" applyProtection="0"/>
    <xf numFmtId="222" fontId="16" fillId="0" borderId="0" applyFont="0" applyFill="0" applyBorder="0" applyAlignment="0" applyProtection="0"/>
    <xf numFmtId="222" fontId="16" fillId="0" borderId="0" applyFont="0" applyFill="0" applyBorder="0" applyAlignment="0" applyProtection="0"/>
    <xf numFmtId="222" fontId="16" fillId="0" borderId="0" applyFont="0" applyFill="0" applyBorder="0" applyAlignment="0" applyProtection="0"/>
    <xf numFmtId="222" fontId="16" fillId="0" borderId="0" applyFont="0" applyFill="0" applyBorder="0" applyAlignment="0" applyProtection="0"/>
    <xf numFmtId="222" fontId="16" fillId="0" borderId="0" applyFont="0" applyFill="0" applyBorder="0" applyAlignment="0" applyProtection="0"/>
    <xf numFmtId="222" fontId="16" fillId="0" borderId="0" applyFont="0" applyFill="0" applyBorder="0" applyAlignment="0" applyProtection="0"/>
    <xf numFmtId="222" fontId="16" fillId="0" borderId="0" applyFont="0" applyFill="0" applyBorder="0" applyAlignment="0" applyProtection="0"/>
    <xf numFmtId="222" fontId="16" fillId="0" borderId="0" applyFont="0" applyFill="0" applyBorder="0" applyAlignment="0" applyProtection="0"/>
    <xf numFmtId="222" fontId="16" fillId="0" borderId="0" applyFont="0" applyFill="0" applyBorder="0" applyAlignment="0" applyProtection="0"/>
    <xf numFmtId="171" fontId="16" fillId="0" borderId="0" applyFont="0" applyFill="0" applyBorder="0" applyAlignment="0" applyProtection="0"/>
    <xf numFmtId="171" fontId="16" fillId="0" borderId="0" applyFont="0" applyFill="0" applyBorder="0" applyAlignment="0" applyProtection="0"/>
    <xf numFmtId="223" fontId="62" fillId="0" borderId="0" applyFont="0" applyFill="0" applyBorder="0" applyAlignment="0" applyProtection="0"/>
    <xf numFmtId="223" fontId="62" fillId="0" borderId="0" applyFont="0" applyFill="0" applyBorder="0" applyAlignment="0" applyProtection="0"/>
    <xf numFmtId="165" fontId="16" fillId="0" borderId="0" applyFont="0" applyFill="0" applyBorder="0" applyAlignment="0" applyProtection="0"/>
    <xf numFmtId="165" fontId="16" fillId="0" borderId="0" applyFont="0" applyFill="0" applyBorder="0" applyAlignment="0" applyProtection="0"/>
    <xf numFmtId="165" fontId="16" fillId="0" borderId="0" applyFont="0" applyFill="0" applyBorder="0" applyAlignment="0" applyProtection="0"/>
    <xf numFmtId="165" fontId="16" fillId="0" borderId="0" applyFont="0" applyFill="0" applyBorder="0" applyAlignment="0" applyProtection="0"/>
    <xf numFmtId="165" fontId="16" fillId="0" borderId="0" applyFont="0" applyFill="0" applyBorder="0" applyAlignment="0" applyProtection="0"/>
    <xf numFmtId="165" fontId="16" fillId="0" borderId="0" applyFont="0" applyFill="0" applyBorder="0" applyAlignment="0" applyProtection="0"/>
    <xf numFmtId="165" fontId="16" fillId="0" borderId="0" applyFont="0" applyFill="0" applyBorder="0" applyAlignment="0" applyProtection="0"/>
    <xf numFmtId="165" fontId="16" fillId="0" borderId="0" applyFont="0" applyFill="0" applyBorder="0" applyAlignment="0" applyProtection="0"/>
    <xf numFmtId="171" fontId="16" fillId="0" borderId="0" applyFont="0" applyFill="0" applyBorder="0" applyAlignment="0" applyProtection="0"/>
    <xf numFmtId="165" fontId="16" fillId="0" borderId="0" applyFont="0" applyFill="0" applyBorder="0" applyAlignment="0" applyProtection="0"/>
    <xf numFmtId="165" fontId="16" fillId="0" borderId="0" applyFont="0" applyFill="0" applyBorder="0" applyAlignment="0" applyProtection="0"/>
    <xf numFmtId="165" fontId="16" fillId="0" borderId="0" applyFont="0" applyFill="0" applyBorder="0" applyAlignment="0" applyProtection="0"/>
    <xf numFmtId="224" fontId="16" fillId="0" borderId="0" applyFont="0" applyFill="0" applyBorder="0" applyAlignment="0" applyProtection="0"/>
    <xf numFmtId="224" fontId="16" fillId="0" borderId="0" applyFont="0" applyFill="0" applyBorder="0" applyAlignment="0" applyProtection="0"/>
    <xf numFmtId="165" fontId="16" fillId="0" borderId="0" applyFont="0" applyFill="0" applyBorder="0" applyAlignment="0" applyProtection="0"/>
    <xf numFmtId="224" fontId="16" fillId="0" borderId="0" applyFont="0" applyFill="0" applyBorder="0" applyAlignment="0" applyProtection="0"/>
    <xf numFmtId="224" fontId="16" fillId="0" borderId="0" applyFont="0" applyFill="0" applyBorder="0" applyAlignment="0" applyProtection="0"/>
    <xf numFmtId="171" fontId="16" fillId="0" borderId="0" applyFont="0" applyFill="0" applyBorder="0" applyAlignment="0" applyProtection="0"/>
    <xf numFmtId="171" fontId="16" fillId="0" borderId="0" applyFont="0" applyFill="0" applyBorder="0" applyAlignment="0" applyProtection="0"/>
    <xf numFmtId="212" fontId="16" fillId="0" borderId="0" applyFont="0" applyFill="0" applyBorder="0" applyAlignment="0" applyProtection="0"/>
    <xf numFmtId="171" fontId="16" fillId="0" borderId="0" applyFont="0" applyFill="0" applyBorder="0" applyAlignment="0" applyProtection="0"/>
    <xf numFmtId="171" fontId="16" fillId="0" borderId="0" applyFont="0" applyFill="0" applyBorder="0" applyAlignment="0" applyProtection="0"/>
    <xf numFmtId="225" fontId="67" fillId="0" borderId="0" applyFont="0" applyFill="0" applyBorder="0" applyAlignment="0" applyProtection="0"/>
    <xf numFmtId="168" fontId="16" fillId="0" borderId="0" applyFont="0" applyFill="0" applyBorder="0" applyAlignment="0" applyProtection="0"/>
    <xf numFmtId="223" fontId="62" fillId="0" borderId="0" applyFont="0" applyFill="0" applyBorder="0" applyAlignment="0" applyProtection="0"/>
    <xf numFmtId="223" fontId="62" fillId="0" borderId="0" applyFont="0" applyFill="0" applyBorder="0" applyAlignment="0" applyProtection="0"/>
    <xf numFmtId="223" fontId="16" fillId="0" borderId="0" applyFont="0" applyFill="0" applyBorder="0" applyAlignment="0" applyProtection="0"/>
    <xf numFmtId="223" fontId="16" fillId="0" borderId="0" applyFont="0" applyFill="0" applyBorder="0" applyAlignment="0" applyProtection="0"/>
    <xf numFmtId="211" fontId="16" fillId="0" borderId="0" applyFont="0" applyFill="0" applyBorder="0" applyAlignment="0" applyProtection="0"/>
    <xf numFmtId="211" fontId="16" fillId="0" borderId="0" applyFont="0" applyFill="0" applyBorder="0" applyAlignment="0" applyProtection="0"/>
    <xf numFmtId="223" fontId="16" fillId="0" borderId="0" applyFont="0" applyFill="0" applyBorder="0" applyAlignment="0" applyProtection="0"/>
    <xf numFmtId="167" fontId="16" fillId="0" borderId="0" applyFont="0" applyFill="0" applyBorder="0" applyAlignment="0" applyProtection="0"/>
    <xf numFmtId="167" fontId="16" fillId="0" borderId="0" applyFont="0" applyFill="0" applyBorder="0" applyAlignment="0" applyProtection="0"/>
    <xf numFmtId="167" fontId="16" fillId="0" borderId="0" applyFont="0" applyFill="0" applyBorder="0" applyAlignment="0" applyProtection="0"/>
    <xf numFmtId="167" fontId="16" fillId="0" borderId="0" applyFont="0" applyFill="0" applyBorder="0" applyAlignment="0" applyProtection="0"/>
    <xf numFmtId="167" fontId="16" fillId="0" borderId="0" applyFont="0" applyFill="0" applyBorder="0" applyAlignment="0" applyProtection="0"/>
    <xf numFmtId="167" fontId="16" fillId="0" borderId="0" applyFont="0" applyFill="0" applyBorder="0" applyAlignment="0" applyProtection="0"/>
    <xf numFmtId="171" fontId="16" fillId="0" borderId="0" applyFont="0" applyFill="0" applyBorder="0" applyAlignment="0" applyProtection="0"/>
    <xf numFmtId="171" fontId="16" fillId="0" borderId="0" applyFont="0" applyFill="0" applyBorder="0" applyAlignment="0" applyProtection="0"/>
    <xf numFmtId="171" fontId="16" fillId="0" borderId="0" applyFont="0" applyFill="0" applyBorder="0" applyAlignment="0" applyProtection="0"/>
    <xf numFmtId="212" fontId="16" fillId="0" borderId="0" applyFont="0" applyFill="0" applyBorder="0" applyAlignment="0" applyProtection="0"/>
    <xf numFmtId="171" fontId="16" fillId="0" borderId="0" applyFont="0" applyFill="0" applyBorder="0" applyAlignment="0" applyProtection="0"/>
    <xf numFmtId="226" fontId="67" fillId="0" borderId="0" applyFont="0" applyFill="0" applyBorder="0" applyAlignment="0" applyProtection="0"/>
    <xf numFmtId="167" fontId="16" fillId="0" borderId="0" applyFont="0" applyFill="0" applyBorder="0" applyAlignment="0" applyProtection="0"/>
    <xf numFmtId="167" fontId="16" fillId="0" borderId="0" applyFont="0" applyFill="0" applyBorder="0" applyAlignment="0" applyProtection="0"/>
    <xf numFmtId="167" fontId="16" fillId="0" borderId="0" applyFont="0" applyFill="0" applyBorder="0" applyAlignment="0" applyProtection="0"/>
    <xf numFmtId="41" fontId="68" fillId="0" borderId="0" applyFont="0" applyFill="0" applyBorder="0" applyAlignment="0" applyProtection="0">
      <alignment vertical="top"/>
    </xf>
    <xf numFmtId="41" fontId="16" fillId="0" borderId="0" applyFont="0" applyFill="0" applyBorder="0" applyAlignment="0" applyProtection="0"/>
    <xf numFmtId="171" fontId="16" fillId="0" borderId="0" applyFont="0" applyFill="0" applyBorder="0" applyAlignment="0" applyProtection="0"/>
    <xf numFmtId="166" fontId="16" fillId="0" borderId="0" applyFont="0" applyFill="0" applyBorder="0" applyAlignment="0" applyProtection="0"/>
    <xf numFmtId="166" fontId="16" fillId="0" borderId="0" applyFont="0" applyFill="0" applyBorder="0" applyAlignment="0" applyProtection="0"/>
    <xf numFmtId="171" fontId="35" fillId="0" borderId="0" applyFont="0" applyFill="0" applyBorder="0" applyAlignment="0" applyProtection="0"/>
    <xf numFmtId="171" fontId="35" fillId="0" borderId="0" applyFont="0" applyFill="0" applyBorder="0" applyAlignment="0" applyProtection="0"/>
    <xf numFmtId="171" fontId="35" fillId="0" borderId="0" applyFont="0" applyFill="0" applyBorder="0" applyAlignment="0" applyProtection="0"/>
    <xf numFmtId="171" fontId="16" fillId="0" borderId="0" applyFont="0" applyFill="0" applyBorder="0" applyAlignment="0" applyProtection="0"/>
    <xf numFmtId="227" fontId="61" fillId="0" borderId="0" applyFont="0" applyFill="0" applyBorder="0" applyAlignment="0" applyProtection="0"/>
    <xf numFmtId="0" fontId="12" fillId="0" borderId="0" applyFont="0" applyFill="0" applyBorder="0" applyAlignment="0" applyProtection="0"/>
    <xf numFmtId="166" fontId="69" fillId="0" borderId="0" applyFill="0" applyBorder="0" applyProtection="0"/>
    <xf numFmtId="228" fontId="13" fillId="2" borderId="19">
      <alignment horizontal="right"/>
    </xf>
    <xf numFmtId="37" fontId="70" fillId="0" borderId="0">
      <protection locked="0"/>
    </xf>
    <xf numFmtId="0" fontId="71" fillId="0" borderId="0" applyFill="0" applyBorder="0" applyAlignment="0" applyProtection="0"/>
    <xf numFmtId="215" fontId="20" fillId="0" borderId="0"/>
    <xf numFmtId="229" fontId="23" fillId="0" borderId="0" applyFont="0" applyFill="0" applyBorder="0" applyAlignment="0" applyProtection="0"/>
    <xf numFmtId="230" fontId="23" fillId="0" borderId="0" applyFont="0" applyFill="0" applyBorder="0" applyAlignment="0" applyProtection="0"/>
    <xf numFmtId="231" fontId="23" fillId="0" borderId="0" applyFont="0" applyFill="0" applyBorder="0" applyAlignment="0" applyProtection="0"/>
    <xf numFmtId="232" fontId="23" fillId="0" borderId="0" applyFont="0" applyFill="0" applyBorder="0" applyAlignment="0" applyProtection="0"/>
    <xf numFmtId="233" fontId="72" fillId="0" borderId="1" applyFont="0" applyFill="0" applyBorder="0" applyAlignment="0" applyProtection="0">
      <alignment horizontal="right"/>
    </xf>
    <xf numFmtId="234" fontId="61" fillId="0" borderId="0" applyFont="0" applyFill="0" applyBorder="0" applyAlignment="0" applyProtection="0"/>
    <xf numFmtId="235" fontId="61" fillId="0" borderId="0" applyFont="0" applyFill="0" applyBorder="0" applyAlignment="0" applyProtection="0"/>
    <xf numFmtId="14" fontId="68" fillId="0" borderId="0" applyFill="0" applyBorder="0" applyAlignment="0"/>
    <xf numFmtId="236" fontId="23" fillId="0" borderId="20" applyFont="0" applyFill="0" applyBorder="0" applyAlignment="0" applyProtection="0"/>
    <xf numFmtId="4" fontId="73" fillId="0" borderId="0">
      <protection locked="0"/>
    </xf>
    <xf numFmtId="0" fontId="74" fillId="9" borderId="0" applyNumberFormat="0" applyFill="0" applyAlignment="0" applyProtection="0">
      <alignment horizontal="centerContinuous" vertical="center"/>
    </xf>
    <xf numFmtId="237" fontId="12" fillId="0" borderId="0" applyFont="0" applyFill="0" applyBorder="0" applyAlignment="0" applyProtection="0"/>
    <xf numFmtId="208" fontId="12" fillId="0" borderId="0" applyFont="0" applyFill="0" applyBorder="0" applyAlignment="0" applyProtection="0"/>
    <xf numFmtId="238" fontId="61" fillId="0" borderId="21" applyNumberFormat="0" applyFont="0" applyFill="0" applyAlignment="0" applyProtection="0"/>
    <xf numFmtId="37" fontId="75" fillId="0" borderId="2"/>
    <xf numFmtId="168" fontId="20" fillId="0" borderId="0" applyFill="0" applyBorder="0" applyAlignment="0"/>
    <xf numFmtId="198" fontId="20" fillId="0" borderId="0" applyFill="0" applyBorder="0" applyAlignment="0"/>
    <xf numFmtId="168" fontId="20" fillId="0" borderId="0" applyFill="0" applyBorder="0" applyAlignment="0"/>
    <xf numFmtId="202" fontId="8" fillId="0" borderId="0" applyFill="0" applyBorder="0" applyAlignment="0"/>
    <xf numFmtId="198" fontId="20" fillId="0" borderId="0" applyFill="0" applyBorder="0" applyAlignment="0"/>
    <xf numFmtId="0" fontId="76" fillId="0" borderId="0" applyNumberFormat="0" applyAlignment="0">
      <alignment horizontal="left"/>
    </xf>
    <xf numFmtId="216" fontId="66" fillId="0" borderId="18">
      <protection hidden="1"/>
    </xf>
    <xf numFmtId="166" fontId="13" fillId="10" borderId="0" applyBorder="0"/>
    <xf numFmtId="239" fontId="13" fillId="0" borderId="0"/>
    <xf numFmtId="240" fontId="13" fillId="0" borderId="0"/>
    <xf numFmtId="241" fontId="13" fillId="0" borderId="0"/>
    <xf numFmtId="242" fontId="13" fillId="0" borderId="0"/>
    <xf numFmtId="211" fontId="8" fillId="0" borderId="0" applyFont="0" applyFill="0" applyBorder="0" applyAlignment="0" applyProtection="0"/>
    <xf numFmtId="211" fontId="16" fillId="0" borderId="0" applyFont="0" applyFill="0" applyBorder="0" applyAlignment="0" applyProtection="0"/>
    <xf numFmtId="0" fontId="77" fillId="0" borderId="0">
      <protection locked="0"/>
    </xf>
    <xf numFmtId="0" fontId="77" fillId="0" borderId="0">
      <protection locked="0"/>
    </xf>
    <xf numFmtId="0" fontId="78" fillId="0" borderId="0">
      <protection locked="0"/>
    </xf>
    <xf numFmtId="0" fontId="77" fillId="0" borderId="0">
      <protection locked="0"/>
    </xf>
    <xf numFmtId="0" fontId="79" fillId="0" borderId="0">
      <protection locked="0"/>
    </xf>
    <xf numFmtId="0" fontId="80" fillId="0" borderId="0">
      <protection locked="0"/>
    </xf>
    <xf numFmtId="0" fontId="81" fillId="0" borderId="0">
      <protection locked="0"/>
    </xf>
    <xf numFmtId="2" fontId="71" fillId="0" borderId="0" applyFill="0" applyBorder="0" applyAlignment="0" applyProtection="0"/>
    <xf numFmtId="215" fontId="20" fillId="0" borderId="0"/>
    <xf numFmtId="205" fontId="69" fillId="0" borderId="0" applyFill="0" applyBorder="0" applyProtection="0"/>
    <xf numFmtId="0" fontId="82" fillId="0" borderId="0" applyNumberFormat="0" applyFill="0" applyBorder="0" applyProtection="0">
      <alignment horizontal="left" vertical="center"/>
    </xf>
    <xf numFmtId="0" fontId="60" fillId="0" borderId="0">
      <alignment horizontal="right"/>
    </xf>
    <xf numFmtId="243" fontId="23" fillId="0" borderId="0" applyFont="0" applyFill="0" applyBorder="0" applyAlignment="0" applyProtection="0"/>
    <xf numFmtId="244" fontId="23" fillId="0" borderId="0" applyFont="0" applyFill="0" applyBorder="0" applyAlignment="0" applyProtection="0"/>
    <xf numFmtId="245" fontId="23" fillId="0" borderId="0" applyFont="0" applyFill="0" applyBorder="0" applyAlignment="0" applyProtection="0"/>
    <xf numFmtId="246" fontId="22" fillId="0" borderId="0" applyFont="0" applyFill="0" applyBorder="0" applyAlignment="0" applyProtection="0">
      <alignment horizontal="left"/>
    </xf>
    <xf numFmtId="247" fontId="83" fillId="0" borderId="0" applyFont="0" applyFill="0" applyBorder="0" applyAlignment="0" applyProtection="0"/>
    <xf numFmtId="0" fontId="13" fillId="2" borderId="19">
      <alignment horizontal="right"/>
    </xf>
    <xf numFmtId="0" fontId="13" fillId="2" borderId="19">
      <alignment horizontal="right"/>
    </xf>
    <xf numFmtId="0" fontId="13" fillId="2" borderId="19">
      <alignment horizontal="right"/>
    </xf>
    <xf numFmtId="248" fontId="13" fillId="2" borderId="19">
      <alignment horizontal="right"/>
    </xf>
    <xf numFmtId="0" fontId="13" fillId="2" borderId="19">
      <alignment horizontal="right"/>
    </xf>
    <xf numFmtId="0" fontId="13" fillId="2" borderId="19">
      <alignment horizontal="right"/>
    </xf>
    <xf numFmtId="248" fontId="13" fillId="2" borderId="19">
      <alignment horizontal="right"/>
    </xf>
    <xf numFmtId="248" fontId="13" fillId="2" borderId="19">
      <alignment horizontal="right"/>
    </xf>
    <xf numFmtId="0" fontId="13" fillId="2" borderId="19">
      <alignment horizontal="right"/>
    </xf>
    <xf numFmtId="248" fontId="13" fillId="2" borderId="19">
      <alignment horizontal="right"/>
    </xf>
    <xf numFmtId="0" fontId="84" fillId="0" borderId="19" applyNumberFormat="0" applyBorder="0">
      <alignment horizontal="left"/>
    </xf>
    <xf numFmtId="38" fontId="37" fillId="2" borderId="0" applyNumberFormat="0" applyBorder="0" applyAlignment="0" applyProtection="0"/>
    <xf numFmtId="249" fontId="61" fillId="0" borderId="0" applyFont="0" applyFill="0" applyBorder="0" applyAlignment="0" applyProtection="0">
      <alignment horizontal="right"/>
    </xf>
    <xf numFmtId="0" fontId="85" fillId="11" borderId="0"/>
    <xf numFmtId="0" fontId="86" fillId="0" borderId="0" applyProtection="0">
      <alignment horizontal="right"/>
    </xf>
    <xf numFmtId="0" fontId="40" fillId="0" borderId="22" applyNumberFormat="0" applyAlignment="0" applyProtection="0">
      <alignment horizontal="left" vertical="center"/>
    </xf>
    <xf numFmtId="0" fontId="40" fillId="0" borderId="23">
      <alignment horizontal="left" vertical="center"/>
    </xf>
    <xf numFmtId="0" fontId="87" fillId="0" borderId="0" applyFill="0" applyBorder="0" applyProtection="0">
      <alignment horizontal="right"/>
    </xf>
    <xf numFmtId="0" fontId="89" fillId="0" borderId="0" applyNumberFormat="0" applyFill="0" applyBorder="0" applyAlignment="0" applyProtection="0"/>
    <xf numFmtId="0" fontId="90" fillId="0" borderId="0" applyNumberFormat="0" applyFill="0" applyBorder="0" applyAlignment="0" applyProtection="0"/>
    <xf numFmtId="0" fontId="91" fillId="0" borderId="0"/>
    <xf numFmtId="0" fontId="92" fillId="0" borderId="0">
      <alignment horizontal="left"/>
    </xf>
    <xf numFmtId="0" fontId="93" fillId="0" borderId="0">
      <alignment horizontal="center"/>
    </xf>
    <xf numFmtId="0" fontId="94" fillId="0" borderId="1" applyFill="0" applyBorder="0" applyProtection="0">
      <alignment horizontal="center" wrapText="1"/>
    </xf>
    <xf numFmtId="0" fontId="94" fillId="0" borderId="0" applyFill="0" applyBorder="0" applyProtection="0">
      <alignment horizontal="left" vertical="top" wrapText="1"/>
    </xf>
    <xf numFmtId="0" fontId="95" fillId="12" borderId="24">
      <alignment horizontal="center"/>
    </xf>
    <xf numFmtId="250" fontId="23" fillId="0" borderId="0" applyFont="0" applyFill="0" applyBorder="0" applyAlignment="0" applyProtection="0"/>
    <xf numFmtId="0" fontId="96" fillId="0" borderId="0" applyNumberFormat="0" applyFill="0" applyBorder="0" applyAlignment="0" applyProtection="0">
      <alignment horizontal="center" vertical="top" wrapText="1"/>
    </xf>
    <xf numFmtId="0" fontId="97" fillId="0" borderId="0" applyNumberFormat="0" applyFill="0" applyBorder="0" applyAlignment="0" applyProtection="0"/>
    <xf numFmtId="0" fontId="98" fillId="12" borderId="25" applyNumberFormat="0" applyFont="0" applyBorder="0" applyAlignment="0" applyProtection="0">
      <alignment horizontal="center"/>
    </xf>
    <xf numFmtId="10" fontId="37" fillId="13" borderId="12" applyNumberFormat="0" applyBorder="0" applyAlignment="0" applyProtection="0"/>
    <xf numFmtId="0" fontId="99" fillId="0" borderId="0"/>
    <xf numFmtId="0" fontId="100" fillId="0" borderId="0" applyFont="0" applyFill="0" applyBorder="0" applyAlignment="0" applyProtection="0"/>
    <xf numFmtId="0" fontId="100" fillId="0" borderId="0" applyFont="0" applyFill="0" applyBorder="0" applyAlignment="0" applyProtection="0"/>
    <xf numFmtId="0" fontId="101" fillId="0" borderId="0" applyNumberFormat="0" applyFill="0" applyBorder="0" applyProtection="0">
      <alignment horizontal="left" vertical="center"/>
    </xf>
    <xf numFmtId="0" fontId="102" fillId="0" borderId="0" applyNumberFormat="0">
      <alignment horizontal="left"/>
    </xf>
    <xf numFmtId="168" fontId="20" fillId="0" borderId="0" applyFill="0" applyBorder="0" applyAlignment="0"/>
    <xf numFmtId="198" fontId="20" fillId="0" borderId="0" applyFill="0" applyBorder="0" applyAlignment="0"/>
    <xf numFmtId="168" fontId="20" fillId="0" borderId="0" applyFill="0" applyBorder="0" applyAlignment="0"/>
    <xf numFmtId="202" fontId="8" fillId="0" borderId="0" applyFill="0" applyBorder="0" applyAlignment="0"/>
    <xf numFmtId="198" fontId="20" fillId="0" borderId="0" applyFill="0" applyBorder="0" applyAlignment="0"/>
    <xf numFmtId="198" fontId="16" fillId="0" borderId="0" applyNumberFormat="0" applyFont="0" applyFill="0" applyBorder="0" applyAlignment="0"/>
    <xf numFmtId="0" fontId="103" fillId="0" borderId="0"/>
    <xf numFmtId="0" fontId="13" fillId="0" borderId="0">
      <alignment horizontal="right"/>
    </xf>
    <xf numFmtId="251" fontId="13" fillId="0" borderId="0">
      <alignment horizontal="right"/>
    </xf>
    <xf numFmtId="0" fontId="13" fillId="0" borderId="0">
      <alignment horizontal="right"/>
    </xf>
    <xf numFmtId="0" fontId="13" fillId="0" borderId="0">
      <alignment horizontal="right"/>
    </xf>
    <xf numFmtId="252" fontId="13" fillId="0" borderId="0">
      <alignment horizontal="right"/>
    </xf>
    <xf numFmtId="0" fontId="13" fillId="0" borderId="0">
      <alignment horizontal="right"/>
    </xf>
    <xf numFmtId="0" fontId="13" fillId="0" borderId="0">
      <alignment horizontal="right"/>
    </xf>
    <xf numFmtId="252" fontId="13" fillId="0" borderId="0">
      <alignment horizontal="right"/>
    </xf>
    <xf numFmtId="252" fontId="13" fillId="0" borderId="0">
      <alignment horizontal="right"/>
    </xf>
    <xf numFmtId="0" fontId="13" fillId="0" borderId="0">
      <alignment horizontal="right"/>
    </xf>
    <xf numFmtId="252" fontId="13" fillId="0" borderId="0">
      <alignment horizontal="right"/>
    </xf>
    <xf numFmtId="0" fontId="8" fillId="0" borderId="0" applyNumberFormat="0" applyFill="0" applyBorder="0" applyAlignment="0" applyProtection="0"/>
    <xf numFmtId="0" fontId="8" fillId="0" borderId="0" applyNumberFormat="0" applyFill="0" applyBorder="0" applyAlignment="0" applyProtection="0"/>
    <xf numFmtId="0" fontId="104" fillId="0" borderId="0" applyNumberFormat="0" applyFill="0" applyBorder="0" applyAlignment="0" applyProtection="0"/>
    <xf numFmtId="253" fontId="12" fillId="0" borderId="0" applyFont="0" applyFill="0" applyBorder="0" applyAlignment="0" applyProtection="0"/>
    <xf numFmtId="43" fontId="12" fillId="0" borderId="0" applyFont="0" applyFill="0" applyBorder="0" applyAlignment="0" applyProtection="0"/>
    <xf numFmtId="0" fontId="12" fillId="0" borderId="0" applyFont="0" applyFill="0" applyBorder="0" applyAlignment="0" applyProtection="0"/>
    <xf numFmtId="0" fontId="12" fillId="0" borderId="0" applyFont="0" applyFill="0" applyBorder="0" applyAlignment="0" applyProtection="0"/>
    <xf numFmtId="0" fontId="105" fillId="0" borderId="0"/>
    <xf numFmtId="0" fontId="13" fillId="2" borderId="19">
      <alignment horizontal="right"/>
    </xf>
    <xf numFmtId="254" fontId="12" fillId="0" borderId="0" applyFont="0" applyFill="0" applyBorder="0" applyAlignment="0" applyProtection="0"/>
    <xf numFmtId="255" fontId="12" fillId="0" borderId="0" applyFont="0" applyFill="0" applyBorder="0" applyAlignment="0" applyProtection="0"/>
    <xf numFmtId="256" fontId="106" fillId="0" borderId="0" applyFont="0" applyFill="0" applyBorder="0" applyAlignment="0" applyProtection="0"/>
    <xf numFmtId="0" fontId="12" fillId="0" borderId="0" applyFont="0" applyFill="0" applyBorder="0" applyAlignment="0" applyProtection="0"/>
    <xf numFmtId="174" fontId="107" fillId="0" borderId="0"/>
    <xf numFmtId="257" fontId="61" fillId="0" borderId="0" applyFont="0" applyFill="0" applyBorder="0" applyAlignment="0" applyProtection="0">
      <alignment horizontal="right"/>
    </xf>
    <xf numFmtId="41" fontId="108" fillId="14" borderId="0" applyFill="0" applyBorder="0" applyAlignment="0" applyProtection="0"/>
    <xf numFmtId="182" fontId="18" fillId="5" borderId="0"/>
    <xf numFmtId="193" fontId="18" fillId="0" borderId="0" applyNumberFormat="0" applyFill="0" applyBorder="0"/>
    <xf numFmtId="183" fontId="109" fillId="0" borderId="26">
      <alignment horizontal="right"/>
    </xf>
    <xf numFmtId="182" fontId="18" fillId="0" borderId="0"/>
    <xf numFmtId="193" fontId="16" fillId="0" borderId="0" applyFont="0" applyFill="0" applyBorder="0" applyAlignment="0" applyProtection="0"/>
    <xf numFmtId="183" fontId="110" fillId="5" borderId="27">
      <alignment horizontal="right" vertical="center"/>
    </xf>
    <xf numFmtId="186" fontId="18" fillId="0" borderId="0" applyNumberFormat="0" applyFont="0" applyAlignment="0">
      <alignment horizontal="right"/>
    </xf>
    <xf numFmtId="182" fontId="18" fillId="5" borderId="4"/>
    <xf numFmtId="193" fontId="111" fillId="0" borderId="0"/>
    <xf numFmtId="183" fontId="21" fillId="0" borderId="0" applyFont="0" applyFill="0" applyBorder="0">
      <alignment horizontal="right"/>
    </xf>
    <xf numFmtId="37" fontId="18" fillId="0" borderId="0">
      <alignment horizontal="center"/>
    </xf>
    <xf numFmtId="258" fontId="16" fillId="0" borderId="0" applyFont="0" applyFill="0" applyBorder="0" applyAlignment="0" applyProtection="0"/>
    <xf numFmtId="183" fontId="22" fillId="5" borderId="27">
      <alignment horizontal="right"/>
    </xf>
    <xf numFmtId="182" fontId="23" fillId="0" borderId="0"/>
    <xf numFmtId="182" fontId="18" fillId="0" borderId="0"/>
    <xf numFmtId="259" fontId="108" fillId="0" borderId="0" applyFont="0" applyFill="0" applyBorder="0" applyAlignment="0" applyProtection="0"/>
    <xf numFmtId="184" fontId="16" fillId="0" borderId="0" applyFont="0" applyFill="0" applyBorder="0" applyAlignment="0" applyProtection="0"/>
    <xf numFmtId="260" fontId="35" fillId="0" borderId="0"/>
    <xf numFmtId="261" fontId="112" fillId="0" borderId="0" applyFont="0" applyFill="0" applyBorder="0" applyAlignment="0" applyProtection="0"/>
    <xf numFmtId="182" fontId="23" fillId="0" borderId="0"/>
    <xf numFmtId="205" fontId="16" fillId="0" borderId="0" applyFont="0" applyFill="0" applyBorder="0" applyAlignment="0" applyProtection="0"/>
    <xf numFmtId="262" fontId="18" fillId="5" borderId="0"/>
    <xf numFmtId="182" fontId="18" fillId="0" borderId="0"/>
    <xf numFmtId="198" fontId="69" fillId="0" borderId="1"/>
    <xf numFmtId="0" fontId="113" fillId="15" borderId="0"/>
    <xf numFmtId="0" fontId="114" fillId="3" borderId="0"/>
    <xf numFmtId="0" fontId="115" fillId="0" borderId="0"/>
    <xf numFmtId="183" fontId="116" fillId="0" borderId="0" applyNumberFormat="0" applyFont="0" applyAlignment="0">
      <alignment horizontal="center"/>
    </xf>
    <xf numFmtId="259" fontId="111" fillId="0" borderId="1"/>
    <xf numFmtId="182" fontId="109" fillId="5" borderId="0"/>
    <xf numFmtId="183" fontId="109" fillId="0" borderId="0">
      <alignment horizontal="right"/>
    </xf>
    <xf numFmtId="37" fontId="117" fillId="0" borderId="0"/>
    <xf numFmtId="263" fontId="20" fillId="0" borderId="0"/>
    <xf numFmtId="264" fontId="12" fillId="0" borderId="0"/>
    <xf numFmtId="0" fontId="118" fillId="0" borderId="0"/>
    <xf numFmtId="0" fontId="118" fillId="0" borderId="0"/>
    <xf numFmtId="0" fontId="118" fillId="0" borderId="0"/>
    <xf numFmtId="0" fontId="20" fillId="0" borderId="0"/>
    <xf numFmtId="0" fontId="20" fillId="0" borderId="0"/>
    <xf numFmtId="0" fontId="118" fillId="0" borderId="0"/>
    <xf numFmtId="0" fontId="118" fillId="0" borderId="0"/>
    <xf numFmtId="0" fontId="16" fillId="0" borderId="0"/>
    <xf numFmtId="0" fontId="16" fillId="0" borderId="0"/>
    <xf numFmtId="0" fontId="16" fillId="0" borderId="0"/>
    <xf numFmtId="0" fontId="62" fillId="0" borderId="0"/>
    <xf numFmtId="0" fontId="62" fillId="0" borderId="0"/>
    <xf numFmtId="0" fontId="35"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68" fillId="0" borderId="0">
      <alignment vertical="top"/>
    </xf>
    <xf numFmtId="0" fontId="16" fillId="0" borderId="0">
      <alignment vertical="center"/>
    </xf>
    <xf numFmtId="198" fontId="119" fillId="0" borderId="0">
      <alignment horizontal="left"/>
      <protection locked="0"/>
    </xf>
    <xf numFmtId="198" fontId="120" fillId="0" borderId="0">
      <alignment horizontal="left"/>
      <protection locked="0"/>
    </xf>
    <xf numFmtId="0" fontId="20" fillId="0" borderId="0"/>
    <xf numFmtId="198" fontId="107" fillId="0" borderId="0"/>
    <xf numFmtId="263" fontId="37" fillId="0" borderId="0" applyNumberFormat="0" applyFill="0" applyBorder="0" applyAlignment="0" applyProtection="0"/>
    <xf numFmtId="0" fontId="121" fillId="0" borderId="0" applyNumberFormat="0" applyFill="0" applyBorder="0" applyAlignment="0" applyProtection="0"/>
    <xf numFmtId="263" fontId="106" fillId="0" borderId="0" applyNumberFormat="0" applyFill="0" applyBorder="0" applyAlignment="0" applyProtection="0"/>
    <xf numFmtId="37" fontId="18" fillId="0" borderId="0">
      <alignment horizontal="center"/>
    </xf>
    <xf numFmtId="182" fontId="23" fillId="0" borderId="5"/>
    <xf numFmtId="0" fontId="122" fillId="0" borderId="0"/>
    <xf numFmtId="40" fontId="123" fillId="0" borderId="0" applyFont="0" applyFill="0" applyBorder="0" applyAlignment="0" applyProtection="0"/>
    <xf numFmtId="38" fontId="123" fillId="0" borderId="0" applyFont="0" applyFill="0" applyBorder="0" applyAlignment="0" applyProtection="0"/>
    <xf numFmtId="265" fontId="68" fillId="0" borderId="0" applyFill="0" applyBorder="0">
      <alignment horizontal="right"/>
    </xf>
    <xf numFmtId="266" fontId="100" fillId="0" borderId="0"/>
    <xf numFmtId="182" fontId="18" fillId="0" borderId="0">
      <alignment horizontal="right"/>
    </xf>
    <xf numFmtId="193" fontId="18" fillId="0" borderId="0">
      <alignment horizontal="right"/>
    </xf>
    <xf numFmtId="193" fontId="18" fillId="0" borderId="0">
      <alignment horizontal="right"/>
    </xf>
    <xf numFmtId="193" fontId="18" fillId="0" borderId="0">
      <alignment horizontal="right"/>
    </xf>
    <xf numFmtId="193" fontId="18" fillId="0" borderId="0">
      <alignment horizontal="right"/>
    </xf>
    <xf numFmtId="193" fontId="18" fillId="0" borderId="0">
      <alignment horizontal="right"/>
    </xf>
    <xf numFmtId="193" fontId="18" fillId="0" borderId="0">
      <alignment horizontal="right"/>
    </xf>
    <xf numFmtId="193" fontId="18" fillId="0" borderId="0">
      <alignment horizontal="right"/>
    </xf>
    <xf numFmtId="193" fontId="18" fillId="0" borderId="0">
      <alignment horizontal="right"/>
    </xf>
    <xf numFmtId="193" fontId="18" fillId="0" borderId="0">
      <alignment horizontal="right"/>
    </xf>
    <xf numFmtId="193" fontId="18" fillId="0" borderId="0">
      <alignment horizontal="right"/>
    </xf>
    <xf numFmtId="193" fontId="18" fillId="0" borderId="0">
      <alignment horizontal="right"/>
    </xf>
    <xf numFmtId="187" fontId="16" fillId="0" borderId="0" applyFont="0" applyFill="0" applyBorder="0" applyAlignment="0" applyProtection="0"/>
    <xf numFmtId="37" fontId="18" fillId="0" borderId="0"/>
    <xf numFmtId="183" fontId="16" fillId="0" borderId="0" applyFont="0" applyFill="0" applyBorder="0" applyAlignment="0" applyProtection="0"/>
    <xf numFmtId="259" fontId="124" fillId="0" borderId="4">
      <alignment horizontal="right"/>
    </xf>
    <xf numFmtId="37" fontId="18" fillId="0" borderId="0"/>
    <xf numFmtId="182" fontId="18" fillId="0" borderId="0"/>
    <xf numFmtId="186" fontId="18" fillId="0" borderId="28" applyNumberFormat="0" applyBorder="0">
      <alignment horizontal="right"/>
    </xf>
    <xf numFmtId="191" fontId="16" fillId="0" borderId="0" applyFont="0" applyFill="0" applyBorder="0" applyAlignment="0" applyProtection="0"/>
    <xf numFmtId="267" fontId="16" fillId="0" borderId="0" applyFont="0" applyFill="0" applyBorder="0" applyAlignment="0" applyProtection="0"/>
    <xf numFmtId="1" fontId="125" fillId="0" borderId="0" applyProtection="0">
      <alignment horizontal="right" vertical="center"/>
    </xf>
    <xf numFmtId="0" fontId="126" fillId="0" borderId="0" applyNumberFormat="0" applyFill="0" applyBorder="0" applyAlignment="0" applyProtection="0"/>
    <xf numFmtId="268" fontId="13" fillId="10" borderId="0"/>
    <xf numFmtId="269" fontId="13" fillId="0" borderId="0"/>
    <xf numFmtId="14" fontId="24" fillId="0" borderId="0">
      <alignment horizontal="center" wrapText="1"/>
      <protection locked="0"/>
    </xf>
    <xf numFmtId="215" fontId="20" fillId="0" borderId="0"/>
    <xf numFmtId="270" fontId="66" fillId="0" borderId="0">
      <protection hidden="1"/>
    </xf>
    <xf numFmtId="0" fontId="8" fillId="0" borderId="0" applyFont="0" applyFill="0" applyBorder="0" applyAlignment="0" applyProtection="0">
      <protection locked="0"/>
    </xf>
    <xf numFmtId="10" fontId="8" fillId="0" borderId="0" applyFont="0" applyFill="0" applyBorder="0" applyAlignment="0" applyProtection="0">
      <protection locked="0"/>
    </xf>
    <xf numFmtId="201" fontId="8" fillId="0" borderId="0" applyFont="0" applyFill="0" applyBorder="0" applyAlignment="0" applyProtection="0"/>
    <xf numFmtId="271" fontId="8" fillId="0" borderId="0" applyFont="0" applyFill="0" applyBorder="0" applyAlignment="0" applyProtection="0"/>
    <xf numFmtId="272" fontId="23" fillId="0" borderId="0" applyFont="0" applyFill="0" applyBorder="0" applyAlignment="0" applyProtection="0"/>
    <xf numFmtId="10" fontId="12" fillId="0" borderId="0" applyFont="0" applyFill="0" applyBorder="0" applyAlignment="0" applyProtection="0"/>
    <xf numFmtId="9" fontId="62" fillId="0" borderId="0" applyFont="0" applyFill="0" applyBorder="0" applyAlignment="0" applyProtection="0"/>
    <xf numFmtId="9" fontId="62" fillId="0" borderId="0" applyFont="0" applyFill="0" applyBorder="0" applyAlignment="0" applyProtection="0"/>
    <xf numFmtId="9" fontId="16" fillId="0" borderId="0" applyFont="0" applyFill="0" applyBorder="0" applyAlignment="0" applyProtection="0"/>
    <xf numFmtId="9" fontId="16" fillId="0" borderId="0" applyFont="0" applyFill="0" applyBorder="0" applyAlignment="0" applyProtection="0"/>
    <xf numFmtId="9" fontId="16" fillId="0" borderId="0" applyFont="0" applyFill="0" applyBorder="0" applyAlignment="0" applyProtection="0"/>
    <xf numFmtId="9" fontId="16" fillId="0" borderId="0" applyFont="0" applyFill="0" applyBorder="0" applyAlignment="0" applyProtection="0"/>
    <xf numFmtId="9" fontId="16" fillId="0" borderId="0" applyFont="0" applyFill="0" applyBorder="0" applyAlignment="0" applyProtection="0"/>
    <xf numFmtId="0" fontId="16" fillId="0" borderId="0" applyFont="0" applyFill="0" applyBorder="0" applyProtection="0">
      <alignment horizontal="right"/>
    </xf>
    <xf numFmtId="273" fontId="31" fillId="0" borderId="0" applyFont="0" applyFill="0" applyBorder="0" applyProtection="0">
      <alignment horizontal="right"/>
    </xf>
    <xf numFmtId="274" fontId="67" fillId="0" borderId="0" applyFont="0" applyFill="0" applyBorder="0" applyAlignment="0" applyProtection="0"/>
    <xf numFmtId="10" fontId="127" fillId="12" borderId="0"/>
    <xf numFmtId="267" fontId="69" fillId="0" borderId="0" applyFill="0" applyBorder="0" applyProtection="0"/>
    <xf numFmtId="182" fontId="23" fillId="0" borderId="5"/>
    <xf numFmtId="198" fontId="69" fillId="0" borderId="0"/>
    <xf numFmtId="182" fontId="23" fillId="0" borderId="0"/>
    <xf numFmtId="198" fontId="18" fillId="0" borderId="0" applyNumberFormat="0" applyFont="0" applyBorder="0"/>
    <xf numFmtId="168" fontId="20" fillId="0" borderId="0" applyFill="0" applyBorder="0" applyAlignment="0"/>
    <xf numFmtId="198" fontId="20" fillId="0" borderId="0" applyFill="0" applyBorder="0" applyAlignment="0"/>
    <xf numFmtId="168" fontId="20" fillId="0" borderId="0" applyFill="0" applyBorder="0" applyAlignment="0"/>
    <xf numFmtId="202" fontId="8" fillId="0" borderId="0" applyFill="0" applyBorder="0" applyAlignment="0"/>
    <xf numFmtId="198" fontId="20" fillId="0" borderId="0" applyFill="0" applyBorder="0" applyAlignment="0"/>
    <xf numFmtId="0" fontId="128" fillId="0" borderId="0" applyNumberFormat="0" applyBorder="0"/>
    <xf numFmtId="275" fontId="13" fillId="2" borderId="29">
      <alignment horizontal="right"/>
    </xf>
    <xf numFmtId="164" fontId="129" fillId="0" borderId="0"/>
    <xf numFmtId="38" fontId="130" fillId="0" borderId="0"/>
    <xf numFmtId="0" fontId="100" fillId="0" borderId="0" applyNumberFormat="0" applyFont="0" applyFill="0" applyBorder="0" applyAlignment="0" applyProtection="0">
      <alignment horizontal="left"/>
    </xf>
    <xf numFmtId="15" fontId="100" fillId="0" borderId="0" applyFont="0" applyFill="0" applyBorder="0" applyAlignment="0" applyProtection="0"/>
    <xf numFmtId="4" fontId="100" fillId="0" borderId="0" applyFont="0" applyFill="0" applyBorder="0" applyAlignment="0" applyProtection="0"/>
    <xf numFmtId="0" fontId="30" fillId="0" borderId="18">
      <alignment horizontal="center"/>
    </xf>
    <xf numFmtId="3" fontId="100" fillId="0" borderId="0" applyFont="0" applyFill="0" applyBorder="0" applyAlignment="0" applyProtection="0"/>
    <xf numFmtId="0" fontId="100" fillId="16" borderId="0" applyNumberFormat="0" applyFont="0" applyBorder="0" applyAlignment="0" applyProtection="0"/>
    <xf numFmtId="276" fontId="13" fillId="2" borderId="0"/>
    <xf numFmtId="185" fontId="18" fillId="0" borderId="0" applyFont="0" applyFill="0" applyBorder="0" applyAlignment="0" applyProtection="0"/>
    <xf numFmtId="277" fontId="18" fillId="0" borderId="0" applyFont="0" applyFill="0" applyBorder="0" applyAlignment="0" applyProtection="0"/>
    <xf numFmtId="278" fontId="18" fillId="0" borderId="0" applyFont="0" applyFill="0" applyBorder="0" applyAlignment="0" applyProtection="0"/>
    <xf numFmtId="279" fontId="18" fillId="0" borderId="0" applyFont="0" applyFill="0" applyBorder="0" applyAlignment="0" applyProtection="0"/>
    <xf numFmtId="279" fontId="22" fillId="0" borderId="1">
      <alignment horizontal="right"/>
    </xf>
    <xf numFmtId="0" fontId="131" fillId="0" borderId="0">
      <alignment horizontal="center"/>
    </xf>
    <xf numFmtId="0" fontId="13" fillId="0" borderId="1">
      <alignment horizontal="centerContinuous"/>
    </xf>
    <xf numFmtId="280" fontId="13" fillId="2" borderId="0">
      <alignment horizontal="right"/>
    </xf>
    <xf numFmtId="198" fontId="23" fillId="0" borderId="0">
      <alignment vertical="top"/>
    </xf>
    <xf numFmtId="198" fontId="8" fillId="0" borderId="0">
      <alignment vertical="top"/>
    </xf>
    <xf numFmtId="198" fontId="8" fillId="0" borderId="0">
      <alignment vertical="top"/>
    </xf>
    <xf numFmtId="195" fontId="16" fillId="4" borderId="27" applyFill="0" applyProtection="0"/>
    <xf numFmtId="0" fontId="132" fillId="4" borderId="0" applyNumberFormat="0" applyFill="0" applyBorder="0" applyAlignment="0" applyProtection="0">
      <alignment horizontal="left" indent="7"/>
    </xf>
    <xf numFmtId="195" fontId="47" fillId="12" borderId="27" applyFill="0" applyProtection="0">
      <alignment horizontal="left" indent="7"/>
    </xf>
    <xf numFmtId="195" fontId="40" fillId="0" borderId="12" applyFill="0" applyProtection="0"/>
    <xf numFmtId="0" fontId="133" fillId="17" borderId="12" applyNumberFormat="0" applyFill="0" applyBorder="0" applyAlignment="0">
      <alignment horizontal="right"/>
    </xf>
    <xf numFmtId="0" fontId="134" fillId="18" borderId="0" applyNumberFormat="0" applyFill="0" applyBorder="0" applyAlignment="0" applyProtection="0"/>
    <xf numFmtId="195" fontId="40" fillId="0" borderId="12" applyFill="0" applyProtection="0"/>
    <xf numFmtId="195" fontId="88" fillId="0" borderId="27" applyFill="0" applyProtection="0"/>
    <xf numFmtId="0" fontId="135" fillId="19" borderId="0" applyNumberFormat="0" applyFill="0" applyBorder="0" applyAlignment="0"/>
    <xf numFmtId="0" fontId="136" fillId="20" borderId="0" applyNumberFormat="0" applyFill="0" applyBorder="0" applyProtection="0">
      <alignment horizontal="left" indent="1"/>
    </xf>
    <xf numFmtId="0" fontId="88" fillId="0" borderId="27" applyNumberFormat="0" applyFill="0" applyProtection="0">
      <alignment horizontal="left" indent="1"/>
    </xf>
    <xf numFmtId="195" fontId="16" fillId="0" borderId="30" applyFill="0" applyProtection="0"/>
    <xf numFmtId="0" fontId="45" fillId="21" borderId="0" applyNumberFormat="0" applyFill="0" applyBorder="0" applyAlignment="0"/>
    <xf numFmtId="0" fontId="137" fillId="21" borderId="0" applyNumberFormat="0" applyFill="0" applyBorder="0" applyProtection="0">
      <alignment horizontal="left" indent="2"/>
    </xf>
    <xf numFmtId="195" fontId="16" fillId="21" borderId="30" applyFill="0" applyProtection="0">
      <alignment horizontal="left" indent="2"/>
    </xf>
    <xf numFmtId="195" fontId="16" fillId="0" borderId="27" applyFill="0" applyProtection="0"/>
    <xf numFmtId="0" fontId="45" fillId="0" borderId="0" applyNumberFormat="0" applyFill="0" applyBorder="0" applyAlignment="0"/>
    <xf numFmtId="0" fontId="138" fillId="0" borderId="0" applyNumberFormat="0" applyFill="0" applyBorder="0" applyProtection="0">
      <alignment horizontal="left" indent="3"/>
    </xf>
    <xf numFmtId="0" fontId="16" fillId="0" borderId="27" applyNumberFormat="0" applyFill="0" applyProtection="0">
      <alignment horizontal="left" indent="3"/>
    </xf>
    <xf numFmtId="195" fontId="16" fillId="0" borderId="27" applyFill="0" applyProtection="0"/>
    <xf numFmtId="0" fontId="45" fillId="0" borderId="0" applyNumberFormat="0" applyFill="0" applyBorder="0" applyAlignment="0"/>
    <xf numFmtId="0" fontId="139" fillId="0" borderId="0" applyNumberFormat="0" applyFill="0" applyBorder="0" applyProtection="0">
      <alignment horizontal="left" indent="4"/>
    </xf>
    <xf numFmtId="281" fontId="47" fillId="0" borderId="27" applyNumberFormat="0" applyFill="0" applyProtection="0">
      <alignment horizontal="left" indent="4"/>
    </xf>
    <xf numFmtId="195" fontId="16" fillId="0" borderId="27" applyFill="0" applyProtection="0"/>
    <xf numFmtId="0" fontId="45" fillId="0" borderId="0" applyNumberFormat="0" applyFill="0" applyBorder="0" applyAlignment="0"/>
    <xf numFmtId="0" fontId="140" fillId="0" borderId="0" applyNumberFormat="0" applyFill="0" applyBorder="0" applyProtection="0">
      <alignment horizontal="left" indent="5"/>
    </xf>
    <xf numFmtId="0" fontId="16" fillId="0" borderId="27" applyNumberFormat="0" applyFill="0" applyProtection="0">
      <alignment horizontal="left" indent="5"/>
    </xf>
    <xf numFmtId="195" fontId="16" fillId="0" borderId="27" applyFill="0" applyProtection="0"/>
    <xf numFmtId="0" fontId="45" fillId="0" borderId="0" applyNumberFormat="0" applyFill="0" applyBorder="0" applyAlignment="0"/>
    <xf numFmtId="0" fontId="139" fillId="0" borderId="0" applyNumberFormat="0" applyFill="0" applyBorder="0" applyProtection="0">
      <alignment horizontal="left" indent="6"/>
    </xf>
    <xf numFmtId="0" fontId="47" fillId="0" borderId="27" applyNumberFormat="0" applyFill="0" applyProtection="0">
      <alignment horizontal="left" indent="6"/>
    </xf>
    <xf numFmtId="282" fontId="13" fillId="2" borderId="19">
      <alignment horizontal="right"/>
    </xf>
    <xf numFmtId="170" fontId="141" fillId="0" borderId="0"/>
    <xf numFmtId="0" fontId="12" fillId="0" borderId="0" applyFont="0" applyFill="0" applyBorder="0" applyProtection="0">
      <alignment horizontal="right"/>
    </xf>
    <xf numFmtId="0" fontId="16" fillId="0" borderId="0" applyFont="0" applyFill="0" applyBorder="0" applyProtection="0">
      <alignment horizontal="right"/>
    </xf>
    <xf numFmtId="0" fontId="12" fillId="0" borderId="0" applyFont="0" applyFill="0" applyBorder="0" applyProtection="0">
      <alignment horizontal="right"/>
    </xf>
    <xf numFmtId="0" fontId="142" fillId="0" borderId="19" applyNumberFormat="0" applyBorder="0" applyAlignment="0">
      <alignment horizontal="left"/>
    </xf>
    <xf numFmtId="0" fontId="143" fillId="22" borderId="0" applyNumberFormat="0" applyFont="0" applyBorder="0" applyAlignment="0">
      <alignment horizontal="center"/>
    </xf>
    <xf numFmtId="0" fontId="144" fillId="23" borderId="31" applyNumberFormat="0" applyBorder="0" applyAlignment="0">
      <alignment horizontal="center"/>
    </xf>
    <xf numFmtId="283" fontId="69" fillId="0" borderId="0" applyNumberFormat="0" applyFill="0" applyBorder="0" applyAlignment="0" applyProtection="0">
      <alignment horizontal="left"/>
    </xf>
    <xf numFmtId="0" fontId="101" fillId="0" borderId="0" applyNumberFormat="0" applyFill="0" applyBorder="0" applyProtection="0">
      <alignment horizontal="right" vertical="center"/>
    </xf>
    <xf numFmtId="0" fontId="88" fillId="0" borderId="0">
      <alignment horizontal="center"/>
    </xf>
    <xf numFmtId="0" fontId="40" fillId="0" borderId="0" applyFill="0" applyBorder="0" applyProtection="0">
      <alignment horizontal="left"/>
    </xf>
    <xf numFmtId="0" fontId="145" fillId="24" borderId="0"/>
    <xf numFmtId="0" fontId="146" fillId="9" borderId="12" applyNumberFormat="0" applyFill="0" applyAlignment="0" applyProtection="0">
      <alignment horizontal="centerContinuous" vertical="center"/>
    </xf>
    <xf numFmtId="0" fontId="143" fillId="1" borderId="23" applyNumberFormat="0" applyFont="0" applyAlignment="0">
      <alignment horizontal="center"/>
    </xf>
    <xf numFmtId="37" fontId="129" fillId="0" borderId="3"/>
    <xf numFmtId="0" fontId="147" fillId="0" borderId="0" applyNumberFormat="0">
      <alignment horizontal="left"/>
    </xf>
    <xf numFmtId="3" fontId="37" fillId="0" borderId="0"/>
    <xf numFmtId="0" fontId="148" fillId="0" borderId="0" applyNumberFormat="0" applyFill="0" applyBorder="0" applyAlignment="0">
      <alignment horizontal="center"/>
    </xf>
    <xf numFmtId="0" fontId="100" fillId="0" borderId="0"/>
    <xf numFmtId="0" fontId="12" fillId="25" borderId="0"/>
    <xf numFmtId="12" fontId="16" fillId="0" borderId="0" applyFont="0" applyFill="0" applyBorder="0" applyProtection="0">
      <alignment horizontal="right"/>
    </xf>
    <xf numFmtId="0" fontId="16" fillId="10" borderId="0" applyFont="0" applyFill="0" applyBorder="0" applyProtection="0">
      <alignment horizontal="right"/>
    </xf>
    <xf numFmtId="0" fontId="16" fillId="0" borderId="0"/>
    <xf numFmtId="0" fontId="12" fillId="0" borderId="0" applyNumberFormat="0" applyFill="0" applyBorder="0" applyAlignment="0" applyProtection="0"/>
    <xf numFmtId="284" fontId="106" fillId="0" borderId="0" applyFill="0" applyBorder="0" applyProtection="0">
      <alignment horizontal="right" wrapText="1"/>
    </xf>
    <xf numFmtId="285" fontId="106" fillId="0" borderId="0" applyFill="0" applyBorder="0" applyProtection="0">
      <alignment horizontal="right" wrapText="1"/>
    </xf>
    <xf numFmtId="286" fontId="106" fillId="0" borderId="0" applyFill="0" applyBorder="0" applyProtection="0">
      <alignment horizontal="right" wrapText="1"/>
    </xf>
    <xf numFmtId="14" fontId="106" fillId="0" borderId="0" applyFill="0" applyBorder="0" applyProtection="0">
      <alignment horizontal="right"/>
    </xf>
    <xf numFmtId="287" fontId="106" fillId="0" borderId="0" applyFill="0" applyBorder="0" applyProtection="0">
      <alignment horizontal="right"/>
    </xf>
    <xf numFmtId="288" fontId="106" fillId="0" borderId="0" applyFill="0" applyBorder="0" applyProtection="0">
      <alignment horizontal="right"/>
    </xf>
    <xf numFmtId="289" fontId="106" fillId="0" borderId="0" applyFill="0" applyBorder="0" applyProtection="0">
      <alignment horizontal="right"/>
    </xf>
    <xf numFmtId="290" fontId="106" fillId="0" borderId="0" applyFill="0" applyBorder="0" applyProtection="0">
      <alignment horizontal="right" wrapText="1"/>
    </xf>
    <xf numFmtId="194" fontId="106" fillId="0" borderId="0" applyFill="0" applyBorder="0" applyProtection="0">
      <alignment horizontal="right" wrapText="1"/>
    </xf>
    <xf numFmtId="4" fontId="106" fillId="0" borderId="0" applyFill="0" applyBorder="0" applyProtection="0">
      <alignment wrapText="1"/>
    </xf>
    <xf numFmtId="0" fontId="106" fillId="0" borderId="0" applyNumberFormat="0" applyFill="0" applyBorder="0" applyProtection="0">
      <alignment horizontal="left" vertical="top" wrapText="1"/>
    </xf>
    <xf numFmtId="0" fontId="149" fillId="0" borderId="0" applyNumberFormat="0" applyFill="0" applyBorder="0" applyProtection="0">
      <alignment horizontal="left" vertical="top" wrapText="1"/>
    </xf>
    <xf numFmtId="291" fontId="150" fillId="0" borderId="0" applyFill="0" applyBorder="0" applyProtection="0">
      <alignment horizontal="center" wrapText="1"/>
    </xf>
    <xf numFmtId="290" fontId="150" fillId="0" borderId="0" applyFill="0" applyBorder="0" applyProtection="0">
      <alignment horizontal="right" wrapText="1"/>
    </xf>
    <xf numFmtId="286" fontId="150" fillId="0" borderId="0" applyFill="0" applyBorder="0" applyProtection="0">
      <alignment horizontal="right" wrapText="1"/>
    </xf>
    <xf numFmtId="292" fontId="150" fillId="0" borderId="0" applyFill="0" applyBorder="0" applyProtection="0">
      <alignment horizontal="right" wrapText="1"/>
    </xf>
    <xf numFmtId="37" fontId="150" fillId="0" borderId="0" applyFill="0" applyBorder="0" applyProtection="0">
      <alignment horizontal="center" wrapText="1"/>
    </xf>
    <xf numFmtId="287" fontId="150" fillId="0" borderId="0" applyFill="0" applyBorder="0" applyProtection="0">
      <alignment horizontal="right"/>
    </xf>
    <xf numFmtId="293" fontId="150" fillId="0" borderId="0" applyFill="0" applyBorder="0" applyProtection="0">
      <alignment horizontal="right"/>
    </xf>
    <xf numFmtId="14" fontId="150" fillId="0" borderId="0" applyFill="0" applyBorder="0" applyProtection="0">
      <alignment horizontal="right"/>
    </xf>
    <xf numFmtId="4" fontId="150" fillId="0" borderId="0" applyFill="0" applyBorder="0" applyProtection="0">
      <alignment wrapText="1"/>
    </xf>
    <xf numFmtId="0" fontId="149" fillId="0" borderId="32" applyNumberFormat="0" applyFill="0" applyProtection="0">
      <alignment wrapText="1"/>
    </xf>
    <xf numFmtId="0" fontId="151" fillId="0" borderId="0" applyNumberFormat="0" applyFill="0" applyBorder="0" applyProtection="0">
      <alignment wrapText="1"/>
    </xf>
    <xf numFmtId="0" fontId="149" fillId="0" borderId="32" applyNumberFormat="0" applyFill="0" applyProtection="0">
      <alignment horizontal="center" wrapText="1"/>
    </xf>
    <xf numFmtId="294" fontId="149" fillId="0" borderId="0" applyFill="0" applyBorder="0" applyProtection="0">
      <alignment horizontal="center" wrapText="1"/>
    </xf>
    <xf numFmtId="0" fontId="90" fillId="0" borderId="0" applyNumberFormat="0" applyFill="0" applyBorder="0" applyProtection="0">
      <alignment horizontal="justify" wrapText="1"/>
    </xf>
    <xf numFmtId="0" fontId="149" fillId="0" borderId="0" applyNumberFormat="0" applyFill="0" applyBorder="0" applyProtection="0">
      <alignment horizontal="centerContinuous" wrapText="1"/>
    </xf>
    <xf numFmtId="0" fontId="106" fillId="0" borderId="0" applyNumberFormat="0" applyFill="0" applyBorder="0" applyProtection="0">
      <alignment horizontal="left"/>
    </xf>
    <xf numFmtId="0" fontId="106" fillId="0" borderId="0" applyNumberFormat="0" applyFill="0" applyBorder="0" applyAlignment="0" applyProtection="0"/>
    <xf numFmtId="0" fontId="106" fillId="0" borderId="0" applyNumberFormat="0" applyFill="0" applyBorder="0" applyAlignment="0" applyProtection="0"/>
    <xf numFmtId="0" fontId="106" fillId="0" borderId="0" applyNumberFormat="0" applyFill="0" applyBorder="0" applyAlignment="0" applyProtection="0"/>
    <xf numFmtId="0" fontId="106" fillId="0" borderId="0" applyNumberFormat="0" applyFill="0" applyBorder="0" applyAlignment="0" applyProtection="0"/>
    <xf numFmtId="0" fontId="106" fillId="0" borderId="0" applyNumberFormat="0" applyFill="0" applyBorder="0" applyAlignment="0" applyProtection="0"/>
    <xf numFmtId="0" fontId="106" fillId="0" borderId="0" applyNumberFormat="0" applyFill="0" applyBorder="0" applyAlignment="0" applyProtection="0"/>
    <xf numFmtId="0" fontId="106" fillId="0" borderId="0" applyNumberFormat="0" applyFill="0" applyBorder="0" applyAlignment="0" applyProtection="0"/>
    <xf numFmtId="0" fontId="106" fillId="0" borderId="0" applyNumberFormat="0" applyFill="0" applyBorder="0" applyAlignment="0" applyProtection="0"/>
    <xf numFmtId="0" fontId="106" fillId="0" borderId="0" applyNumberFormat="0" applyFill="0" applyBorder="0" applyAlignment="0" applyProtection="0"/>
    <xf numFmtId="0" fontId="106" fillId="0" borderId="0" applyNumberFormat="0" applyFill="0" applyBorder="0" applyAlignment="0" applyProtection="0"/>
    <xf numFmtId="0" fontId="106" fillId="0" borderId="0" applyNumberFormat="0" applyFill="0" applyBorder="0" applyAlignment="0" applyProtection="0"/>
    <xf numFmtId="0" fontId="106" fillId="0" borderId="0" applyNumberFormat="0" applyFill="0" applyBorder="0" applyAlignment="0" applyProtection="0"/>
    <xf numFmtId="0" fontId="106" fillId="0" borderId="0" applyNumberFormat="0" applyFill="0" applyBorder="0" applyAlignment="0" applyProtection="0"/>
    <xf numFmtId="0" fontId="106" fillId="0" borderId="0" applyNumberFormat="0" applyFill="0" applyBorder="0" applyAlignment="0" applyProtection="0"/>
    <xf numFmtId="0" fontId="152" fillId="0" borderId="0" applyNumberFormat="0" applyBorder="0" applyAlignment="0"/>
    <xf numFmtId="0" fontId="68" fillId="0" borderId="0" applyNumberFormat="0" applyBorder="0" applyAlignment="0"/>
    <xf numFmtId="0" fontId="68" fillId="0" borderId="0" applyNumberFormat="0" applyBorder="0" applyAlignment="0"/>
    <xf numFmtId="0" fontId="153" fillId="0" borderId="0" applyNumberFormat="0" applyBorder="0" applyAlignment="0"/>
    <xf numFmtId="0" fontId="154" fillId="0" borderId="0" applyNumberFormat="0" applyBorder="0" applyAlignment="0"/>
    <xf numFmtId="0" fontId="154" fillId="0" borderId="0" applyNumberFormat="0" applyBorder="0" applyAlignment="0"/>
    <xf numFmtId="0" fontId="152" fillId="0" borderId="0" applyNumberFormat="0" applyBorder="0" applyAlignment="0"/>
    <xf numFmtId="0" fontId="34" fillId="0" borderId="0" applyNumberFormat="0" applyBorder="0" applyAlignment="0"/>
    <xf numFmtId="0" fontId="34" fillId="0" borderId="0" applyNumberFormat="0" applyBorder="0" applyAlignment="0"/>
    <xf numFmtId="0" fontId="34" fillId="0" borderId="0" applyNumberFormat="0" applyBorder="0" applyAlignment="0"/>
    <xf numFmtId="0" fontId="53" fillId="0" borderId="0" applyNumberFormat="0" applyBorder="0" applyAlignment="0"/>
    <xf numFmtId="0" fontId="153" fillId="0" borderId="0" applyNumberFormat="0" applyBorder="0" applyAlignment="0"/>
    <xf numFmtId="0" fontId="155" fillId="0" borderId="0" applyNumberFormat="0" applyFill="0" applyBorder="0" applyProtection="0">
      <alignment horizontal="left" vertical="center"/>
    </xf>
    <xf numFmtId="0" fontId="156" fillId="0" borderId="0"/>
    <xf numFmtId="40" fontId="157" fillId="0" borderId="0" applyBorder="0">
      <alignment horizontal="right"/>
    </xf>
    <xf numFmtId="0" fontId="158" fillId="0" borderId="0"/>
    <xf numFmtId="0" fontId="159" fillId="0" borderId="0" applyNumberFormat="0" applyFill="0" applyBorder="0" applyProtection="0">
      <alignment horizontal="left"/>
    </xf>
    <xf numFmtId="238" fontId="160" fillId="0" borderId="1" applyBorder="0" applyProtection="0">
      <alignment horizontal="right" vertical="center"/>
    </xf>
    <xf numFmtId="0" fontId="161" fillId="26" borderId="0" applyBorder="0" applyProtection="0">
      <alignment horizontal="centerContinuous" vertical="center"/>
    </xf>
    <xf numFmtId="0" fontId="161" fillId="27" borderId="1" applyBorder="0" applyProtection="0">
      <alignment horizontal="centerContinuous" vertical="center"/>
    </xf>
    <xf numFmtId="0" fontId="162" fillId="0" borderId="0" applyBorder="0" applyProtection="0">
      <alignment vertical="center"/>
    </xf>
    <xf numFmtId="3" fontId="87" fillId="0" borderId="0" applyNumberFormat="0"/>
    <xf numFmtId="0" fontId="163" fillId="0" borderId="0" applyFill="0" applyBorder="0" applyProtection="0">
      <alignment horizontal="left"/>
    </xf>
    <xf numFmtId="0" fontId="164" fillId="0" borderId="0" applyNumberFormat="0" applyFill="0" applyBorder="0" applyProtection="0"/>
    <xf numFmtId="49" fontId="165" fillId="0" borderId="0"/>
    <xf numFmtId="295" fontId="135" fillId="4" borderId="33" applyNumberFormat="0" applyProtection="0">
      <alignment horizontal="right"/>
    </xf>
    <xf numFmtId="296" fontId="23" fillId="0" borderId="0" applyFont="0" applyFill="0" applyBorder="0" applyAlignment="0" applyProtection="0"/>
    <xf numFmtId="297" fontId="23" fillId="0" borderId="0" applyFont="0" applyFill="0" applyBorder="0" applyAlignment="0" applyProtection="0"/>
    <xf numFmtId="298" fontId="23" fillId="0" borderId="0" applyFont="0" applyFill="0" applyBorder="0" applyAlignment="0" applyProtection="0"/>
    <xf numFmtId="49" fontId="68" fillId="0" borderId="0" applyFill="0" applyBorder="0" applyAlignment="0"/>
    <xf numFmtId="299" fontId="8" fillId="0" borderId="0" applyFill="0" applyBorder="0" applyAlignment="0"/>
    <xf numFmtId="300" fontId="8" fillId="0" borderId="0" applyFill="0" applyBorder="0" applyAlignment="0"/>
    <xf numFmtId="0" fontId="166" fillId="0" borderId="0">
      <alignment vertical="top"/>
    </xf>
    <xf numFmtId="0" fontId="167" fillId="0" borderId="0"/>
    <xf numFmtId="0" fontId="168" fillId="0" borderId="0">
      <alignment vertical="top"/>
    </xf>
    <xf numFmtId="0" fontId="12" fillId="0" borderId="0"/>
    <xf numFmtId="0" fontId="75" fillId="0" borderId="0" applyFill="0" applyBorder="0" applyProtection="0">
      <alignment horizontal="left" vertical="top"/>
    </xf>
    <xf numFmtId="301" fontId="23" fillId="0" borderId="0" applyFont="0" applyFill="0" applyBorder="0" applyAlignment="0" applyProtection="0"/>
    <xf numFmtId="302" fontId="23" fillId="0" borderId="0" applyFont="0" applyFill="0" applyBorder="0" applyAlignment="0" applyProtection="0"/>
    <xf numFmtId="303" fontId="23" fillId="0" borderId="0" applyFont="0" applyFill="0" applyBorder="0" applyAlignment="0" applyProtection="0"/>
    <xf numFmtId="40" fontId="169" fillId="0" borderId="0"/>
    <xf numFmtId="0" fontId="170" fillId="0" borderId="0" applyNumberFormat="0" applyFill="0" applyBorder="0" applyAlignment="0" applyProtection="0"/>
    <xf numFmtId="0" fontId="155" fillId="28" borderId="0" applyNumberFormat="0" applyBorder="0" applyProtection="0">
      <alignment horizontal="left" vertical="center"/>
    </xf>
    <xf numFmtId="0" fontId="155" fillId="1" borderId="0" applyNumberFormat="0" applyBorder="0" applyProtection="0">
      <alignment horizontal="left" vertical="center"/>
    </xf>
    <xf numFmtId="0" fontId="171" fillId="0" borderId="0">
      <alignment vertical="top"/>
    </xf>
    <xf numFmtId="0" fontId="87" fillId="0" borderId="0" applyNumberFormat="0" applyFill="0" applyBorder="0" applyAlignment="0" applyProtection="0"/>
    <xf numFmtId="0" fontId="172" fillId="0" borderId="0"/>
    <xf numFmtId="0" fontId="112" fillId="0" borderId="0" applyFill="0" applyBorder="0" applyAlignment="0" applyProtection="0"/>
    <xf numFmtId="0" fontId="87" fillId="0" borderId="23">
      <alignment horizontal="right" wrapText="1"/>
    </xf>
    <xf numFmtId="0" fontId="20" fillId="0" borderId="34"/>
    <xf numFmtId="304" fontId="22" fillId="12" borderId="4" applyNumberFormat="0" applyFont="0" applyFill="0" applyAlignment="0" applyProtection="0">
      <alignment horizontal="centerContinuous"/>
    </xf>
    <xf numFmtId="304" fontId="22" fillId="12" borderId="4" applyNumberFormat="0" applyFont="0" applyFill="0" applyAlignment="0" applyProtection="0">
      <alignment horizontal="centerContinuous"/>
    </xf>
    <xf numFmtId="304" fontId="22" fillId="12" borderId="4" applyNumberFormat="0" applyFont="0" applyFill="0" applyAlignment="0" applyProtection="0">
      <alignment horizontal="centerContinuous"/>
    </xf>
    <xf numFmtId="0" fontId="173" fillId="0" borderId="0">
      <alignment horizontal="left"/>
      <protection locked="0"/>
    </xf>
    <xf numFmtId="37" fontId="129" fillId="0" borderId="1"/>
    <xf numFmtId="37" fontId="129" fillId="0" borderId="35"/>
    <xf numFmtId="0" fontId="93" fillId="0" borderId="31" applyNumberFormat="0" applyBorder="0" applyProtection="0">
      <alignment horizontal="center"/>
    </xf>
    <xf numFmtId="0" fontId="146" fillId="0" borderId="1" applyNumberFormat="0" applyFont="0" applyBorder="0" applyAlignment="0" applyProtection="0">
      <alignment horizontal="centerContinuous" vertical="center"/>
    </xf>
    <xf numFmtId="0" fontId="12" fillId="12" borderId="0" applyNumberFormat="0" applyFont="0" applyFill="0" applyBorder="0" applyAlignment="0">
      <alignment horizontal="centerContinuous" vertical="center"/>
      <protection locked="0"/>
    </xf>
    <xf numFmtId="38" fontId="174" fillId="0" borderId="0" applyNumberFormat="0" applyBorder="0" applyAlignment="0">
      <protection locked="0"/>
    </xf>
    <xf numFmtId="0" fontId="74" fillId="9" borderId="0" applyNumberFormat="0" applyFill="0" applyAlignment="0">
      <alignment horizontal="centerContinuous" vertical="center"/>
    </xf>
    <xf numFmtId="0" fontId="175" fillId="0" borderId="0">
      <alignment vertical="top"/>
    </xf>
    <xf numFmtId="193" fontId="111" fillId="0" borderId="0" applyNumberFormat="0" applyFont="0" applyFill="0" applyBorder="0">
      <alignment horizontal="right"/>
    </xf>
    <xf numFmtId="0" fontId="100" fillId="0" borderId="0" applyFont="0" applyFill="0" applyBorder="0" applyAlignment="0" applyProtection="0"/>
    <xf numFmtId="0" fontId="100" fillId="0" borderId="0" applyFont="0" applyFill="0" applyBorder="0" applyAlignment="0" applyProtection="0"/>
    <xf numFmtId="305" fontId="12" fillId="0" borderId="0" applyFont="0" applyFill="0" applyBorder="0" applyAlignment="0" applyProtection="0"/>
    <xf numFmtId="306" fontId="12" fillId="0" borderId="0" applyFont="0" applyFill="0" applyBorder="0" applyAlignment="0" applyProtection="0"/>
    <xf numFmtId="41" fontId="12" fillId="14" borderId="0" applyFont="0" applyFill="0" applyBorder="0" applyAlignment="0" applyProtection="0"/>
    <xf numFmtId="0" fontId="45" fillId="4" borderId="36" applyNumberFormat="0" applyFill="0" applyBorder="0" applyProtection="0">
      <alignment horizontal="right"/>
    </xf>
    <xf numFmtId="0" fontId="176" fillId="0" borderId="0"/>
    <xf numFmtId="0" fontId="177" fillId="0" borderId="0">
      <alignment textRotation="180"/>
    </xf>
    <xf numFmtId="0" fontId="5" fillId="0" borderId="0"/>
    <xf numFmtId="0" fontId="8" fillId="0" borderId="0"/>
    <xf numFmtId="0" fontId="4" fillId="0" borderId="0"/>
    <xf numFmtId="312" fontId="195" fillId="4" borderId="0" applyNumberFormat="0" applyBorder="0" applyAlignment="0" applyProtection="0">
      <alignment horizontal="right"/>
    </xf>
    <xf numFmtId="9" fontId="4" fillId="0" borderId="0" applyFont="0" applyFill="0" applyBorder="0" applyAlignment="0" applyProtection="0"/>
    <xf numFmtId="38" fontId="197" fillId="0" borderId="0" applyNumberFormat="0" applyFill="0" applyBorder="0" applyAlignment="0" applyProtection="0"/>
    <xf numFmtId="3" fontId="198" fillId="0" borderId="0" applyNumberFormat="0" applyFill="0" applyBorder="0" applyAlignment="0" applyProtection="0"/>
    <xf numFmtId="313" fontId="4" fillId="0" borderId="0" applyFont="0" applyFill="0" applyBorder="0" applyAlignment="0" applyProtection="0"/>
    <xf numFmtId="0" fontId="211" fillId="0" borderId="0"/>
  </cellStyleXfs>
  <cellXfs count="244">
    <xf numFmtId="0" fontId="0" fillId="0" borderId="0" xfId="0"/>
    <xf numFmtId="0" fontId="7" fillId="0" borderId="0" xfId="4" applyFont="1"/>
    <xf numFmtId="0" fontId="11" fillId="0" borderId="0" xfId="4" applyFont="1"/>
    <xf numFmtId="0" fontId="11" fillId="0" borderId="0" xfId="0" applyFont="1" applyAlignment="1">
      <alignment horizontal="center" vertical="top"/>
    </xf>
    <xf numFmtId="9" fontId="7" fillId="0" borderId="0" xfId="3" applyFont="1" applyFill="1" applyBorder="1" applyAlignment="1"/>
    <xf numFmtId="177" fontId="7" fillId="0" borderId="0" xfId="2" applyNumberFormat="1" applyFont="1" applyFill="1" applyBorder="1" applyAlignment="1">
      <alignment horizontal="center" vertical="center"/>
    </xf>
    <xf numFmtId="175" fontId="7" fillId="0" borderId="0" xfId="0" applyNumberFormat="1" applyFont="1" applyAlignment="1">
      <alignment horizontal="center" vertical="center"/>
    </xf>
    <xf numFmtId="0" fontId="16" fillId="0" borderId="2" xfId="463" applyBorder="1">
      <alignment vertical="center"/>
    </xf>
    <xf numFmtId="0" fontId="142" fillId="0" borderId="2" xfId="463" applyFont="1" applyBorder="1" applyAlignment="1">
      <alignment horizontal="right" vertical="center"/>
    </xf>
    <xf numFmtId="0" fontId="16" fillId="0" borderId="29" xfId="463" applyBorder="1">
      <alignment vertical="center"/>
    </xf>
    <xf numFmtId="0" fontId="16" fillId="0" borderId="0" xfId="463">
      <alignment vertical="center"/>
    </xf>
    <xf numFmtId="0" fontId="16" fillId="0" borderId="38" xfId="463" applyBorder="1">
      <alignment vertical="center"/>
    </xf>
    <xf numFmtId="0" fontId="16" fillId="0" borderId="0" xfId="463" applyAlignment="1">
      <alignment horizontal="right" vertical="center"/>
    </xf>
    <xf numFmtId="0" fontId="16" fillId="0" borderId="19" xfId="463" applyBorder="1">
      <alignment vertical="center"/>
    </xf>
    <xf numFmtId="0" fontId="142" fillId="0" borderId="0" xfId="463" applyFont="1" applyAlignment="1">
      <alignment horizontal="right" vertical="center"/>
    </xf>
    <xf numFmtId="0" fontId="16" fillId="0" borderId="38" xfId="463" applyBorder="1" applyAlignment="1">
      <alignment horizontal="center" vertical="center"/>
    </xf>
    <xf numFmtId="0" fontId="16" fillId="0" borderId="0" xfId="463" applyAlignment="1">
      <alignment horizontal="center" vertical="center"/>
    </xf>
    <xf numFmtId="2" fontId="16" fillId="0" borderId="0" xfId="463" applyNumberFormat="1">
      <alignment vertical="center"/>
    </xf>
    <xf numFmtId="0" fontId="179" fillId="0" borderId="0" xfId="463" applyFont="1">
      <alignment vertical="center"/>
    </xf>
    <xf numFmtId="0" fontId="142" fillId="0" borderId="0" xfId="463" applyFont="1">
      <alignment vertical="center"/>
    </xf>
    <xf numFmtId="1" fontId="16" fillId="0" borderId="38" xfId="463" applyNumberFormat="1" applyBorder="1" applyAlignment="1">
      <alignment horizontal="centerContinuous" vertical="center"/>
    </xf>
    <xf numFmtId="212" fontId="16" fillId="0" borderId="0" xfId="463" applyNumberFormat="1" applyAlignment="1">
      <alignment horizontal="right" vertical="center"/>
    </xf>
    <xf numFmtId="198" fontId="16" fillId="0" borderId="0" xfId="463" applyNumberFormat="1" applyAlignment="1">
      <alignment horizontal="right" vertical="center"/>
    </xf>
    <xf numFmtId="0" fontId="180" fillId="0" borderId="0" xfId="463" applyFont="1" applyAlignment="1">
      <alignment horizontal="centerContinuous" vertical="center"/>
    </xf>
    <xf numFmtId="0" fontId="16" fillId="0" borderId="31" xfId="463" applyBorder="1">
      <alignment vertical="center"/>
    </xf>
    <xf numFmtId="0" fontId="16" fillId="0" borderId="1" xfId="463" applyBorder="1">
      <alignment vertical="center"/>
    </xf>
    <xf numFmtId="0" fontId="16" fillId="0" borderId="39" xfId="463" applyBorder="1">
      <alignment vertical="center"/>
    </xf>
    <xf numFmtId="49" fontId="70" fillId="0" borderId="0" xfId="463" applyNumberFormat="1" applyFont="1" applyAlignment="1">
      <alignment horizontal="left" vertical="center"/>
    </xf>
    <xf numFmtId="0" fontId="16" fillId="0" borderId="0" xfId="463" applyAlignment="1">
      <alignment horizontal="left" vertical="center"/>
    </xf>
    <xf numFmtId="0" fontId="16" fillId="0" borderId="0" xfId="463" applyAlignment="1">
      <alignment horizontal="centerContinuous" vertical="center"/>
    </xf>
    <xf numFmtId="172" fontId="7" fillId="0" borderId="0" xfId="1" applyNumberFormat="1" applyFont="1" applyAlignment="1"/>
    <xf numFmtId="172" fontId="7" fillId="0" borderId="2" xfId="4" applyNumberFormat="1" applyFont="1" applyBorder="1"/>
    <xf numFmtId="172" fontId="11" fillId="0" borderId="2" xfId="4" applyNumberFormat="1" applyFont="1" applyBorder="1"/>
    <xf numFmtId="9" fontId="9" fillId="0" borderId="0" xfId="3" applyFont="1" applyFill="1" applyBorder="1" applyAlignment="1">
      <alignment horizontal="centerContinuous"/>
    </xf>
    <xf numFmtId="171" fontId="7" fillId="0" borderId="0" xfId="4" applyNumberFormat="1" applyFont="1"/>
    <xf numFmtId="175" fontId="7" fillId="0" borderId="0" xfId="2" applyNumberFormat="1" applyFont="1" applyFill="1" applyBorder="1" applyAlignment="1" applyProtection="1"/>
    <xf numFmtId="0" fontId="11" fillId="0" borderId="0" xfId="4" applyFont="1" applyAlignment="1">
      <alignment horizontal="left"/>
    </xf>
    <xf numFmtId="176" fontId="11" fillId="0" borderId="0" xfId="2" applyNumberFormat="1" applyFont="1" applyFill="1" applyBorder="1" applyAlignment="1"/>
    <xf numFmtId="174" fontId="7" fillId="0" borderId="0" xfId="2" applyNumberFormat="1" applyFont="1" applyFill="1" applyBorder="1" applyAlignment="1"/>
    <xf numFmtId="171" fontId="10" fillId="0" borderId="0" xfId="3" applyNumberFormat="1" applyFont="1" applyFill="1" applyBorder="1" applyAlignment="1"/>
    <xf numFmtId="10" fontId="11" fillId="0" borderId="0" xfId="0" applyNumberFormat="1" applyFont="1" applyAlignment="1">
      <alignment horizontal="center" vertical="top"/>
    </xf>
    <xf numFmtId="308" fontId="11" fillId="0" borderId="0" xfId="0" applyNumberFormat="1" applyFont="1" applyAlignment="1">
      <alignment horizontal="center" vertical="top"/>
    </xf>
    <xf numFmtId="308" fontId="7" fillId="0" borderId="0" xfId="2" applyNumberFormat="1" applyFont="1" applyFill="1" applyBorder="1" applyAlignment="1">
      <alignment horizontal="center" vertical="center"/>
    </xf>
    <xf numFmtId="308" fontId="7" fillId="0" borderId="2" xfId="2" applyNumberFormat="1" applyFont="1" applyFill="1" applyBorder="1" applyAlignment="1">
      <alignment horizontal="center" vertical="center"/>
    </xf>
    <xf numFmtId="308" fontId="7" fillId="0" borderId="29" xfId="2" applyNumberFormat="1" applyFont="1" applyFill="1" applyBorder="1" applyAlignment="1">
      <alignment horizontal="center" vertical="center"/>
    </xf>
    <xf numFmtId="308" fontId="7" fillId="0" borderId="38" xfId="2" applyNumberFormat="1" applyFont="1" applyFill="1" applyBorder="1" applyAlignment="1">
      <alignment horizontal="center" vertical="center"/>
    </xf>
    <xf numFmtId="308" fontId="7" fillId="0" borderId="19" xfId="2" applyNumberFormat="1" applyFont="1" applyFill="1" applyBorder="1" applyAlignment="1">
      <alignment horizontal="center" vertical="center"/>
    </xf>
    <xf numFmtId="308" fontId="7" fillId="0" borderId="31" xfId="2" applyNumberFormat="1" applyFont="1" applyFill="1" applyBorder="1" applyAlignment="1">
      <alignment horizontal="center" vertical="center"/>
    </xf>
    <xf numFmtId="308" fontId="7" fillId="0" borderId="1" xfId="2" applyNumberFormat="1" applyFont="1" applyFill="1" applyBorder="1" applyAlignment="1">
      <alignment horizontal="center" vertical="center"/>
    </xf>
    <xf numFmtId="171" fontId="10" fillId="0" borderId="1" xfId="3" applyNumberFormat="1" applyFont="1" applyFill="1" applyBorder="1" applyAlignment="1">
      <alignment horizontal="centerContinuous"/>
    </xf>
    <xf numFmtId="308" fontId="11" fillId="29" borderId="0" xfId="2" applyNumberFormat="1" applyFont="1" applyFill="1" applyBorder="1" applyAlignment="1">
      <alignment horizontal="center" vertical="center"/>
    </xf>
    <xf numFmtId="177" fontId="182" fillId="30" borderId="0" xfId="2" applyNumberFormat="1" applyFont="1" applyFill="1" applyBorder="1" applyAlignment="1">
      <alignment horizontal="centerContinuous"/>
    </xf>
    <xf numFmtId="177" fontId="183" fillId="30" borderId="0" xfId="2" applyNumberFormat="1" applyFont="1" applyFill="1" applyBorder="1" applyAlignment="1">
      <alignment horizontal="centerContinuous"/>
    </xf>
    <xf numFmtId="309" fontId="11" fillId="0" borderId="0" xfId="0" applyNumberFormat="1" applyFont="1" applyAlignment="1">
      <alignment horizontal="center" vertical="top"/>
    </xf>
    <xf numFmtId="0" fontId="7" fillId="0" borderId="19" xfId="4" applyFont="1" applyBorder="1" applyAlignment="1">
      <alignment horizontal="right"/>
    </xf>
    <xf numFmtId="0" fontId="10" fillId="0" borderId="19" xfId="4" applyFont="1" applyBorder="1" applyAlignment="1">
      <alignment horizontal="right"/>
    </xf>
    <xf numFmtId="168" fontId="11" fillId="29" borderId="0" xfId="2" applyFont="1" applyFill="1" applyBorder="1" applyAlignment="1"/>
    <xf numFmtId="308" fontId="11" fillId="29" borderId="0" xfId="3" applyNumberFormat="1" applyFont="1" applyFill="1" applyBorder="1" applyAlignment="1"/>
    <xf numFmtId="0" fontId="7" fillId="0" borderId="0" xfId="4" applyFont="1" applyAlignment="1">
      <alignment horizontal="left" indent="1"/>
    </xf>
    <xf numFmtId="0" fontId="183" fillId="30" borderId="0" xfId="4" applyFont="1" applyFill="1"/>
    <xf numFmtId="0" fontId="182" fillId="30" borderId="0" xfId="4" applyFont="1" applyFill="1"/>
    <xf numFmtId="0" fontId="178" fillId="31" borderId="2" xfId="463" applyFont="1" applyFill="1" applyBorder="1">
      <alignment vertical="center"/>
    </xf>
    <xf numFmtId="0" fontId="16" fillId="31" borderId="2" xfId="463" applyFill="1" applyBorder="1">
      <alignment vertical="center"/>
    </xf>
    <xf numFmtId="0" fontId="178" fillId="31" borderId="0" xfId="463" applyFont="1" applyFill="1">
      <alignment vertical="center"/>
    </xf>
    <xf numFmtId="0" fontId="16" fillId="31" borderId="0" xfId="463" applyFill="1">
      <alignment vertical="center"/>
    </xf>
    <xf numFmtId="1" fontId="16" fillId="0" borderId="38" xfId="463" applyNumberFormat="1" applyBorder="1" applyAlignment="1">
      <alignment horizontal="left" vertical="center"/>
    </xf>
    <xf numFmtId="0" fontId="180" fillId="0" borderId="38" xfId="463" applyFont="1" applyBorder="1" applyAlignment="1">
      <alignment horizontal="left" vertical="center"/>
    </xf>
    <xf numFmtId="310" fontId="178" fillId="31" borderId="0" xfId="463" applyNumberFormat="1" applyFont="1" applyFill="1">
      <alignment vertical="center"/>
    </xf>
    <xf numFmtId="2" fontId="184" fillId="0" borderId="0" xfId="463" applyNumberFormat="1" applyFont="1" applyAlignment="1">
      <alignment horizontal="centerContinuous" vertical="center"/>
    </xf>
    <xf numFmtId="0" fontId="185" fillId="0" borderId="0" xfId="463" applyFont="1" applyAlignment="1">
      <alignment horizontal="centerContinuous" vertical="center"/>
    </xf>
    <xf numFmtId="0" fontId="184" fillId="0" borderId="0" xfId="463" applyFont="1" applyAlignment="1">
      <alignment horizontal="right" vertical="center"/>
    </xf>
    <xf numFmtId="290" fontId="186" fillId="0" borderId="0" xfId="463" applyNumberFormat="1" applyFont="1">
      <alignment vertical="center"/>
    </xf>
    <xf numFmtId="167" fontId="16" fillId="0" borderId="0" xfId="463" applyNumberFormat="1">
      <alignment vertical="center"/>
    </xf>
    <xf numFmtId="167" fontId="16" fillId="0" borderId="2" xfId="463" applyNumberFormat="1" applyBorder="1">
      <alignment vertical="center"/>
    </xf>
    <xf numFmtId="0" fontId="88" fillId="0" borderId="37" xfId="463" applyFont="1" applyBorder="1">
      <alignment vertical="center"/>
    </xf>
    <xf numFmtId="0" fontId="178" fillId="31" borderId="0" xfId="463" applyFont="1" applyFill="1" applyAlignment="1">
      <alignment horizontal="center" vertical="center"/>
    </xf>
    <xf numFmtId="39" fontId="7" fillId="0" borderId="38" xfId="2" applyNumberFormat="1" applyFont="1" applyFill="1" applyBorder="1" applyAlignment="1">
      <alignment horizontal="right" vertical="center"/>
    </xf>
    <xf numFmtId="39" fontId="7" fillId="0" borderId="0" xfId="2" applyNumberFormat="1" applyFont="1" applyFill="1" applyBorder="1" applyAlignment="1">
      <alignment horizontal="right" vertical="center"/>
    </xf>
    <xf numFmtId="39" fontId="7" fillId="0" borderId="19" xfId="2" applyNumberFormat="1" applyFont="1" applyFill="1" applyBorder="1" applyAlignment="1">
      <alignment horizontal="right" vertical="center"/>
    </xf>
    <xf numFmtId="39" fontId="11" fillId="29" borderId="0" xfId="2" applyNumberFormat="1" applyFont="1" applyFill="1" applyBorder="1" applyAlignment="1">
      <alignment horizontal="right" vertical="center"/>
    </xf>
    <xf numFmtId="39" fontId="7" fillId="0" borderId="31" xfId="2" applyNumberFormat="1" applyFont="1" applyFill="1" applyBorder="1" applyAlignment="1">
      <alignment horizontal="right" vertical="center"/>
    </xf>
    <xf numFmtId="39" fontId="7" fillId="0" borderId="1" xfId="2" applyNumberFormat="1" applyFont="1" applyFill="1" applyBorder="1" applyAlignment="1">
      <alignment horizontal="right" vertical="center"/>
    </xf>
    <xf numFmtId="39" fontId="7" fillId="0" borderId="39" xfId="2" applyNumberFormat="1" applyFont="1" applyFill="1" applyBorder="1" applyAlignment="1">
      <alignment horizontal="right" vertical="center"/>
    </xf>
    <xf numFmtId="166" fontId="7" fillId="0" borderId="37" xfId="2" applyNumberFormat="1" applyFont="1" applyFill="1" applyBorder="1" applyAlignment="1">
      <alignment horizontal="right" vertical="center"/>
    </xf>
    <xf numFmtId="166" fontId="7" fillId="0" borderId="2" xfId="2" applyNumberFormat="1" applyFont="1" applyFill="1" applyBorder="1" applyAlignment="1">
      <alignment horizontal="right" vertical="center"/>
    </xf>
    <xf numFmtId="166" fontId="7" fillId="0" borderId="29" xfId="2" applyNumberFormat="1" applyFont="1" applyFill="1" applyBorder="1" applyAlignment="1">
      <alignment horizontal="right" vertical="center"/>
    </xf>
    <xf numFmtId="174" fontId="11" fillId="0" borderId="0" xfId="5" applyNumberFormat="1" applyFont="1" applyAlignment="1">
      <alignment horizontal="centerContinuous"/>
    </xf>
    <xf numFmtId="0" fontId="8" fillId="0" borderId="0" xfId="0" applyFont="1"/>
    <xf numFmtId="165" fontId="16" fillId="0" borderId="0" xfId="463" applyNumberFormat="1">
      <alignment vertical="center"/>
    </xf>
    <xf numFmtId="1" fontId="12" fillId="0" borderId="38" xfId="463" applyNumberFormat="1" applyFont="1" applyBorder="1" applyAlignment="1">
      <alignment horizontal="left" vertical="center"/>
    </xf>
    <xf numFmtId="0" fontId="12" fillId="0" borderId="0" xfId="463" applyFont="1">
      <alignment vertical="center"/>
    </xf>
    <xf numFmtId="172" fontId="7" fillId="0" borderId="0" xfId="4" applyNumberFormat="1" applyFont="1"/>
    <xf numFmtId="172" fontId="7" fillId="0" borderId="0" xfId="1" applyNumberFormat="1" applyFont="1" applyFill="1" applyAlignment="1"/>
    <xf numFmtId="171" fontId="7" fillId="0" borderId="0" xfId="3" applyNumberFormat="1" applyFont="1" applyFill="1" applyBorder="1" applyAlignment="1" applyProtection="1"/>
    <xf numFmtId="290" fontId="7" fillId="0" borderId="0" xfId="3" applyNumberFormat="1" applyFont="1" applyFill="1" applyBorder="1" applyAlignment="1" applyProtection="1"/>
    <xf numFmtId="0" fontId="189" fillId="32" borderId="0" xfId="724" applyFont="1" applyFill="1"/>
    <xf numFmtId="0" fontId="189" fillId="32" borderId="0" xfId="724" applyFont="1" applyFill="1" applyAlignment="1">
      <alignment horizontal="right"/>
    </xf>
    <xf numFmtId="0" fontId="5" fillId="0" borderId="0" xfId="724"/>
    <xf numFmtId="169" fontId="187" fillId="0" borderId="0" xfId="724" applyNumberFormat="1" applyFont="1"/>
    <xf numFmtId="0" fontId="187" fillId="0" borderId="0" xfId="724" applyFont="1"/>
    <xf numFmtId="39" fontId="190" fillId="0" borderId="0" xfId="724" applyNumberFormat="1" applyFont="1" applyAlignment="1">
      <alignment horizontal="right"/>
    </xf>
    <xf numFmtId="37" fontId="190" fillId="0" borderId="0" xfId="724" applyNumberFormat="1" applyFont="1" applyAlignment="1">
      <alignment horizontal="right"/>
    </xf>
    <xf numFmtId="0" fontId="191" fillId="0" borderId="0" xfId="724" applyFont="1"/>
    <xf numFmtId="169" fontId="187" fillId="0" borderId="0" xfId="724" applyNumberFormat="1" applyFont="1" applyAlignment="1">
      <alignment horizontal="right"/>
    </xf>
    <xf numFmtId="290" fontId="190" fillId="0" borderId="0" xfId="724" applyNumberFormat="1" applyFont="1" applyAlignment="1">
      <alignment horizontal="right"/>
    </xf>
    <xf numFmtId="2" fontId="189" fillId="32" borderId="0" xfId="724" applyNumberFormat="1" applyFont="1" applyFill="1" applyAlignment="1">
      <alignment horizontal="centerContinuous"/>
    </xf>
    <xf numFmtId="290" fontId="188" fillId="0" borderId="0" xfId="724" applyNumberFormat="1" applyFont="1"/>
    <xf numFmtId="290" fontId="188" fillId="0" borderId="19" xfId="724" applyNumberFormat="1" applyFont="1" applyBorder="1"/>
    <xf numFmtId="290" fontId="192" fillId="0" borderId="0" xfId="724" quotePrefix="1" applyNumberFormat="1" applyFont="1" applyAlignment="1">
      <alignment horizontal="right"/>
    </xf>
    <xf numFmtId="290" fontId="188" fillId="0" borderId="0" xfId="724" applyNumberFormat="1" applyFont="1" applyAlignment="1">
      <alignment horizontal="right"/>
    </xf>
    <xf numFmtId="290" fontId="188" fillId="0" borderId="19" xfId="724" applyNumberFormat="1" applyFont="1" applyBorder="1" applyAlignment="1">
      <alignment horizontal="right"/>
    </xf>
    <xf numFmtId="290" fontId="192" fillId="0" borderId="0" xfId="724" applyNumberFormat="1" applyFont="1"/>
    <xf numFmtId="290" fontId="192" fillId="0" borderId="19" xfId="724" applyNumberFormat="1" applyFont="1" applyBorder="1"/>
    <xf numFmtId="290" fontId="193" fillId="0" borderId="0" xfId="724" applyNumberFormat="1" applyFont="1"/>
    <xf numFmtId="290" fontId="193" fillId="0" borderId="19" xfId="724" applyNumberFormat="1" applyFont="1" applyBorder="1"/>
    <xf numFmtId="290" fontId="190" fillId="31" borderId="0" xfId="724" applyNumberFormat="1" applyFont="1" applyFill="1" applyAlignment="1">
      <alignment horizontal="right"/>
    </xf>
    <xf numFmtId="290" fontId="188" fillId="33" borderId="0" xfId="724" applyNumberFormat="1" applyFont="1" applyFill="1"/>
    <xf numFmtId="290" fontId="188" fillId="33" borderId="0" xfId="724" applyNumberFormat="1" applyFont="1" applyFill="1" applyAlignment="1">
      <alignment horizontal="right"/>
    </xf>
    <xf numFmtId="0" fontId="189" fillId="32" borderId="0" xfId="726" applyFont="1" applyFill="1" applyAlignment="1">
      <alignment horizontal="centerContinuous"/>
    </xf>
    <xf numFmtId="0" fontId="194" fillId="0" borderId="0" xfId="726" applyFont="1"/>
    <xf numFmtId="0" fontId="187" fillId="0" borderId="0" xfId="726" applyFont="1"/>
    <xf numFmtId="0" fontId="192" fillId="0" borderId="0" xfId="726" applyFont="1"/>
    <xf numFmtId="171" fontId="192" fillId="0" borderId="0" xfId="728" applyNumberFormat="1" applyFont="1" applyAlignment="1">
      <alignment horizontal="right"/>
    </xf>
    <xf numFmtId="0" fontId="196" fillId="0" borderId="0" xfId="726" applyFont="1"/>
    <xf numFmtId="173" fontId="192" fillId="0" borderId="0" xfId="726" applyNumberFormat="1" applyFont="1"/>
    <xf numFmtId="314" fontId="187" fillId="0" borderId="0" xfId="731" applyNumberFormat="1" applyFont="1"/>
    <xf numFmtId="0" fontId="199" fillId="32" borderId="0" xfId="726" applyFont="1" applyFill="1" applyAlignment="1">
      <alignment horizontal="left"/>
    </xf>
    <xf numFmtId="311" fontId="199" fillId="32" borderId="0" xfId="726" applyNumberFormat="1" applyFont="1" applyFill="1" applyAlignment="1">
      <alignment horizontal="left"/>
    </xf>
    <xf numFmtId="311" fontId="199" fillId="32" borderId="0" xfId="726" applyNumberFormat="1" applyFont="1" applyFill="1" applyAlignment="1">
      <alignment horizontal="centerContinuous"/>
    </xf>
    <xf numFmtId="37" fontId="187" fillId="0" borderId="0" xfId="726" applyNumberFormat="1" applyFont="1" applyAlignment="1">
      <alignment horizontal="right"/>
    </xf>
    <xf numFmtId="9" fontId="201" fillId="0" borderId="0" xfId="728" applyFont="1"/>
    <xf numFmtId="0" fontId="200" fillId="0" borderId="0" xfId="726" applyFont="1" applyAlignment="1">
      <alignment horizontal="left" indent="1"/>
    </xf>
    <xf numFmtId="0" fontId="187" fillId="0" borderId="1" xfId="726" applyFont="1" applyBorder="1"/>
    <xf numFmtId="167" fontId="187" fillId="0" borderId="0" xfId="726" applyNumberFormat="1" applyFont="1" applyAlignment="1">
      <alignment horizontal="right"/>
    </xf>
    <xf numFmtId="173" fontId="187" fillId="0" borderId="0" xfId="726" applyNumberFormat="1" applyFont="1"/>
    <xf numFmtId="37" fontId="187" fillId="0" borderId="0" xfId="726" applyNumberFormat="1" applyFont="1"/>
    <xf numFmtId="167" fontId="187" fillId="0" borderId="1" xfId="726" applyNumberFormat="1" applyFont="1" applyBorder="1" applyAlignment="1">
      <alignment horizontal="right"/>
    </xf>
    <xf numFmtId="171" fontId="201" fillId="0" borderId="0" xfId="728" applyNumberFormat="1" applyFont="1" applyAlignment="1">
      <alignment horizontal="right"/>
    </xf>
    <xf numFmtId="37" fontId="202" fillId="0" borderId="0" xfId="726" applyNumberFormat="1" applyFont="1" applyAlignment="1">
      <alignment horizontal="right"/>
    </xf>
    <xf numFmtId="37" fontId="201" fillId="0" borderId="0" xfId="726" applyNumberFormat="1" applyFont="1" applyAlignment="1">
      <alignment horizontal="right"/>
    </xf>
    <xf numFmtId="167" fontId="202" fillId="0" borderId="0" xfId="726" applyNumberFormat="1" applyFont="1" applyAlignment="1">
      <alignment horizontal="right"/>
    </xf>
    <xf numFmtId="0" fontId="202" fillId="0" borderId="0" xfId="726" applyFont="1"/>
    <xf numFmtId="173" fontId="201" fillId="0" borderId="0" xfId="726" applyNumberFormat="1" applyFont="1"/>
    <xf numFmtId="167" fontId="202" fillId="0" borderId="1" xfId="726" applyNumberFormat="1" applyFont="1" applyBorder="1" applyAlignment="1">
      <alignment horizontal="right"/>
    </xf>
    <xf numFmtId="0" fontId="203" fillId="0" borderId="0" xfId="726" applyFont="1"/>
    <xf numFmtId="307" fontId="203" fillId="0" borderId="0" xfId="726" applyNumberFormat="1" applyFont="1"/>
    <xf numFmtId="0" fontId="203" fillId="0" borderId="3" xfId="726" applyFont="1" applyBorder="1"/>
    <xf numFmtId="314" fontId="203" fillId="0" borderId="3" xfId="726" applyNumberFormat="1" applyFont="1" applyBorder="1"/>
    <xf numFmtId="0" fontId="205" fillId="0" borderId="0" xfId="0" applyFont="1"/>
    <xf numFmtId="37" fontId="37" fillId="34" borderId="0" xfId="0" applyNumberFormat="1" applyFont="1" applyFill="1" applyAlignment="1">
      <alignment vertical="center"/>
    </xf>
    <xf numFmtId="37" fontId="204" fillId="34" borderId="0" xfId="0" applyNumberFormat="1" applyFont="1" applyFill="1" applyAlignment="1">
      <alignment horizontal="left" vertical="center" wrapText="1" indent="1"/>
    </xf>
    <xf numFmtId="164" fontId="187" fillId="34" borderId="0" xfId="0" applyNumberFormat="1" applyFont="1" applyFill="1" applyAlignment="1">
      <alignment vertical="center"/>
    </xf>
    <xf numFmtId="0" fontId="192" fillId="0" borderId="0" xfId="0" applyFont="1"/>
    <xf numFmtId="37" fontId="192" fillId="34" borderId="0" xfId="0" applyNumberFormat="1" applyFont="1" applyFill="1" applyAlignment="1">
      <alignment horizontal="left" vertical="center" wrapText="1" indent="1"/>
    </xf>
    <xf numFmtId="37" fontId="187" fillId="34" borderId="0" xfId="0" applyNumberFormat="1" applyFont="1" applyFill="1" applyAlignment="1">
      <alignment vertical="center"/>
    </xf>
    <xf numFmtId="37" fontId="187" fillId="34" borderId="0" xfId="0" applyNumberFormat="1" applyFont="1" applyFill="1" applyAlignment="1">
      <alignment vertical="center" wrapText="1"/>
    </xf>
    <xf numFmtId="37" fontId="192" fillId="34" borderId="0" xfId="0" applyNumberFormat="1" applyFont="1" applyFill="1" applyAlignment="1">
      <alignment vertical="center"/>
    </xf>
    <xf numFmtId="212" fontId="202" fillId="0" borderId="0" xfId="0" applyNumberFormat="1" applyFont="1"/>
    <xf numFmtId="212" fontId="201" fillId="0" borderId="0" xfId="0" applyNumberFormat="1" applyFont="1"/>
    <xf numFmtId="1" fontId="187" fillId="34" borderId="0" xfId="0" applyNumberFormat="1" applyFont="1" applyFill="1" applyAlignment="1">
      <alignment vertical="center"/>
    </xf>
    <xf numFmtId="212" fontId="202" fillId="0" borderId="0" xfId="726" applyNumberFormat="1" applyFont="1"/>
    <xf numFmtId="212" fontId="187" fillId="0" borderId="0" xfId="726" applyNumberFormat="1" applyFont="1"/>
    <xf numFmtId="212" fontId="194" fillId="0" borderId="0" xfId="726" applyNumberFormat="1" applyFont="1"/>
    <xf numFmtId="0" fontId="194" fillId="0" borderId="1" xfId="726" applyFont="1" applyBorder="1"/>
    <xf numFmtId="0" fontId="202" fillId="0" borderId="1" xfId="726" applyFont="1" applyBorder="1"/>
    <xf numFmtId="0" fontId="203" fillId="0" borderId="1" xfId="726" applyFont="1" applyBorder="1"/>
    <xf numFmtId="166" fontId="16" fillId="0" borderId="0" xfId="463" applyNumberFormat="1">
      <alignment vertical="center"/>
    </xf>
    <xf numFmtId="308" fontId="11" fillId="0" borderId="39" xfId="2" applyNumberFormat="1" applyFont="1" applyFill="1" applyBorder="1" applyAlignment="1">
      <alignment horizontal="center" vertical="center"/>
    </xf>
    <xf numFmtId="308" fontId="11" fillId="0" borderId="37" xfId="2" applyNumberFormat="1" applyFont="1" applyFill="1" applyBorder="1" applyAlignment="1">
      <alignment horizontal="center" vertical="justify"/>
    </xf>
    <xf numFmtId="0" fontId="3" fillId="0" borderId="0" xfId="724" applyFont="1"/>
    <xf numFmtId="0" fontId="206" fillId="0" borderId="0" xfId="724" applyFont="1" applyAlignment="1">
      <alignment vertical="top"/>
    </xf>
    <xf numFmtId="290" fontId="209" fillId="33" borderId="19" xfId="724" applyNumberFormat="1" applyFont="1" applyFill="1" applyBorder="1" applyAlignment="1">
      <alignment horizontal="right"/>
    </xf>
    <xf numFmtId="0" fontId="2" fillId="0" borderId="0" xfId="724" applyFont="1"/>
    <xf numFmtId="290" fontId="209" fillId="33" borderId="19" xfId="724" applyNumberFormat="1" applyFont="1" applyFill="1" applyBorder="1" applyAlignment="1">
      <alignment horizontal="right" vertical="top"/>
    </xf>
    <xf numFmtId="0" fontId="5" fillId="0" borderId="0" xfId="724" applyAlignment="1">
      <alignment vertical="top"/>
    </xf>
    <xf numFmtId="0" fontId="208" fillId="33" borderId="0" xfId="724" applyFont="1" applyFill="1"/>
    <xf numFmtId="39" fontId="209" fillId="33" borderId="0" xfId="724" applyNumberFormat="1" applyFont="1" applyFill="1" applyAlignment="1">
      <alignment horizontal="right"/>
    </xf>
    <xf numFmtId="37" fontId="209" fillId="33" borderId="0" xfId="724" applyNumberFormat="1" applyFont="1" applyFill="1" applyAlignment="1">
      <alignment horizontal="right"/>
    </xf>
    <xf numFmtId="37" fontId="209" fillId="33" borderId="19" xfId="724" applyNumberFormat="1" applyFont="1" applyFill="1" applyBorder="1" applyAlignment="1">
      <alignment horizontal="right"/>
    </xf>
    <xf numFmtId="37" fontId="208" fillId="33" borderId="19" xfId="724" applyNumberFormat="1" applyFont="1" applyFill="1" applyBorder="1" applyAlignment="1">
      <alignment horizontal="right"/>
    </xf>
    <xf numFmtId="37" fontId="208" fillId="33" borderId="0" xfId="724" applyNumberFormat="1" applyFont="1" applyFill="1" applyAlignment="1">
      <alignment horizontal="right"/>
    </xf>
    <xf numFmtId="0" fontId="208" fillId="33" borderId="0" xfId="724" applyFont="1" applyFill="1" applyAlignment="1">
      <alignment vertical="top"/>
    </xf>
    <xf numFmtId="0" fontId="208" fillId="33" borderId="0" xfId="724" applyFont="1" applyFill="1" applyAlignment="1">
      <alignment vertical="top" wrapText="1"/>
    </xf>
    <xf numFmtId="39" fontId="209" fillId="33" borderId="0" xfId="724" applyNumberFormat="1" applyFont="1" applyFill="1" applyAlignment="1">
      <alignment horizontal="right" vertical="top"/>
    </xf>
    <xf numFmtId="37" fontId="209" fillId="33" borderId="0" xfId="724" applyNumberFormat="1" applyFont="1" applyFill="1" applyAlignment="1">
      <alignment horizontal="right" vertical="top"/>
    </xf>
    <xf numFmtId="37" fontId="209" fillId="33" borderId="19" xfId="724" applyNumberFormat="1" applyFont="1" applyFill="1" applyBorder="1" applyAlignment="1">
      <alignment horizontal="right" vertical="top"/>
    </xf>
    <xf numFmtId="0" fontId="187" fillId="35" borderId="0" xfId="724" applyFont="1" applyFill="1"/>
    <xf numFmtId="39" fontId="190" fillId="35" borderId="0" xfId="724" applyNumberFormat="1" applyFont="1" applyFill="1" applyAlignment="1">
      <alignment horizontal="right"/>
    </xf>
    <xf numFmtId="290" fontId="190" fillId="35" borderId="19" xfId="724" applyNumberFormat="1" applyFont="1" applyFill="1" applyBorder="1" applyAlignment="1">
      <alignment horizontal="right"/>
    </xf>
    <xf numFmtId="37" fontId="190" fillId="35" borderId="0" xfId="724" applyNumberFormat="1" applyFont="1" applyFill="1" applyAlignment="1">
      <alignment horizontal="right"/>
    </xf>
    <xf numFmtId="37" fontId="190" fillId="35" borderId="19" xfId="724" applyNumberFormat="1" applyFont="1" applyFill="1" applyBorder="1" applyAlignment="1">
      <alignment horizontal="right"/>
    </xf>
    <xf numFmtId="37" fontId="187" fillId="35" borderId="19" xfId="724" applyNumberFormat="1" applyFont="1" applyFill="1" applyBorder="1" applyAlignment="1">
      <alignment horizontal="right"/>
    </xf>
    <xf numFmtId="37" fontId="187" fillId="35" borderId="0" xfId="724" applyNumberFormat="1" applyFont="1" applyFill="1" applyAlignment="1">
      <alignment horizontal="right"/>
    </xf>
    <xf numFmtId="0" fontId="210" fillId="36" borderId="0" xfId="724" applyFont="1" applyFill="1"/>
    <xf numFmtId="39" fontId="190" fillId="36" borderId="0" xfId="724" applyNumberFormat="1" applyFont="1" applyFill="1" applyAlignment="1">
      <alignment horizontal="right"/>
    </xf>
    <xf numFmtId="37" fontId="190" fillId="36" borderId="0" xfId="724" applyNumberFormat="1" applyFont="1" applyFill="1" applyAlignment="1">
      <alignment horizontal="right"/>
    </xf>
    <xf numFmtId="290" fontId="190" fillId="36" borderId="0" xfId="724" applyNumberFormat="1" applyFont="1" applyFill="1" applyAlignment="1">
      <alignment horizontal="right"/>
    </xf>
    <xf numFmtId="0" fontId="210" fillId="37" borderId="0" xfId="724" applyFont="1" applyFill="1"/>
    <xf numFmtId="39" fontId="190" fillId="37" borderId="0" xfId="724" applyNumberFormat="1" applyFont="1" applyFill="1" applyAlignment="1">
      <alignment horizontal="right"/>
    </xf>
    <xf numFmtId="290" fontId="190" fillId="37" borderId="19" xfId="724" applyNumberFormat="1" applyFont="1" applyFill="1" applyBorder="1" applyAlignment="1">
      <alignment horizontal="right"/>
    </xf>
    <xf numFmtId="37" fontId="190" fillId="37" borderId="0" xfId="724" applyNumberFormat="1" applyFont="1" applyFill="1" applyAlignment="1">
      <alignment horizontal="right"/>
    </xf>
    <xf numFmtId="37" fontId="190" fillId="37" borderId="19" xfId="724" applyNumberFormat="1" applyFont="1" applyFill="1" applyBorder="1" applyAlignment="1">
      <alignment horizontal="right"/>
    </xf>
    <xf numFmtId="308" fontId="7" fillId="0" borderId="37" xfId="2" applyNumberFormat="1" applyFont="1" applyFill="1" applyBorder="1" applyAlignment="1">
      <alignment horizontal="right" vertical="center"/>
    </xf>
    <xf numFmtId="308" fontId="7" fillId="0" borderId="2" xfId="2" applyNumberFormat="1" applyFont="1" applyFill="1" applyBorder="1" applyAlignment="1">
      <alignment horizontal="right" vertical="center"/>
    </xf>
    <xf numFmtId="308" fontId="7" fillId="0" borderId="29" xfId="2" applyNumberFormat="1" applyFont="1" applyFill="1" applyBorder="1" applyAlignment="1">
      <alignment horizontal="right" vertical="center"/>
    </xf>
    <xf numFmtId="308" fontId="7" fillId="0" borderId="38" xfId="2" applyNumberFormat="1" applyFont="1" applyFill="1" applyBorder="1" applyAlignment="1">
      <alignment horizontal="right" vertical="center"/>
    </xf>
    <xf numFmtId="308" fontId="7" fillId="0" borderId="0" xfId="2" applyNumberFormat="1" applyFont="1" applyFill="1" applyBorder="1" applyAlignment="1">
      <alignment horizontal="right" vertical="center"/>
    </xf>
    <xf numFmtId="308" fontId="7" fillId="0" borderId="19" xfId="2" applyNumberFormat="1" applyFont="1" applyFill="1" applyBorder="1" applyAlignment="1">
      <alignment horizontal="right" vertical="center"/>
    </xf>
    <xf numFmtId="308" fontId="7" fillId="0" borderId="31" xfId="2" applyNumberFormat="1" applyFont="1" applyFill="1" applyBorder="1" applyAlignment="1">
      <alignment horizontal="right" vertical="center"/>
    </xf>
    <xf numFmtId="308" fontId="7" fillId="0" borderId="1" xfId="2" applyNumberFormat="1" applyFont="1" applyFill="1" applyBorder="1" applyAlignment="1">
      <alignment horizontal="right" vertical="center"/>
    </xf>
    <xf numFmtId="308" fontId="7" fillId="0" borderId="39" xfId="2" applyNumberFormat="1" applyFont="1" applyFill="1" applyBorder="1" applyAlignment="1">
      <alignment horizontal="right" vertical="center"/>
    </xf>
    <xf numFmtId="198" fontId="212" fillId="34" borderId="37" xfId="732" applyNumberFormat="1" applyFont="1" applyFill="1" applyBorder="1"/>
    <xf numFmtId="0" fontId="211" fillId="34" borderId="29" xfId="732" applyFill="1" applyBorder="1"/>
    <xf numFmtId="198" fontId="12" fillId="34" borderId="38" xfId="732" applyNumberFormat="1" applyFont="1" applyFill="1" applyBorder="1"/>
    <xf numFmtId="171" fontId="12" fillId="34" borderId="19" xfId="729" applyNumberFormat="1" applyFont="1" applyFill="1" applyBorder="1"/>
    <xf numFmtId="0" fontId="194" fillId="0" borderId="2" xfId="726" applyFont="1" applyBorder="1"/>
    <xf numFmtId="171" fontId="12" fillId="34" borderId="19" xfId="727" applyNumberFormat="1" applyFont="1" applyFill="1" applyBorder="1" applyAlignment="1">
      <alignment horizontal="right"/>
    </xf>
    <xf numFmtId="2" fontId="12" fillId="34" borderId="19" xfId="727" applyNumberFormat="1" applyFont="1" applyFill="1" applyBorder="1" applyAlignment="1">
      <alignment horizontal="right"/>
    </xf>
    <xf numFmtId="171" fontId="12" fillId="34" borderId="19" xfId="730" applyNumberFormat="1" applyFont="1" applyFill="1" applyBorder="1"/>
    <xf numFmtId="0" fontId="213" fillId="0" borderId="0" xfId="726" applyFont="1"/>
    <xf numFmtId="0" fontId="213" fillId="0" borderId="38" xfId="726" applyFont="1" applyBorder="1"/>
    <xf numFmtId="171" fontId="213" fillId="0" borderId="19" xfId="3" applyNumberFormat="1" applyFont="1" applyBorder="1"/>
    <xf numFmtId="0" fontId="194" fillId="0" borderId="38" xfId="726" applyFont="1" applyBorder="1"/>
    <xf numFmtId="0" fontId="194" fillId="0" borderId="19" xfId="726" applyFont="1" applyBorder="1"/>
    <xf numFmtId="0" fontId="213" fillId="0" borderId="31" xfId="726" applyFont="1" applyBorder="1"/>
    <xf numFmtId="171" fontId="214" fillId="0" borderId="39" xfId="3" applyNumberFormat="1" applyFont="1" applyBorder="1"/>
    <xf numFmtId="9" fontId="12" fillId="34" borderId="19" xfId="727" applyNumberFormat="1" applyFont="1" applyFill="1" applyBorder="1" applyAlignment="1">
      <alignment horizontal="right"/>
    </xf>
    <xf numFmtId="9" fontId="187" fillId="0" borderId="0" xfId="726" applyNumberFormat="1" applyFont="1"/>
    <xf numFmtId="10" fontId="11" fillId="31" borderId="0" xfId="0" applyNumberFormat="1" applyFont="1" applyFill="1" applyAlignment="1">
      <alignment horizontal="center" vertical="top"/>
    </xf>
    <xf numFmtId="0" fontId="1" fillId="0" borderId="0" xfId="724" applyFont="1"/>
    <xf numFmtId="198" fontId="16" fillId="0" borderId="0" xfId="463" applyNumberFormat="1">
      <alignment vertical="center"/>
    </xf>
    <xf numFmtId="212" fontId="16" fillId="0" borderId="0" xfId="463" applyNumberFormat="1">
      <alignment vertical="center"/>
    </xf>
    <xf numFmtId="290" fontId="178" fillId="0" borderId="0" xfId="463" applyNumberFormat="1" applyFont="1">
      <alignment vertical="center"/>
    </xf>
    <xf numFmtId="0" fontId="12" fillId="0" borderId="1" xfId="463" applyFont="1" applyBorder="1">
      <alignment vertical="center"/>
    </xf>
    <xf numFmtId="315" fontId="186" fillId="0" borderId="0" xfId="463" applyNumberFormat="1" applyFont="1">
      <alignment vertical="center"/>
    </xf>
    <xf numFmtId="49" fontId="208" fillId="33" borderId="0" xfId="724" applyNumberFormat="1" applyFont="1" applyFill="1"/>
    <xf numFmtId="49" fontId="208" fillId="33" borderId="0" xfId="724" quotePrefix="1" applyNumberFormat="1" applyFont="1" applyFill="1" applyAlignment="1">
      <alignment vertical="top"/>
    </xf>
    <xf numFmtId="49" fontId="187" fillId="35" borderId="0" xfId="724" applyNumberFormat="1" applyFont="1" applyFill="1"/>
    <xf numFmtId="49" fontId="210" fillId="37" borderId="0" xfId="724" applyNumberFormat="1" applyFont="1" applyFill="1"/>
    <xf numFmtId="49" fontId="210" fillId="36" borderId="0" xfId="724" applyNumberFormat="1" applyFont="1" applyFill="1"/>
    <xf numFmtId="49" fontId="210" fillId="36" borderId="0" xfId="724" quotePrefix="1" applyNumberFormat="1" applyFont="1" applyFill="1"/>
    <xf numFmtId="307" fontId="178" fillId="0" borderId="0" xfId="463" applyNumberFormat="1" applyFont="1" applyAlignment="1">
      <alignment horizontal="left" vertical="center"/>
    </xf>
    <xf numFmtId="0" fontId="178" fillId="0" borderId="0" xfId="463" applyFont="1">
      <alignment vertical="center"/>
    </xf>
    <xf numFmtId="0" fontId="206" fillId="0" borderId="0" xfId="724" applyFont="1" applyAlignment="1">
      <alignment horizontal="left" vertical="top" wrapText="1"/>
    </xf>
  </cellXfs>
  <cellStyles count="733">
    <cellStyle name="_2003-06 Revenue by Product and Service 0829" xfId="15" xr:uid="{00000000-0005-0000-0000-000009000000}"/>
    <cellStyle name="_2005 Pro Forma Analysis 2.7.06" xfId="16" xr:uid="{00000000-0005-0000-0000-00000A000000}"/>
    <cellStyle name="_2006 Model backup 0419" xfId="17" xr:uid="{00000000-0005-0000-0000-00000B000000}"/>
    <cellStyle name="_2006 Operating expense summary vs Q1 05" xfId="18" xr:uid="{00000000-0005-0000-0000-00000C000000}"/>
    <cellStyle name="_2006 Operating expense summary vs Q1 05 v2 (2)" xfId="19" xr:uid="{00000000-0005-0000-0000-00000D000000}"/>
    <cellStyle name="_Biotronic Valuation_Q4-09_v06" xfId="20" xr:uid="{00000000-0005-0000-0000-00000E000000}"/>
    <cellStyle name="_Book3" xfId="21" xr:uid="{00000000-0005-0000-0000-00000F000000}"/>
    <cellStyle name="_Copy of Reserve schedule at 87%_3" xfId="22" xr:uid="{00000000-0005-0000-0000-000010000000}"/>
    <cellStyle name="_CS DCF Shell - Beta version_080815" xfId="23" xr:uid="{00000000-0005-0000-0000-000011000000}"/>
    <cellStyle name="_FY 2005 Exit cost rollforward 0902" xfId="24" xr:uid="{00000000-0005-0000-0000-000012000000}"/>
    <cellStyle name="_Jan 1 05 PI Summary File" xfId="25" xr:uid="{00000000-0005-0000-0000-000013000000}"/>
    <cellStyle name="_Q2 Top 15 Eval Customers Management Book (2)" xfId="26" xr:uid="{00000000-0005-0000-0000-000014000000}"/>
    <cellStyle name="_Q3 FY04 Reserve Calculation for Q3 Fy04_No Service_10_14_2004_version 2 Final" xfId="27" xr:uid="{00000000-0005-0000-0000-000015000000}"/>
    <cellStyle name="_Q3 Raw E&amp;O" xfId="28" xr:uid="{00000000-0005-0000-0000-000016000000}"/>
    <cellStyle name="_Reserve schedule at 84%" xfId="29" xr:uid="{00000000-0005-0000-0000-000017000000}"/>
    <cellStyle name="_Revised ETS Planv3" xfId="30" xr:uid="{00000000-0005-0000-0000-000018000000}"/>
    <cellStyle name="_Sept 04 Raw Material Accrual Entry" xfId="31" xr:uid="{00000000-0005-0000-0000-000019000000}"/>
    <cellStyle name="-1" xfId="38" xr:uid="{00000000-0005-0000-0000-000020000000}"/>
    <cellStyle name="’Ê‰Ý [0.00]_Area" xfId="32" xr:uid="{00000000-0005-0000-0000-00001A000000}"/>
    <cellStyle name="’Ê‰Ý_Area" xfId="33" xr:uid="{00000000-0005-0000-0000-00001B000000}"/>
    <cellStyle name="%" xfId="14" xr:uid="{00000000-0005-0000-0000-000008000000}"/>
    <cellStyle name="•W_Area" xfId="34" xr:uid="{00000000-0005-0000-0000-00001C000000}"/>
    <cellStyle name="$" xfId="6" xr:uid="{00000000-0005-0000-0000-000000000000}"/>
    <cellStyle name="$1000s (0)" xfId="7" xr:uid="{00000000-0005-0000-0000-000001000000}"/>
    <cellStyle name="$m" xfId="8" xr:uid="{00000000-0005-0000-0000-000002000000}"/>
    <cellStyle name="$q" xfId="9" xr:uid="{00000000-0005-0000-0000-000003000000}"/>
    <cellStyle name="$q*" xfId="10" xr:uid="{00000000-0005-0000-0000-000004000000}"/>
    <cellStyle name="$qA" xfId="11" xr:uid="{00000000-0005-0000-0000-000005000000}"/>
    <cellStyle name="$qRange" xfId="12" xr:uid="{00000000-0005-0000-0000-000006000000}"/>
    <cellStyle name="$sign" xfId="13" xr:uid="{00000000-0005-0000-0000-000007000000}"/>
    <cellStyle name="0,0_x000d__x000a_NA_x000d__x000a_" xfId="35" xr:uid="{00000000-0005-0000-0000-00001D000000}"/>
    <cellStyle name="01" xfId="36" xr:uid="{00000000-0005-0000-0000-00001E000000}"/>
    <cellStyle name="1" xfId="37" xr:uid="{00000000-0005-0000-0000-00001F000000}"/>
    <cellStyle name="1000s (0)" xfId="39" xr:uid="{00000000-0005-0000-0000-000021000000}"/>
    <cellStyle name="2" xfId="40" xr:uid="{00000000-0005-0000-0000-000022000000}"/>
    <cellStyle name="2x" xfId="41" xr:uid="{00000000-0005-0000-0000-000023000000}"/>
    <cellStyle name="3" xfId="42" xr:uid="{00000000-0005-0000-0000-000024000000}"/>
    <cellStyle name="3_7.2.2-12 AFI May 08 Financial Statements" xfId="43" xr:uid="{00000000-0005-0000-0000-000025000000}"/>
    <cellStyle name="3_7.2.2-5 AFI Financials 10-31-08" xfId="44" xr:uid="{00000000-0005-0000-0000-000026000000}"/>
    <cellStyle name="ac" xfId="45" xr:uid="{00000000-0005-0000-0000-000027000000}"/>
    <cellStyle name="args.style" xfId="46" xr:uid="{00000000-0005-0000-0000-000028000000}"/>
    <cellStyle name="Ariel 7 pt. plain" xfId="47" xr:uid="{00000000-0005-0000-0000-000029000000}"/>
    <cellStyle name="b0" xfId="48" xr:uid="{00000000-0005-0000-0000-00002A000000}"/>
    <cellStyle name="b1" xfId="49" xr:uid="{00000000-0005-0000-0000-00002B000000}"/>
    <cellStyle name="b2" xfId="50" xr:uid="{00000000-0005-0000-0000-00002C000000}"/>
    <cellStyle name="b3" xfId="51" xr:uid="{00000000-0005-0000-0000-00002D000000}"/>
    <cellStyle name="b4" xfId="52" xr:uid="{00000000-0005-0000-0000-00002E000000}"/>
    <cellStyle name="Blank [,]" xfId="55" xr:uid="{00000000-0005-0000-0000-000031000000}"/>
    <cellStyle name="Blank [%]" xfId="54" xr:uid="{00000000-0005-0000-0000-000030000000}"/>
    <cellStyle name="Blank [$]" xfId="53" xr:uid="{00000000-0005-0000-0000-00002F000000}"/>
    <cellStyle name="Blank [1,]" xfId="58" xr:uid="{00000000-0005-0000-0000-000034000000}"/>
    <cellStyle name="Blank [1%]" xfId="57" xr:uid="{00000000-0005-0000-0000-000033000000}"/>
    <cellStyle name="Blank [1$]" xfId="56" xr:uid="{00000000-0005-0000-0000-000032000000}"/>
    <cellStyle name="Blank [2,]" xfId="61" xr:uid="{00000000-0005-0000-0000-000037000000}"/>
    <cellStyle name="Blank [2%]" xfId="60" xr:uid="{00000000-0005-0000-0000-000036000000}"/>
    <cellStyle name="Blank [2$]" xfId="59" xr:uid="{00000000-0005-0000-0000-000035000000}"/>
    <cellStyle name="Body" xfId="62" xr:uid="{00000000-0005-0000-0000-000038000000}"/>
    <cellStyle name="Bold12" xfId="63" xr:uid="{00000000-0005-0000-0000-000039000000}"/>
    <cellStyle name="BoldItal12" xfId="64" xr:uid="{00000000-0005-0000-0000-00003A000000}"/>
    <cellStyle name="Border" xfId="65" xr:uid="{00000000-0005-0000-0000-00003B000000}"/>
    <cellStyle name="Border Thin" xfId="66" xr:uid="{00000000-0005-0000-0000-00003C000000}"/>
    <cellStyle name="Border1" xfId="67" xr:uid="{00000000-0005-0000-0000-00003D000000}"/>
    <cellStyle name="Border2" xfId="68" xr:uid="{00000000-0005-0000-0000-00003E000000}"/>
    <cellStyle name="Border3" xfId="69" xr:uid="{00000000-0005-0000-0000-00003F000000}"/>
    <cellStyle name="Bottom Edge" xfId="70" xr:uid="{00000000-0005-0000-0000-000040000000}"/>
    <cellStyle name="c" xfId="71" xr:uid="{00000000-0005-0000-0000-000041000000}"/>
    <cellStyle name="c_Araraquara 2b" xfId="72" xr:uid="{00000000-0005-0000-0000-000042000000}"/>
    <cellStyle name="c_Araraquara 2b_7.2.2-12 AFI May 08 Financial Statements" xfId="73" xr:uid="{00000000-0005-0000-0000-000043000000}"/>
    <cellStyle name="c_Araraquara 2b_7.2.2-5 AFI Financials 10-31-08" xfId="74" xr:uid="{00000000-0005-0000-0000-000044000000}"/>
    <cellStyle name="c0" xfId="75" xr:uid="{00000000-0005-0000-0000-000045000000}"/>
    <cellStyle name="c0-" xfId="77" xr:uid="{00000000-0005-0000-0000-000047000000}"/>
    <cellStyle name="c0'" xfId="76" xr:uid="{00000000-0005-0000-0000-000046000000}"/>
    <cellStyle name="c0]" xfId="78" xr:uid="{00000000-0005-0000-0000-000048000000}"/>
    <cellStyle name="C00A" xfId="79" xr:uid="{00000000-0005-0000-0000-00004A000000}"/>
    <cellStyle name="C00B" xfId="80" xr:uid="{00000000-0005-0000-0000-00004B000000}"/>
    <cellStyle name="C00L" xfId="81" xr:uid="{00000000-0005-0000-0000-00004C000000}"/>
    <cellStyle name="C01A" xfId="82" xr:uid="{00000000-0005-0000-0000-00004D000000}"/>
    <cellStyle name="C01B" xfId="83" xr:uid="{00000000-0005-0000-0000-00004E000000}"/>
    <cellStyle name="C01H" xfId="84" xr:uid="{00000000-0005-0000-0000-00004F000000}"/>
    <cellStyle name="C01L" xfId="85" xr:uid="{00000000-0005-0000-0000-000050000000}"/>
    <cellStyle name="C02A" xfId="86" xr:uid="{00000000-0005-0000-0000-000051000000}"/>
    <cellStyle name="C02B" xfId="87" xr:uid="{00000000-0005-0000-0000-000052000000}"/>
    <cellStyle name="C02H" xfId="88" xr:uid="{00000000-0005-0000-0000-000053000000}"/>
    <cellStyle name="C02L" xfId="89" xr:uid="{00000000-0005-0000-0000-000054000000}"/>
    <cellStyle name="C03A" xfId="90" xr:uid="{00000000-0005-0000-0000-000055000000}"/>
    <cellStyle name="C03B" xfId="91" xr:uid="{00000000-0005-0000-0000-000056000000}"/>
    <cellStyle name="C03H" xfId="92" xr:uid="{00000000-0005-0000-0000-000057000000}"/>
    <cellStyle name="C03L" xfId="93" xr:uid="{00000000-0005-0000-0000-000058000000}"/>
    <cellStyle name="C04A" xfId="94" xr:uid="{00000000-0005-0000-0000-000059000000}"/>
    <cellStyle name="C04B" xfId="95" xr:uid="{00000000-0005-0000-0000-00005A000000}"/>
    <cellStyle name="C04H" xfId="96" xr:uid="{00000000-0005-0000-0000-00005B000000}"/>
    <cellStyle name="C04L" xfId="97" xr:uid="{00000000-0005-0000-0000-00005C000000}"/>
    <cellStyle name="C05A" xfId="98" xr:uid="{00000000-0005-0000-0000-00005D000000}"/>
    <cellStyle name="C05B" xfId="99" xr:uid="{00000000-0005-0000-0000-00005E000000}"/>
    <cellStyle name="C05H" xfId="100" xr:uid="{00000000-0005-0000-0000-00005F000000}"/>
    <cellStyle name="C05L" xfId="101" xr:uid="{00000000-0005-0000-0000-000060000000}"/>
    <cellStyle name="C06A" xfId="102" xr:uid="{00000000-0005-0000-0000-000061000000}"/>
    <cellStyle name="C06B" xfId="103" xr:uid="{00000000-0005-0000-0000-000062000000}"/>
    <cellStyle name="C06H" xfId="104" xr:uid="{00000000-0005-0000-0000-000063000000}"/>
    <cellStyle name="C06L" xfId="105" xr:uid="{00000000-0005-0000-0000-000064000000}"/>
    <cellStyle name="C07A" xfId="106" xr:uid="{00000000-0005-0000-0000-000065000000}"/>
    <cellStyle name="C07B" xfId="107" xr:uid="{00000000-0005-0000-0000-000066000000}"/>
    <cellStyle name="C07H" xfId="108" xr:uid="{00000000-0005-0000-0000-000067000000}"/>
    <cellStyle name="C07L" xfId="109" xr:uid="{00000000-0005-0000-0000-000068000000}"/>
    <cellStyle name="c09" xfId="110" xr:uid="{00000000-0005-0000-0000-000069000000}"/>
    <cellStyle name="c1" xfId="111" xr:uid="{00000000-0005-0000-0000-00006A000000}"/>
    <cellStyle name="c2" xfId="112" xr:uid="{00000000-0005-0000-0000-00006B000000}"/>
    <cellStyle name="c22" xfId="113" xr:uid="{00000000-0005-0000-0000-00006C000000}"/>
    <cellStyle name="c2x" xfId="114" xr:uid="{00000000-0005-0000-0000-00006D000000}"/>
    <cellStyle name="c3" xfId="115" xr:uid="{00000000-0005-0000-0000-00006E000000}"/>
    <cellStyle name="c9" xfId="116" xr:uid="{00000000-0005-0000-0000-00006F000000}"/>
    <cellStyle name="Calc Currency (0)" xfId="117" xr:uid="{00000000-0005-0000-0000-000070000000}"/>
    <cellStyle name="Calc Currency (2)" xfId="118" xr:uid="{00000000-0005-0000-0000-000071000000}"/>
    <cellStyle name="Calc Percent (0)" xfId="119" xr:uid="{00000000-0005-0000-0000-000072000000}"/>
    <cellStyle name="Calc Percent (1)" xfId="120" xr:uid="{00000000-0005-0000-0000-000073000000}"/>
    <cellStyle name="Calc Percent (2)" xfId="121" xr:uid="{00000000-0005-0000-0000-000074000000}"/>
    <cellStyle name="Calc Units (0)" xfId="122" xr:uid="{00000000-0005-0000-0000-000075000000}"/>
    <cellStyle name="Calc Units (1)" xfId="123" xr:uid="{00000000-0005-0000-0000-000076000000}"/>
    <cellStyle name="Calc Units (2)" xfId="124" xr:uid="{00000000-0005-0000-0000-000077000000}"/>
    <cellStyle name="Calculations" xfId="730" xr:uid="{00000000-0005-0000-0000-000078000000}"/>
    <cellStyle name="Cents" xfId="125" xr:uid="{00000000-0005-0000-0000-000079000000}"/>
    <cellStyle name="ChartingText" xfId="126" xr:uid="{00000000-0005-0000-0000-00007A000000}"/>
    <cellStyle name="co" xfId="127" xr:uid="{00000000-0005-0000-0000-00007B000000}"/>
    <cellStyle name="Co. Names" xfId="128" xr:uid="{00000000-0005-0000-0000-00007C000000}"/>
    <cellStyle name="ColBlue" xfId="129" xr:uid="{00000000-0005-0000-0000-00007D000000}"/>
    <cellStyle name="ColGreen" xfId="130" xr:uid="{00000000-0005-0000-0000-00007E000000}"/>
    <cellStyle name="Colhead_left" xfId="131" xr:uid="{00000000-0005-0000-0000-00007F000000}"/>
    <cellStyle name="ColRed" xfId="132" xr:uid="{00000000-0005-0000-0000-000080000000}"/>
    <cellStyle name="Column Header" xfId="133" xr:uid="{00000000-0005-0000-0000-000081000000}"/>
    <cellStyle name="ColumnHeaderNormal" xfId="134" xr:uid="{00000000-0005-0000-0000-000082000000}"/>
    <cellStyle name="columns" xfId="135" xr:uid="{00000000-0005-0000-0000-000083000000}"/>
    <cellStyle name="Com - Zero (0)" xfId="136" xr:uid="{00000000-0005-0000-0000-000084000000}"/>
    <cellStyle name="Comma" xfId="1" builtinId="3"/>
    <cellStyle name="Comma  - Style1" xfId="137" xr:uid="{00000000-0005-0000-0000-000086000000}"/>
    <cellStyle name="Comma  - Style2" xfId="138" xr:uid="{00000000-0005-0000-0000-000087000000}"/>
    <cellStyle name="Comma  - Style3" xfId="139" xr:uid="{00000000-0005-0000-0000-000088000000}"/>
    <cellStyle name="Comma  - Style4" xfId="140" xr:uid="{00000000-0005-0000-0000-000089000000}"/>
    <cellStyle name="Comma  - Style5" xfId="141" xr:uid="{00000000-0005-0000-0000-00008A000000}"/>
    <cellStyle name="Comma  - Style6" xfId="142" xr:uid="{00000000-0005-0000-0000-00008B000000}"/>
    <cellStyle name="Comma  - Style7" xfId="143" xr:uid="{00000000-0005-0000-0000-00008C000000}"/>
    <cellStyle name="Comma  - Style8" xfId="144" xr:uid="{00000000-0005-0000-0000-00008D000000}"/>
    <cellStyle name="comma (0)" xfId="145" xr:uid="{00000000-0005-0000-0000-00008E000000}"/>
    <cellStyle name="Comma (1)" xfId="146" xr:uid="{00000000-0005-0000-0000-00008F000000}"/>
    <cellStyle name="Comma (2)" xfId="147" xr:uid="{00000000-0005-0000-0000-000090000000}"/>
    <cellStyle name="Comma [00]" xfId="148" xr:uid="{00000000-0005-0000-0000-000091000000}"/>
    <cellStyle name="Comma [1]" xfId="149" xr:uid="{00000000-0005-0000-0000-000092000000}"/>
    <cellStyle name="Comma [2]" xfId="150" xr:uid="{00000000-0005-0000-0000-000093000000}"/>
    <cellStyle name="Comma [3]" xfId="151" xr:uid="{00000000-0005-0000-0000-000094000000}"/>
    <cellStyle name="Comma 0" xfId="152" xr:uid="{00000000-0005-0000-0000-000095000000}"/>
    <cellStyle name="Comma 0*" xfId="153" xr:uid="{00000000-0005-0000-0000-000096000000}"/>
    <cellStyle name="Comma 10" xfId="154" xr:uid="{00000000-0005-0000-0000-000097000000}"/>
    <cellStyle name="Comma 10 2" xfId="155" xr:uid="{00000000-0005-0000-0000-000098000000}"/>
    <cellStyle name="Comma 11" xfId="156" xr:uid="{00000000-0005-0000-0000-000099000000}"/>
    <cellStyle name="Comma 12" xfId="731" xr:uid="{00000000-0005-0000-0000-00009A000000}"/>
    <cellStyle name="Comma 2" xfId="157" xr:uid="{00000000-0005-0000-0000-00009B000000}"/>
    <cellStyle name="Comma 2 2" xfId="158" xr:uid="{00000000-0005-0000-0000-00009C000000}"/>
    <cellStyle name="Comma 2 3" xfId="159" xr:uid="{00000000-0005-0000-0000-00009D000000}"/>
    <cellStyle name="Comma 2 3 2" xfId="160" xr:uid="{00000000-0005-0000-0000-00009E000000}"/>
    <cellStyle name="Comma 2 3 3" xfId="161" xr:uid="{00000000-0005-0000-0000-00009F000000}"/>
    <cellStyle name="Comma 2 3 3 2" xfId="162" xr:uid="{00000000-0005-0000-0000-0000A0000000}"/>
    <cellStyle name="Comma 2 3 3 3" xfId="163" xr:uid="{00000000-0005-0000-0000-0000A1000000}"/>
    <cellStyle name="Comma 2 3 4" xfId="164" xr:uid="{00000000-0005-0000-0000-0000A2000000}"/>
    <cellStyle name="Comma 2_Copy of Equiplist Horse" xfId="166" xr:uid="{00000000-0005-0000-0000-0000A4000000}"/>
    <cellStyle name="Comma 2*" xfId="165" xr:uid="{00000000-0005-0000-0000-0000A3000000}"/>
    <cellStyle name="Comma 3" xfId="167" xr:uid="{00000000-0005-0000-0000-0000A5000000}"/>
    <cellStyle name="Comma 3*" xfId="168" xr:uid="{00000000-0005-0000-0000-0000A6000000}"/>
    <cellStyle name="Comma 4" xfId="169" xr:uid="{00000000-0005-0000-0000-0000A7000000}"/>
    <cellStyle name="Comma 5" xfId="170" xr:uid="{00000000-0005-0000-0000-0000A8000000}"/>
    <cellStyle name="Comma 6" xfId="171" xr:uid="{00000000-0005-0000-0000-0000A9000000}"/>
    <cellStyle name="Comma 7" xfId="172" xr:uid="{00000000-0005-0000-0000-0000AA000000}"/>
    <cellStyle name="Comma 7 2" xfId="173" xr:uid="{00000000-0005-0000-0000-0000AB000000}"/>
    <cellStyle name="Comma 8" xfId="174" xr:uid="{00000000-0005-0000-0000-0000AC000000}"/>
    <cellStyle name="Comma 8 2" xfId="175" xr:uid="{00000000-0005-0000-0000-0000AD000000}"/>
    <cellStyle name="Comma 9" xfId="176" xr:uid="{00000000-0005-0000-0000-0000AE000000}"/>
    <cellStyle name="Comma 9 2" xfId="177" xr:uid="{00000000-0005-0000-0000-0000AF000000}"/>
    <cellStyle name="Comma Cents" xfId="178" xr:uid="{00000000-0005-0000-0000-0000B0000000}"/>
    <cellStyle name="Comma*" xfId="179" xr:uid="{00000000-0005-0000-0000-0000B1000000}"/>
    <cellStyle name="Comma0" xfId="180" xr:uid="{00000000-0005-0000-0000-0000B2000000}"/>
    <cellStyle name="Comma0 - Modelo1" xfId="181" xr:uid="{00000000-0005-0000-0000-0000B3000000}"/>
    <cellStyle name="Comma0 - Style1" xfId="182" xr:uid="{00000000-0005-0000-0000-0000B4000000}"/>
    <cellStyle name="Comma0 - Style3" xfId="183" xr:uid="{00000000-0005-0000-0000-0000B5000000}"/>
    <cellStyle name="Comma0 - Style5" xfId="184" xr:uid="{00000000-0005-0000-0000-0000B6000000}"/>
    <cellStyle name="Comma0 - Style6" xfId="185" xr:uid="{00000000-0005-0000-0000-0000B7000000}"/>
    <cellStyle name="Comma1 - Modelo2" xfId="186" xr:uid="{00000000-0005-0000-0000-0000B8000000}"/>
    <cellStyle name="Comma1 - Style1" xfId="187" xr:uid="{00000000-0005-0000-0000-0000B9000000}"/>
    <cellStyle name="Comma1 - Style2" xfId="188" xr:uid="{00000000-0005-0000-0000-0000BA000000}"/>
    <cellStyle name="COMPS" xfId="189" xr:uid="{00000000-0005-0000-0000-0000BB000000}"/>
    <cellStyle name="COMPS1" xfId="190" xr:uid="{00000000-0005-0000-0000-0000BC000000}"/>
    <cellStyle name="COMPSdate" xfId="191" xr:uid="{00000000-0005-0000-0000-0000BD000000}"/>
    <cellStyle name="Copied" xfId="192" xr:uid="{00000000-0005-0000-0000-0000BE000000}"/>
    <cellStyle name="curr" xfId="193" xr:uid="{00000000-0005-0000-0000-0000BF000000}"/>
    <cellStyle name="Curren - Style1" xfId="194" xr:uid="{00000000-0005-0000-0000-0000C0000000}"/>
    <cellStyle name="Curren - Style2" xfId="195" xr:uid="{00000000-0005-0000-0000-0000C1000000}"/>
    <cellStyle name="Curren - Style6" xfId="196" xr:uid="{00000000-0005-0000-0000-0000C2000000}"/>
    <cellStyle name="Currency" xfId="2" builtinId="4"/>
    <cellStyle name="Currency ($)" xfId="197" xr:uid="{00000000-0005-0000-0000-0000C4000000}"/>
    <cellStyle name="Currency (0)" xfId="198" xr:uid="{00000000-0005-0000-0000-0000C5000000}"/>
    <cellStyle name="Currency (2)" xfId="199" xr:uid="{00000000-0005-0000-0000-0000C6000000}"/>
    <cellStyle name="Currency [00]" xfId="200" xr:uid="{00000000-0005-0000-0000-0000C7000000}"/>
    <cellStyle name="Currency [1]" xfId="201" xr:uid="{00000000-0005-0000-0000-0000C8000000}"/>
    <cellStyle name="Currency [2]" xfId="202" xr:uid="{00000000-0005-0000-0000-0000C9000000}"/>
    <cellStyle name="Currency [3]" xfId="203" xr:uid="{00000000-0005-0000-0000-0000CA000000}"/>
    <cellStyle name="Currency 0" xfId="204" xr:uid="{00000000-0005-0000-0000-0000CB000000}"/>
    <cellStyle name="Currency 10" xfId="205" xr:uid="{00000000-0005-0000-0000-0000CC000000}"/>
    <cellStyle name="Currency 11" xfId="206" xr:uid="{00000000-0005-0000-0000-0000CD000000}"/>
    <cellStyle name="Currency 12" xfId="207" xr:uid="{00000000-0005-0000-0000-0000CE000000}"/>
    <cellStyle name="Currency 12 2" xfId="208" xr:uid="{00000000-0005-0000-0000-0000CF000000}"/>
    <cellStyle name="Currency 12 2 2" xfId="209" xr:uid="{00000000-0005-0000-0000-0000D0000000}"/>
    <cellStyle name="Currency 12 2 3" xfId="210" xr:uid="{00000000-0005-0000-0000-0000D1000000}"/>
    <cellStyle name="Currency 12 2 4" xfId="211" xr:uid="{00000000-0005-0000-0000-0000D2000000}"/>
    <cellStyle name="Currency 12 2 5" xfId="212" xr:uid="{00000000-0005-0000-0000-0000D3000000}"/>
    <cellStyle name="Currency 12 3" xfId="213" xr:uid="{00000000-0005-0000-0000-0000D4000000}"/>
    <cellStyle name="Currency 13" xfId="214" xr:uid="{00000000-0005-0000-0000-0000D5000000}"/>
    <cellStyle name="Currency 13 2" xfId="215" xr:uid="{00000000-0005-0000-0000-0000D6000000}"/>
    <cellStyle name="Currency 13 3" xfId="216" xr:uid="{00000000-0005-0000-0000-0000D7000000}"/>
    <cellStyle name="Currency 14" xfId="217" xr:uid="{00000000-0005-0000-0000-0000D8000000}"/>
    <cellStyle name="Currency 14 2" xfId="218" xr:uid="{00000000-0005-0000-0000-0000D9000000}"/>
    <cellStyle name="Currency 15" xfId="219" xr:uid="{00000000-0005-0000-0000-0000DA000000}"/>
    <cellStyle name="Currency 15 2" xfId="220" xr:uid="{00000000-0005-0000-0000-0000DB000000}"/>
    <cellStyle name="Currency 16" xfId="221" xr:uid="{00000000-0005-0000-0000-0000DC000000}"/>
    <cellStyle name="Currency 16 2" xfId="222" xr:uid="{00000000-0005-0000-0000-0000DD000000}"/>
    <cellStyle name="Currency 17" xfId="223" xr:uid="{00000000-0005-0000-0000-0000DE000000}"/>
    <cellStyle name="Currency 17 2" xfId="224" xr:uid="{00000000-0005-0000-0000-0000DF000000}"/>
    <cellStyle name="Currency 18" xfId="225" xr:uid="{00000000-0005-0000-0000-0000E0000000}"/>
    <cellStyle name="Currency 18 2" xfId="226" xr:uid="{00000000-0005-0000-0000-0000E1000000}"/>
    <cellStyle name="Currency 19" xfId="227" xr:uid="{00000000-0005-0000-0000-0000E2000000}"/>
    <cellStyle name="Currency 19 2" xfId="228" xr:uid="{00000000-0005-0000-0000-0000E3000000}"/>
    <cellStyle name="Currency 2" xfId="229" xr:uid="{00000000-0005-0000-0000-0000E4000000}"/>
    <cellStyle name="Currency 2 2" xfId="230" xr:uid="{00000000-0005-0000-0000-0000E5000000}"/>
    <cellStyle name="Currency 2 2 2" xfId="231" xr:uid="{00000000-0005-0000-0000-0000E6000000}"/>
    <cellStyle name="Currency 2 2 2 2" xfId="232" xr:uid="{00000000-0005-0000-0000-0000E7000000}"/>
    <cellStyle name="Currency 2 2 2 3" xfId="233" xr:uid="{00000000-0005-0000-0000-0000E8000000}"/>
    <cellStyle name="Currency 2 2 2 3 2" xfId="234" xr:uid="{00000000-0005-0000-0000-0000E9000000}"/>
    <cellStyle name="Currency 2 2 2 3 3" xfId="235" xr:uid="{00000000-0005-0000-0000-0000EA000000}"/>
    <cellStyle name="Currency 2 2 2 4" xfId="236" xr:uid="{00000000-0005-0000-0000-0000EB000000}"/>
    <cellStyle name="Currency 2 3" xfId="237" xr:uid="{00000000-0005-0000-0000-0000EC000000}"/>
    <cellStyle name="Currency 2 4" xfId="238" xr:uid="{00000000-0005-0000-0000-0000ED000000}"/>
    <cellStyle name="Currency 2 4 2" xfId="239" xr:uid="{00000000-0005-0000-0000-0000EE000000}"/>
    <cellStyle name="Currency 2 4 3" xfId="240" xr:uid="{00000000-0005-0000-0000-0000EF000000}"/>
    <cellStyle name="Currency 2 4 3 2" xfId="241" xr:uid="{00000000-0005-0000-0000-0000F0000000}"/>
    <cellStyle name="Currency 2 4 3 2 2" xfId="242" xr:uid="{00000000-0005-0000-0000-0000F1000000}"/>
    <cellStyle name="Currency 2 4 3 3" xfId="243" xr:uid="{00000000-0005-0000-0000-0000F2000000}"/>
    <cellStyle name="Currency 2 4 4" xfId="244" xr:uid="{00000000-0005-0000-0000-0000F3000000}"/>
    <cellStyle name="Currency 2 4 4 2" xfId="245" xr:uid="{00000000-0005-0000-0000-0000F4000000}"/>
    <cellStyle name="Currency 2 5" xfId="246" xr:uid="{00000000-0005-0000-0000-0000F5000000}"/>
    <cellStyle name="Currency 2 6" xfId="247" xr:uid="{00000000-0005-0000-0000-0000F6000000}"/>
    <cellStyle name="Currency 2 6 2" xfId="248" xr:uid="{00000000-0005-0000-0000-0000F7000000}"/>
    <cellStyle name="Currency 2 7" xfId="249" xr:uid="{00000000-0005-0000-0000-0000F8000000}"/>
    <cellStyle name="Currency 2 8" xfId="250" xr:uid="{00000000-0005-0000-0000-0000F9000000}"/>
    <cellStyle name="Currency 2_BNN December 2008 Board Summary Information" xfId="252" xr:uid="{00000000-0005-0000-0000-0000FB000000}"/>
    <cellStyle name="Currency 2*" xfId="251" xr:uid="{00000000-0005-0000-0000-0000FA000000}"/>
    <cellStyle name="Currency 20" xfId="253" xr:uid="{00000000-0005-0000-0000-0000FC000000}"/>
    <cellStyle name="Currency 20 2" xfId="254" xr:uid="{00000000-0005-0000-0000-0000FD000000}"/>
    <cellStyle name="Currency 21" xfId="255" xr:uid="{00000000-0005-0000-0000-0000FE000000}"/>
    <cellStyle name="Currency 21 2" xfId="256" xr:uid="{00000000-0005-0000-0000-0000FF000000}"/>
    <cellStyle name="Currency 22" xfId="257" xr:uid="{00000000-0005-0000-0000-000000010000}"/>
    <cellStyle name="Currency 22 2" xfId="258" xr:uid="{00000000-0005-0000-0000-000001010000}"/>
    <cellStyle name="Currency 23" xfId="259" xr:uid="{00000000-0005-0000-0000-000002010000}"/>
    <cellStyle name="Currency 24" xfId="260" xr:uid="{00000000-0005-0000-0000-000003010000}"/>
    <cellStyle name="Currency 25" xfId="261" xr:uid="{00000000-0005-0000-0000-000004010000}"/>
    <cellStyle name="Currency 26" xfId="262" xr:uid="{00000000-0005-0000-0000-000005010000}"/>
    <cellStyle name="Currency 27" xfId="263" xr:uid="{00000000-0005-0000-0000-000006010000}"/>
    <cellStyle name="Currency 28" xfId="264" xr:uid="{00000000-0005-0000-0000-000007010000}"/>
    <cellStyle name="Currency 29" xfId="265" xr:uid="{00000000-0005-0000-0000-000008010000}"/>
    <cellStyle name="Currency 3" xfId="266" xr:uid="{00000000-0005-0000-0000-000009010000}"/>
    <cellStyle name="Currency 3 2" xfId="267" xr:uid="{00000000-0005-0000-0000-00000A010000}"/>
    <cellStyle name="Currency 3 3" xfId="268" xr:uid="{00000000-0005-0000-0000-00000B010000}"/>
    <cellStyle name="Currency 3 3 2" xfId="269" xr:uid="{00000000-0005-0000-0000-00000C010000}"/>
    <cellStyle name="Currency 3 4" xfId="270" xr:uid="{00000000-0005-0000-0000-00000D010000}"/>
    <cellStyle name="Currency 3*" xfId="271" xr:uid="{00000000-0005-0000-0000-00000E010000}"/>
    <cellStyle name="Currency 30" xfId="272" xr:uid="{00000000-0005-0000-0000-00000F010000}"/>
    <cellStyle name="Currency 31" xfId="273" xr:uid="{00000000-0005-0000-0000-000010010000}"/>
    <cellStyle name="Currency 32" xfId="274" xr:uid="{00000000-0005-0000-0000-000011010000}"/>
    <cellStyle name="Currency 33" xfId="275" xr:uid="{00000000-0005-0000-0000-000012010000}"/>
    <cellStyle name="Currency 34" xfId="276" xr:uid="{00000000-0005-0000-0000-000013010000}"/>
    <cellStyle name="Currency 4" xfId="277" xr:uid="{00000000-0005-0000-0000-000014010000}"/>
    <cellStyle name="Currency 5" xfId="278" xr:uid="{00000000-0005-0000-0000-000015010000}"/>
    <cellStyle name="Currency 5 2" xfId="279" xr:uid="{00000000-0005-0000-0000-000016010000}"/>
    <cellStyle name="Currency 6" xfId="280" xr:uid="{00000000-0005-0000-0000-000017010000}"/>
    <cellStyle name="Currency 7" xfId="281" xr:uid="{00000000-0005-0000-0000-000018010000}"/>
    <cellStyle name="Currency 8" xfId="282" xr:uid="{00000000-0005-0000-0000-000019010000}"/>
    <cellStyle name="Currency 9" xfId="283" xr:uid="{00000000-0005-0000-0000-00001A010000}"/>
    <cellStyle name="Currency*" xfId="284" xr:uid="{00000000-0005-0000-0000-00001B010000}"/>
    <cellStyle name="Currency0" xfId="285" xr:uid="{00000000-0005-0000-0000-00001C010000}"/>
    <cellStyle name="Currsmall" xfId="286" xr:uid="{00000000-0005-0000-0000-00001D010000}"/>
    <cellStyle name="d_yield" xfId="287" xr:uid="{00000000-0005-0000-0000-00001E010000}"/>
    <cellStyle name="DATA_ENT" xfId="288" xr:uid="{00000000-0005-0000-0000-00001F010000}"/>
    <cellStyle name="Date" xfId="289" xr:uid="{00000000-0005-0000-0000-000020010000}"/>
    <cellStyle name="Date - Style5" xfId="290" xr:uid="{00000000-0005-0000-0000-000021010000}"/>
    <cellStyle name="Date [D-M-Y]" xfId="291" xr:uid="{00000000-0005-0000-0000-000022010000}"/>
    <cellStyle name="Date [M/D/Y]" xfId="292" xr:uid="{00000000-0005-0000-0000-000023010000}"/>
    <cellStyle name="Date [M/Y]" xfId="293" xr:uid="{00000000-0005-0000-0000-000024010000}"/>
    <cellStyle name="Date [MMM-YY]" xfId="294" xr:uid="{00000000-0005-0000-0000-000025010000}"/>
    <cellStyle name="Date [Y]" xfId="295" xr:uid="{00000000-0005-0000-0000-000026010000}"/>
    <cellStyle name="Date Aligned" xfId="296" xr:uid="{00000000-0005-0000-0000-000027010000}"/>
    <cellStyle name="Date Aligned*" xfId="297" xr:uid="{00000000-0005-0000-0000-000028010000}"/>
    <cellStyle name="Date Short" xfId="298" xr:uid="{00000000-0005-0000-0000-000029010000}"/>
    <cellStyle name="Date_1. AFI May 2009 Financial Statements" xfId="299" xr:uid="{00000000-0005-0000-0000-00002A010000}"/>
    <cellStyle name="DE-SELECT" xfId="301" xr:uid="{00000000-0005-0000-0000-00002C010000}"/>
    <cellStyle name="Default" xfId="300" xr:uid="{00000000-0005-0000-0000-00002B010000}"/>
    <cellStyle name="Dezimal [0]_Compiling Utility Macros" xfId="302" xr:uid="{00000000-0005-0000-0000-00002D010000}"/>
    <cellStyle name="Dezimal_Compiling Utility Macros" xfId="303" xr:uid="{00000000-0005-0000-0000-00002E010000}"/>
    <cellStyle name="Dotted Line" xfId="304" xr:uid="{00000000-0005-0000-0000-00002F010000}"/>
    <cellStyle name="DOWNFOOT" xfId="305" xr:uid="{00000000-0005-0000-0000-000030010000}"/>
    <cellStyle name="Driver" xfId="727" xr:uid="{00000000-0005-0000-0000-000031010000}"/>
    <cellStyle name="Enter Currency (0)" xfId="306" xr:uid="{00000000-0005-0000-0000-000032010000}"/>
    <cellStyle name="Enter Currency (2)" xfId="307" xr:uid="{00000000-0005-0000-0000-000033010000}"/>
    <cellStyle name="Enter Units (0)" xfId="308" xr:uid="{00000000-0005-0000-0000-000034010000}"/>
    <cellStyle name="Enter Units (1)" xfId="309" xr:uid="{00000000-0005-0000-0000-000035010000}"/>
    <cellStyle name="Enter Units (2)" xfId="310" xr:uid="{00000000-0005-0000-0000-000036010000}"/>
    <cellStyle name="Entered" xfId="311" xr:uid="{00000000-0005-0000-0000-000037010000}"/>
    <cellStyle name="eps" xfId="312" xr:uid="{00000000-0005-0000-0000-000038010000}"/>
    <cellStyle name="eps$" xfId="313" xr:uid="{00000000-0005-0000-0000-000039010000}"/>
    <cellStyle name="eps$A" xfId="314" xr:uid="{00000000-0005-0000-0000-00003A010000}"/>
    <cellStyle name="eps$E" xfId="315" xr:uid="{00000000-0005-0000-0000-00003B010000}"/>
    <cellStyle name="epsA" xfId="316" xr:uid="{00000000-0005-0000-0000-00003D010000}"/>
    <cellStyle name="epsE" xfId="317" xr:uid="{00000000-0005-0000-0000-00003E010000}"/>
    <cellStyle name="Euro" xfId="318" xr:uid="{00000000-0005-0000-0000-00003F010000}"/>
    <cellStyle name="Euro 2" xfId="319" xr:uid="{00000000-0005-0000-0000-000040010000}"/>
    <cellStyle name="F2" xfId="320" xr:uid="{00000000-0005-0000-0000-000041010000}"/>
    <cellStyle name="F3" xfId="321" xr:uid="{00000000-0005-0000-0000-000042010000}"/>
    <cellStyle name="F4" xfId="322" xr:uid="{00000000-0005-0000-0000-000043010000}"/>
    <cellStyle name="F5" xfId="323" xr:uid="{00000000-0005-0000-0000-000044010000}"/>
    <cellStyle name="F6" xfId="324" xr:uid="{00000000-0005-0000-0000-000045010000}"/>
    <cellStyle name="F7" xfId="325" xr:uid="{00000000-0005-0000-0000-000046010000}"/>
    <cellStyle name="F8" xfId="326" xr:uid="{00000000-0005-0000-0000-000047010000}"/>
    <cellStyle name="Fixed" xfId="327" xr:uid="{00000000-0005-0000-0000-000048010000}"/>
    <cellStyle name="Fixed4 - Style4" xfId="328" xr:uid="{00000000-0005-0000-0000-000049010000}"/>
    <cellStyle name="Fixlong" xfId="329" xr:uid="{00000000-0005-0000-0000-00004A010000}"/>
    <cellStyle name="Footnote" xfId="330" xr:uid="{00000000-0005-0000-0000-00004B010000}"/>
    <cellStyle name="Format Number Column" xfId="331" xr:uid="{00000000-0005-0000-0000-00004C010000}"/>
    <cellStyle name="Fraction" xfId="332" xr:uid="{00000000-0005-0000-0000-00004D010000}"/>
    <cellStyle name="Fraction [8]" xfId="333" xr:uid="{00000000-0005-0000-0000-00004E010000}"/>
    <cellStyle name="Fraction [Bl]" xfId="334" xr:uid="{00000000-0005-0000-0000-00004F010000}"/>
    <cellStyle name="FY" xfId="335" xr:uid="{00000000-0005-0000-0000-000050010000}"/>
    <cellStyle name="g" xfId="336" xr:uid="{00000000-0005-0000-0000-000051010000}"/>
    <cellStyle name="g_rate" xfId="337" xr:uid="{00000000-0005-0000-0000-000052010000}"/>
    <cellStyle name="g_rate_Akamai_Model_Master012301" xfId="338" xr:uid="{00000000-0005-0000-0000-000053010000}"/>
    <cellStyle name="g_rate_Akamai_Model_Master021601" xfId="339" xr:uid="{00000000-0005-0000-0000-000054010000}"/>
    <cellStyle name="g_rate_AOL_Model_Master" xfId="340" xr:uid="{00000000-0005-0000-0000-000055010000}"/>
    <cellStyle name="g_rate_EarningsModel" xfId="341" xr:uid="{00000000-0005-0000-0000-000056010000}"/>
    <cellStyle name="g_rate_Mapping Points" xfId="342" xr:uid="{00000000-0005-0000-0000-000057010000}"/>
    <cellStyle name="g_rate_MSFT_Model_fromReaderman_withMyComments" xfId="343" xr:uid="{00000000-0005-0000-0000-000058010000}"/>
    <cellStyle name="g_rate_MSFT_Model_Master012201" xfId="344" xr:uid="{00000000-0005-0000-0000-000059010000}"/>
    <cellStyle name="g_rate_New RHATModel 022101" xfId="345" xr:uid="{00000000-0005-0000-0000-00005A010000}"/>
    <cellStyle name="g_rate_pc_dashboard_typed" xfId="346" xr:uid="{00000000-0005-0000-0000-00005B010000}"/>
    <cellStyle name="Green" xfId="347" xr:uid="{00000000-0005-0000-0000-00005C010000}"/>
    <cellStyle name="Grey" xfId="348" xr:uid="{00000000-0005-0000-0000-00005D010000}"/>
    <cellStyle name="Hard Percent" xfId="349" xr:uid="{00000000-0005-0000-0000-00005E010000}"/>
    <cellStyle name="Head 1" xfId="350" xr:uid="{00000000-0005-0000-0000-00005F010000}"/>
    <cellStyle name="Header" xfId="351" xr:uid="{00000000-0005-0000-0000-000060010000}"/>
    <cellStyle name="Header1" xfId="352" xr:uid="{00000000-0005-0000-0000-000061010000}"/>
    <cellStyle name="Header2" xfId="353" xr:uid="{00000000-0005-0000-0000-000062010000}"/>
    <cellStyle name="Heading" xfId="354" xr:uid="{00000000-0005-0000-0000-000063010000}"/>
    <cellStyle name="HEADING1" xfId="355" xr:uid="{00000000-0005-0000-0000-000064010000}"/>
    <cellStyle name="HEADING2" xfId="356" xr:uid="{00000000-0005-0000-0000-000065010000}"/>
    <cellStyle name="Heading3" xfId="357" xr:uid="{00000000-0005-0000-0000-000066010000}"/>
    <cellStyle name="Headings" xfId="358" xr:uid="{00000000-0005-0000-0000-000067010000}"/>
    <cellStyle name="HEADINGSTOP" xfId="359" xr:uid="{00000000-0005-0000-0000-000068010000}"/>
    <cellStyle name="Helv 9 ctr wrap" xfId="360" xr:uid="{00000000-0005-0000-0000-000069010000}"/>
    <cellStyle name="Helv 9 lft wrap" xfId="361" xr:uid="{00000000-0005-0000-0000-00006A010000}"/>
    <cellStyle name="Hi Lite" xfId="362" xr:uid="{00000000-0005-0000-0000-00006B010000}"/>
    <cellStyle name="Hidden" xfId="363" xr:uid="{00000000-0005-0000-0000-00006C010000}"/>
    <cellStyle name="hidebold" xfId="364" xr:uid="{00000000-0005-0000-0000-00006D010000}"/>
    <cellStyle name="hidenorm" xfId="365" xr:uid="{00000000-0005-0000-0000-00006E010000}"/>
    <cellStyle name="HiLite" xfId="366" xr:uid="{00000000-0005-0000-0000-00006F010000}"/>
    <cellStyle name="Input [yellow]" xfId="367" xr:uid="{00000000-0005-0000-0000-000070010000}"/>
    <cellStyle name="Invisible" xfId="368" xr:uid="{00000000-0005-0000-0000-000071010000}"/>
    <cellStyle name="Komma [0]_laroux" xfId="369" xr:uid="{00000000-0005-0000-0000-000072010000}"/>
    <cellStyle name="Komma_laroux" xfId="370" xr:uid="{00000000-0005-0000-0000-000073010000}"/>
    <cellStyle name="KP_Normal" xfId="371" xr:uid="{00000000-0005-0000-0000-000074010000}"/>
    <cellStyle name="Large Page Heading" xfId="372" xr:uid="{00000000-0005-0000-0000-000075010000}"/>
    <cellStyle name="Link Currency (0)" xfId="373" xr:uid="{00000000-0005-0000-0000-000076010000}"/>
    <cellStyle name="Link Currency (2)" xfId="374" xr:uid="{00000000-0005-0000-0000-000077010000}"/>
    <cellStyle name="Link Units (0)" xfId="375" xr:uid="{00000000-0005-0000-0000-000078010000}"/>
    <cellStyle name="Link Units (1)" xfId="376" xr:uid="{00000000-0005-0000-0000-000079010000}"/>
    <cellStyle name="Link Units (2)" xfId="377" xr:uid="{00000000-0005-0000-0000-00007A010000}"/>
    <cellStyle name="Linked-Sheet" xfId="729" xr:uid="{00000000-0005-0000-0000-00007B010000}"/>
    <cellStyle name="locked" xfId="378" xr:uid="{00000000-0005-0000-0000-00007C010000}"/>
    <cellStyle name="Logo" xfId="379" xr:uid="{00000000-0005-0000-0000-00007D010000}"/>
    <cellStyle name="m" xfId="380" xr:uid="{00000000-0005-0000-0000-00007E010000}"/>
    <cellStyle name="m_Akamai_Model_Master012301" xfId="382" xr:uid="{00000000-0005-0000-0000-000080010000}"/>
    <cellStyle name="m_Akamai_Model_Master021601" xfId="383" xr:uid="{00000000-0005-0000-0000-000081010000}"/>
    <cellStyle name="m_AOL_Model_Master" xfId="384" xr:uid="{00000000-0005-0000-0000-000082010000}"/>
    <cellStyle name="m_EarningsModel" xfId="385" xr:uid="{00000000-0005-0000-0000-000083010000}"/>
    <cellStyle name="m_Mapping Points" xfId="386" xr:uid="{00000000-0005-0000-0000-000084010000}"/>
    <cellStyle name="m_MSFT_Model_fromReaderman_withMyComments" xfId="387" xr:uid="{00000000-0005-0000-0000-000085010000}"/>
    <cellStyle name="m_MSFT_Model_Master012201" xfId="388" xr:uid="{00000000-0005-0000-0000-000086010000}"/>
    <cellStyle name="m_New RHATModel 022101" xfId="389" xr:uid="{00000000-0005-0000-0000-000087010000}"/>
    <cellStyle name="m_pc_dashboard_typed" xfId="390" xr:uid="{00000000-0005-0000-0000-000088010000}"/>
    <cellStyle name="m$" xfId="381" xr:uid="{00000000-0005-0000-0000-00007F010000}"/>
    <cellStyle name="Map Labels" xfId="391" xr:uid="{00000000-0005-0000-0000-000089010000}"/>
    <cellStyle name="Map Legend" xfId="392" xr:uid="{00000000-0005-0000-0000-00008A010000}"/>
    <cellStyle name="Map Title" xfId="393" xr:uid="{00000000-0005-0000-0000-00008B010000}"/>
    <cellStyle name="Millares [0]_results" xfId="394" xr:uid="{00000000-0005-0000-0000-00008C010000}"/>
    <cellStyle name="Millares_Accounts Receivable Analysis" xfId="395" xr:uid="{00000000-0005-0000-0000-00008D010000}"/>
    <cellStyle name="Milliers [0]_!!!GO" xfId="396" xr:uid="{00000000-0005-0000-0000-00008E010000}"/>
    <cellStyle name="Milliers_!!!GO" xfId="397" xr:uid="{00000000-0005-0000-0000-00008F010000}"/>
    <cellStyle name="MJM" xfId="398" xr:uid="{00000000-0005-0000-0000-000090010000}"/>
    <cellStyle name="mm" xfId="399" xr:uid="{00000000-0005-0000-0000-000091010000}"/>
    <cellStyle name="Moneda [0]_results" xfId="400" xr:uid="{00000000-0005-0000-0000-000092010000}"/>
    <cellStyle name="Moneda_results" xfId="401" xr:uid="{00000000-0005-0000-0000-000093010000}"/>
    <cellStyle name="Monétaire [0]_!!!GO" xfId="402" xr:uid="{00000000-0005-0000-0000-000094010000}"/>
    <cellStyle name="Monétaire_!!!GO" xfId="403" xr:uid="{00000000-0005-0000-0000-000095010000}"/>
    <cellStyle name="Multiple" xfId="404" xr:uid="{00000000-0005-0000-0000-000096010000}"/>
    <cellStyle name="MultipleBelow" xfId="405" xr:uid="{00000000-0005-0000-0000-000097010000}"/>
    <cellStyle name="MW_STANDARD" xfId="406" xr:uid="{00000000-0005-0000-0000-000098010000}"/>
    <cellStyle name="n" xfId="407" xr:uid="{00000000-0005-0000-0000-000099010000}"/>
    <cellStyle name="n_Muzac Ops" xfId="410" xr:uid="{00000000-0005-0000-0000-00009C010000}"/>
    <cellStyle name="n-" xfId="408" xr:uid="{00000000-0005-0000-0000-00009A010000}"/>
    <cellStyle name="n*" xfId="409" xr:uid="{00000000-0005-0000-0000-00009B010000}"/>
    <cellStyle name="n0" xfId="411" xr:uid="{00000000-0005-0000-0000-00009D010000}"/>
    <cellStyle name="n0-" xfId="413" xr:uid="{00000000-0005-0000-0000-00009F010000}"/>
    <cellStyle name="n0'" xfId="412" xr:uid="{00000000-0005-0000-0000-00009E010000}"/>
    <cellStyle name="n00" xfId="414" xr:uid="{00000000-0005-0000-0000-0000A1010000}"/>
    <cellStyle name="n000" xfId="415" xr:uid="{00000000-0005-0000-0000-0000A2010000}"/>
    <cellStyle name="n09" xfId="416" xr:uid="{00000000-0005-0000-0000-0000A3010000}"/>
    <cellStyle name="n0x" xfId="417" xr:uid="{00000000-0005-0000-0000-0000A4010000}"/>
    <cellStyle name="n1" xfId="418" xr:uid="{00000000-0005-0000-0000-0000A5010000}"/>
    <cellStyle name="n1`" xfId="419" xr:uid="{00000000-0005-0000-0000-0000A6010000}"/>
    <cellStyle name="n1`x" xfId="420" xr:uid="{00000000-0005-0000-0000-0000A7010000}"/>
    <cellStyle name="n13" xfId="421" xr:uid="{00000000-0005-0000-0000-0000A8010000}"/>
    <cellStyle name="n1x" xfId="422" xr:uid="{00000000-0005-0000-0000-0000A9010000}"/>
    <cellStyle name="n2" xfId="423" xr:uid="{00000000-0005-0000-0000-0000AA010000}"/>
    <cellStyle name="n21x" xfId="424" xr:uid="{00000000-0005-0000-0000-0000AB010000}"/>
    <cellStyle name="n2x" xfId="425" xr:uid="{00000000-0005-0000-0000-0000AC010000}"/>
    <cellStyle name="n2z" xfId="426" xr:uid="{00000000-0005-0000-0000-0000AD010000}"/>
    <cellStyle name="n3" xfId="427" xr:uid="{00000000-0005-0000-0000-0000AE010000}"/>
    <cellStyle name="n3x" xfId="428" xr:uid="{00000000-0005-0000-0000-0000AF010000}"/>
    <cellStyle name="n9" xfId="429" xr:uid="{00000000-0005-0000-0000-0000B0010000}"/>
    <cellStyle name="negativ" xfId="430" xr:uid="{00000000-0005-0000-0000-0000B1010000}"/>
    <cellStyle name="NewColumnHeaderNormal" xfId="431" xr:uid="{00000000-0005-0000-0000-0000B2010000}"/>
    <cellStyle name="NewSectionHeaderNormal" xfId="432" xr:uid="{00000000-0005-0000-0000-0000B3010000}"/>
    <cellStyle name="NewTitleNormal" xfId="433" xr:uid="{00000000-0005-0000-0000-0000B4010000}"/>
    <cellStyle name="nm0" xfId="434" xr:uid="{00000000-0005-0000-0000-0000B5010000}"/>
    <cellStyle name="nm2x" xfId="435" xr:uid="{00000000-0005-0000-0000-0000B6010000}"/>
    <cellStyle name="nnx" xfId="436" xr:uid="{00000000-0005-0000-0000-0000B7010000}"/>
    <cellStyle name="no" xfId="437" xr:uid="{00000000-0005-0000-0000-0000B8010000}"/>
    <cellStyle name="no dec" xfId="438" xr:uid="{00000000-0005-0000-0000-0000B9010000}"/>
    <cellStyle name="nodollars" xfId="439" xr:uid="{00000000-0005-0000-0000-0000BA010000}"/>
    <cellStyle name="Normal" xfId="0" builtinId="0"/>
    <cellStyle name="Normal - Style1" xfId="440" xr:uid="{00000000-0005-0000-0000-0000BC010000}"/>
    <cellStyle name="Normal - Style2" xfId="441" xr:uid="{00000000-0005-0000-0000-0000BD010000}"/>
    <cellStyle name="Normal - Style3" xfId="442" xr:uid="{00000000-0005-0000-0000-0000BE010000}"/>
    <cellStyle name="Normal - Style4" xfId="443" xr:uid="{00000000-0005-0000-0000-0000BF010000}"/>
    <cellStyle name="Normal - Style5" xfId="444" xr:uid="{00000000-0005-0000-0000-0000C0010000}"/>
    <cellStyle name="Normal - Style6" xfId="445" xr:uid="{00000000-0005-0000-0000-0000C1010000}"/>
    <cellStyle name="Normal - Style7" xfId="446" xr:uid="{00000000-0005-0000-0000-0000C2010000}"/>
    <cellStyle name="Normal - Style8" xfId="447" xr:uid="{00000000-0005-0000-0000-0000C3010000}"/>
    <cellStyle name="Normal 10" xfId="448" xr:uid="{00000000-0005-0000-0000-0000C4010000}"/>
    <cellStyle name="Normal 11" xfId="724" xr:uid="{00000000-0005-0000-0000-0000C5010000}"/>
    <cellStyle name="Normal 12" xfId="725" xr:uid="{00000000-0005-0000-0000-0000C6010000}"/>
    <cellStyle name="Normal 13" xfId="726" xr:uid="{00000000-0005-0000-0000-0000C7010000}"/>
    <cellStyle name="Normal 2" xfId="449" xr:uid="{00000000-0005-0000-0000-0000C8010000}"/>
    <cellStyle name="Normal 2 2" xfId="450" xr:uid="{00000000-0005-0000-0000-0000C9010000}"/>
    <cellStyle name="Normal 2_Appraisal Analysis - Dec 9th 2008 (2)" xfId="451" xr:uid="{00000000-0005-0000-0000-0000CA010000}"/>
    <cellStyle name="Normal 3" xfId="452" xr:uid="{00000000-0005-0000-0000-0000CB010000}"/>
    <cellStyle name="Normal 4" xfId="453" xr:uid="{00000000-0005-0000-0000-0000CC010000}"/>
    <cellStyle name="Normal 5" xfId="454" xr:uid="{00000000-0005-0000-0000-0000CD010000}"/>
    <cellStyle name="Normal 5 2" xfId="455" xr:uid="{00000000-0005-0000-0000-0000CE010000}"/>
    <cellStyle name="Normal 6" xfId="456" xr:uid="{00000000-0005-0000-0000-0000CF010000}"/>
    <cellStyle name="Normal 6 2" xfId="457" xr:uid="{00000000-0005-0000-0000-0000D0010000}"/>
    <cellStyle name="Normal 6 3" xfId="458" xr:uid="{00000000-0005-0000-0000-0000D1010000}"/>
    <cellStyle name="Normal 7" xfId="459" xr:uid="{00000000-0005-0000-0000-0000D2010000}"/>
    <cellStyle name="Normal 7 2" xfId="460" xr:uid="{00000000-0005-0000-0000-0000D3010000}"/>
    <cellStyle name="Normal 8" xfId="461" xr:uid="{00000000-0005-0000-0000-0000D4010000}"/>
    <cellStyle name="Normal 9" xfId="462" xr:uid="{00000000-0005-0000-0000-0000D5010000}"/>
    <cellStyle name="Normal_090130_Sekisui_Fooball Charts_v1.0" xfId="463" xr:uid="{00000000-0005-0000-0000-0000D6010000}"/>
    <cellStyle name="Normal_Book3" xfId="5" xr:uid="{00000000-0005-0000-0000-0000D7010000}"/>
    <cellStyle name="Normal_DCF1" xfId="4" xr:uid="{00000000-0005-0000-0000-0000D8010000}"/>
    <cellStyle name="Normal_ExxonMobil" xfId="732" xr:uid="{00000000-0005-0000-0000-0000D9010000}"/>
    <cellStyle name="NormalBlue" xfId="464" xr:uid="{00000000-0005-0000-0000-0000DA010000}"/>
    <cellStyle name="NormalBold" xfId="465" xr:uid="{00000000-0005-0000-0000-0000DB010000}"/>
    <cellStyle name="normální_laroux" xfId="466" xr:uid="{00000000-0005-0000-0000-0000DC010000}"/>
    <cellStyle name="Number" xfId="467" xr:uid="{00000000-0005-0000-0000-0000DD010000}"/>
    <cellStyle name="Numbers" xfId="468" xr:uid="{00000000-0005-0000-0000-0000DE010000}"/>
    <cellStyle name="Numbers - Bold" xfId="469" xr:uid="{00000000-0005-0000-0000-0000DF010000}"/>
    <cellStyle name="Numbers_7.2.2-12 AFI May 08 Financial Statements" xfId="470" xr:uid="{00000000-0005-0000-0000-0000E0010000}"/>
    <cellStyle name="nx" xfId="471" xr:uid="{00000000-0005-0000-0000-0000E1010000}"/>
    <cellStyle name="nx0" xfId="472" xr:uid="{00000000-0005-0000-0000-0000E2010000}"/>
    <cellStyle name="o" xfId="473" xr:uid="{00000000-0005-0000-0000-0000E3010000}"/>
    <cellStyle name="Œ…‹æØ‚è [0.00]_!!!GO" xfId="474" xr:uid="{00000000-0005-0000-0000-0000E4010000}"/>
    <cellStyle name="Œ…‹æØ‚è_!!!GO" xfId="475" xr:uid="{00000000-0005-0000-0000-0000E5010000}"/>
    <cellStyle name="OUTPUT AMOUNTS" xfId="476" xr:uid="{00000000-0005-0000-0000-0000E6010000}"/>
    <cellStyle name="over" xfId="477" xr:uid="{00000000-0005-0000-0000-0000E7010000}"/>
    <cellStyle name="p" xfId="478" xr:uid="{00000000-0005-0000-0000-0000E8010000}"/>
    <cellStyle name="p_Araraquara 2b" xfId="479" xr:uid="{00000000-0005-0000-0000-0000E9010000}"/>
    <cellStyle name="p_Michiana 3" xfId="480" xr:uid="{00000000-0005-0000-0000-0000EA010000}"/>
    <cellStyle name="p_Michiana 4" xfId="481" xr:uid="{00000000-0005-0000-0000-0000EB010000}"/>
    <cellStyle name="p_Muzac Ops" xfId="482" xr:uid="{00000000-0005-0000-0000-0000EC010000}"/>
    <cellStyle name="p_Project Dynamite Television Model #1" xfId="483" xr:uid="{00000000-0005-0000-0000-0000ED010000}"/>
    <cellStyle name="p_Radio Template 1" xfId="484" xr:uid="{00000000-0005-0000-0000-0000EE010000}"/>
    <cellStyle name="p_Radio Template 4" xfId="485" xr:uid="{00000000-0005-0000-0000-0000EF010000}"/>
    <cellStyle name="p_Radio Template 5" xfId="486" xr:uid="{00000000-0005-0000-0000-0000F0010000}"/>
    <cellStyle name="p_Taconic 3" xfId="487" xr:uid="{00000000-0005-0000-0000-0000F1010000}"/>
    <cellStyle name="p_wabi 6" xfId="488" xr:uid="{00000000-0005-0000-0000-0000F2010000}"/>
    <cellStyle name="p_Young Model 3" xfId="489" xr:uid="{00000000-0005-0000-0000-0000F3010000}"/>
    <cellStyle name="p0" xfId="490" xr:uid="{00000000-0005-0000-0000-0000F4010000}"/>
    <cellStyle name="p0]" xfId="491" xr:uid="{00000000-0005-0000-0000-0000F5010000}"/>
    <cellStyle name="p1" xfId="492" xr:uid="{00000000-0005-0000-0000-0000F7010000}"/>
    <cellStyle name="p1\" xfId="493" xr:uid="{00000000-0005-0000-0000-0000F8010000}"/>
    <cellStyle name="p1`" xfId="494" xr:uid="{00000000-0005-0000-0000-0000F9010000}"/>
    <cellStyle name="p12" xfId="495" xr:uid="{00000000-0005-0000-0000-0000FA010000}"/>
    <cellStyle name="p1x" xfId="496" xr:uid="{00000000-0005-0000-0000-0000FB010000}"/>
    <cellStyle name="p2" xfId="497" xr:uid="{00000000-0005-0000-0000-0000FC010000}"/>
    <cellStyle name="p3" xfId="498" xr:uid="{00000000-0005-0000-0000-0000FD010000}"/>
    <cellStyle name="Page Number" xfId="499" xr:uid="{00000000-0005-0000-0000-0000FE010000}"/>
    <cellStyle name="Palatino" xfId="500" xr:uid="{00000000-0005-0000-0000-0000FF010000}"/>
    <cellStyle name="pe" xfId="501" xr:uid="{00000000-0005-0000-0000-000000020000}"/>
    <cellStyle name="PEG" xfId="502" xr:uid="{00000000-0005-0000-0000-000001020000}"/>
    <cellStyle name="per.style" xfId="503" xr:uid="{00000000-0005-0000-0000-000002020000}"/>
    <cellStyle name="Percen - Style3" xfId="504" xr:uid="{00000000-0005-0000-0000-000003020000}"/>
    <cellStyle name="Percent" xfId="3" builtinId="5"/>
    <cellStyle name="percent (0)" xfId="505" xr:uid="{00000000-0005-0000-0000-000005020000}"/>
    <cellStyle name="Percent (1)" xfId="506" xr:uid="{00000000-0005-0000-0000-000006020000}"/>
    <cellStyle name="Percent (2)" xfId="507" xr:uid="{00000000-0005-0000-0000-000007020000}"/>
    <cellStyle name="Percent [0]" xfId="508" xr:uid="{00000000-0005-0000-0000-000008020000}"/>
    <cellStyle name="Percent [00]" xfId="509" xr:uid="{00000000-0005-0000-0000-000009020000}"/>
    <cellStyle name="Percent [1]" xfId="510" xr:uid="{00000000-0005-0000-0000-00000A020000}"/>
    <cellStyle name="Percent [2]" xfId="511" xr:uid="{00000000-0005-0000-0000-00000B020000}"/>
    <cellStyle name="Percent 2" xfId="512" xr:uid="{00000000-0005-0000-0000-00000C020000}"/>
    <cellStyle name="Percent 3" xfId="513" xr:uid="{00000000-0005-0000-0000-00000D020000}"/>
    <cellStyle name="Percent 4" xfId="514" xr:uid="{00000000-0005-0000-0000-00000E020000}"/>
    <cellStyle name="Percent 5" xfId="515" xr:uid="{00000000-0005-0000-0000-00000F020000}"/>
    <cellStyle name="Percent 6" xfId="516" xr:uid="{00000000-0005-0000-0000-000010020000}"/>
    <cellStyle name="Percent 7" xfId="517" xr:uid="{00000000-0005-0000-0000-000011020000}"/>
    <cellStyle name="Percent 8" xfId="518" xr:uid="{00000000-0005-0000-0000-000012020000}"/>
    <cellStyle name="Percent 9" xfId="728" xr:uid="{00000000-0005-0000-0000-000013020000}"/>
    <cellStyle name="Percent Comma" xfId="519" xr:uid="{00000000-0005-0000-0000-000014020000}"/>
    <cellStyle name="Percent Hard" xfId="520" xr:uid="{00000000-0005-0000-0000-000015020000}"/>
    <cellStyle name="Percent*" xfId="521" xr:uid="{00000000-0005-0000-0000-000016020000}"/>
    <cellStyle name="percentage" xfId="522" xr:uid="{00000000-0005-0000-0000-000017020000}"/>
    <cellStyle name="Perlong" xfId="523" xr:uid="{00000000-0005-0000-0000-000018020000}"/>
    <cellStyle name="po1" xfId="524" xr:uid="{00000000-0005-0000-0000-000019020000}"/>
    <cellStyle name="posit" xfId="525" xr:uid="{00000000-0005-0000-0000-00001A020000}"/>
    <cellStyle name="pp" xfId="526" xr:uid="{00000000-0005-0000-0000-00001B020000}"/>
    <cellStyle name="pp1" xfId="527" xr:uid="{00000000-0005-0000-0000-00001C020000}"/>
    <cellStyle name="PrePop Currency (0)" xfId="528" xr:uid="{00000000-0005-0000-0000-00001D020000}"/>
    <cellStyle name="PrePop Currency (2)" xfId="529" xr:uid="{00000000-0005-0000-0000-00001E020000}"/>
    <cellStyle name="PrePop Units (0)" xfId="530" xr:uid="{00000000-0005-0000-0000-00001F020000}"/>
    <cellStyle name="PrePop Units (1)" xfId="531" xr:uid="{00000000-0005-0000-0000-000020020000}"/>
    <cellStyle name="PrePop Units (2)" xfId="532" xr:uid="{00000000-0005-0000-0000-000021020000}"/>
    <cellStyle name="present" xfId="533" xr:uid="{00000000-0005-0000-0000-000022020000}"/>
    <cellStyle name="price" xfId="534" xr:uid="{00000000-0005-0000-0000-000023020000}"/>
    <cellStyle name="pricing" xfId="535" xr:uid="{00000000-0005-0000-0000-000024020000}"/>
    <cellStyle name="PS_Comma" xfId="536" xr:uid="{00000000-0005-0000-0000-000025020000}"/>
    <cellStyle name="PSChar" xfId="537" xr:uid="{00000000-0005-0000-0000-000026020000}"/>
    <cellStyle name="PSDate" xfId="538" xr:uid="{00000000-0005-0000-0000-000027020000}"/>
    <cellStyle name="PSDec" xfId="539" xr:uid="{00000000-0005-0000-0000-000028020000}"/>
    <cellStyle name="PSHeading" xfId="540" xr:uid="{00000000-0005-0000-0000-000029020000}"/>
    <cellStyle name="PSInt" xfId="541" xr:uid="{00000000-0005-0000-0000-00002A020000}"/>
    <cellStyle name="PSSpacer" xfId="542" xr:uid="{00000000-0005-0000-0000-00002B020000}"/>
    <cellStyle name="q" xfId="543" xr:uid="{00000000-0005-0000-0000-00002C020000}"/>
    <cellStyle name="q1" xfId="544" xr:uid="{00000000-0005-0000-0000-00002D020000}"/>
    <cellStyle name="q2" xfId="545" xr:uid="{00000000-0005-0000-0000-00002E020000}"/>
    <cellStyle name="q3" xfId="546" xr:uid="{00000000-0005-0000-0000-00002F020000}"/>
    <cellStyle name="q4" xfId="547" xr:uid="{00000000-0005-0000-0000-000030020000}"/>
    <cellStyle name="q5" xfId="548" xr:uid="{00000000-0005-0000-0000-000031020000}"/>
    <cellStyle name="QEPS-h" xfId="549" xr:uid="{00000000-0005-0000-0000-000032020000}"/>
    <cellStyle name="QEPS-H1" xfId="550" xr:uid="{00000000-0005-0000-0000-000033020000}"/>
    <cellStyle name="qRange" xfId="551" xr:uid="{00000000-0005-0000-0000-000034020000}"/>
    <cellStyle name="r" xfId="552" xr:uid="{00000000-0005-0000-0000-000035020000}"/>
    <cellStyle name="r_7.2.2-12 AFI May 08 Financial Statements" xfId="553" xr:uid="{00000000-0005-0000-0000-000036020000}"/>
    <cellStyle name="r_7.2.2-5 AFI Financials 10-31-08" xfId="554" xr:uid="{00000000-0005-0000-0000-000037020000}"/>
    <cellStyle name="R00A" xfId="555" xr:uid="{00000000-0005-0000-0000-000038020000}"/>
    <cellStyle name="R00B" xfId="556" xr:uid="{00000000-0005-0000-0000-000039020000}"/>
    <cellStyle name="R00L" xfId="557" xr:uid="{00000000-0005-0000-0000-00003A020000}"/>
    <cellStyle name="R01A" xfId="558" xr:uid="{00000000-0005-0000-0000-00003B020000}"/>
    <cellStyle name="R01B" xfId="559" xr:uid="{00000000-0005-0000-0000-00003C020000}"/>
    <cellStyle name="R01H" xfId="560" xr:uid="{00000000-0005-0000-0000-00003D020000}"/>
    <cellStyle name="R01L" xfId="561" xr:uid="{00000000-0005-0000-0000-00003E020000}"/>
    <cellStyle name="R02A" xfId="562" xr:uid="{00000000-0005-0000-0000-00003F020000}"/>
    <cellStyle name="R02B" xfId="563" xr:uid="{00000000-0005-0000-0000-000040020000}"/>
    <cellStyle name="R02H" xfId="564" xr:uid="{00000000-0005-0000-0000-000041020000}"/>
    <cellStyle name="R02L" xfId="565" xr:uid="{00000000-0005-0000-0000-000042020000}"/>
    <cellStyle name="R03A" xfId="566" xr:uid="{00000000-0005-0000-0000-000043020000}"/>
    <cellStyle name="R03B" xfId="567" xr:uid="{00000000-0005-0000-0000-000044020000}"/>
    <cellStyle name="R03H" xfId="568" xr:uid="{00000000-0005-0000-0000-000045020000}"/>
    <cellStyle name="R03L" xfId="569" xr:uid="{00000000-0005-0000-0000-000046020000}"/>
    <cellStyle name="R04A" xfId="570" xr:uid="{00000000-0005-0000-0000-000047020000}"/>
    <cellStyle name="R04B" xfId="571" xr:uid="{00000000-0005-0000-0000-000048020000}"/>
    <cellStyle name="R04H" xfId="572" xr:uid="{00000000-0005-0000-0000-000049020000}"/>
    <cellStyle name="R04L" xfId="573" xr:uid="{00000000-0005-0000-0000-00004A020000}"/>
    <cellStyle name="R05A" xfId="574" xr:uid="{00000000-0005-0000-0000-00004B020000}"/>
    <cellStyle name="R05B" xfId="575" xr:uid="{00000000-0005-0000-0000-00004C020000}"/>
    <cellStyle name="R05H" xfId="576" xr:uid="{00000000-0005-0000-0000-00004D020000}"/>
    <cellStyle name="R05L" xfId="577" xr:uid="{00000000-0005-0000-0000-00004E020000}"/>
    <cellStyle name="R06A" xfId="578" xr:uid="{00000000-0005-0000-0000-00004F020000}"/>
    <cellStyle name="R06B" xfId="579" xr:uid="{00000000-0005-0000-0000-000050020000}"/>
    <cellStyle name="R06H" xfId="580" xr:uid="{00000000-0005-0000-0000-000051020000}"/>
    <cellStyle name="R06L" xfId="581" xr:uid="{00000000-0005-0000-0000-000052020000}"/>
    <cellStyle name="R07A" xfId="582" xr:uid="{00000000-0005-0000-0000-000053020000}"/>
    <cellStyle name="R07B" xfId="583" xr:uid="{00000000-0005-0000-0000-000054020000}"/>
    <cellStyle name="R07H" xfId="584" xr:uid="{00000000-0005-0000-0000-000055020000}"/>
    <cellStyle name="R07L" xfId="585" xr:uid="{00000000-0005-0000-0000-000056020000}"/>
    <cellStyle name="range" xfId="586" xr:uid="{00000000-0005-0000-0000-000057020000}"/>
    <cellStyle name="rate" xfId="587" xr:uid="{00000000-0005-0000-0000-000058020000}"/>
    <cellStyle name="Ratio" xfId="588" xr:uid="{00000000-0005-0000-0000-000059020000}"/>
    <cellStyle name="Ratio Comma" xfId="589" xr:uid="{00000000-0005-0000-0000-00005A020000}"/>
    <cellStyle name="Ratio_Private" xfId="590" xr:uid="{00000000-0005-0000-0000-00005B020000}"/>
    <cellStyle name="RED" xfId="591" xr:uid="{00000000-0005-0000-0000-00005C020000}"/>
    <cellStyle name="regstoresfromspecstores" xfId="592" xr:uid="{00000000-0005-0000-0000-00005D020000}"/>
    <cellStyle name="REMOVED" xfId="593" xr:uid="{00000000-0005-0000-0000-00005E020000}"/>
    <cellStyle name="RevList" xfId="594" xr:uid="{00000000-0005-0000-0000-00005F020000}"/>
    <cellStyle name="Right" xfId="595" xr:uid="{00000000-0005-0000-0000-000060020000}"/>
    <cellStyle name="Row Numbering" xfId="596" xr:uid="{00000000-0005-0000-0000-000061020000}"/>
    <cellStyle name="Section" xfId="597" xr:uid="{00000000-0005-0000-0000-000062020000}"/>
    <cellStyle name="SectionHeaderNormal" xfId="598" xr:uid="{00000000-0005-0000-0000-000063020000}"/>
    <cellStyle name="SELECT" xfId="599" xr:uid="{00000000-0005-0000-0000-000064020000}"/>
    <cellStyle name="SHADEDSTORES" xfId="600" xr:uid="{00000000-0005-0000-0000-000065020000}"/>
    <cellStyle name="SingleTopDoubleBott" xfId="601" xr:uid="{00000000-0005-0000-0000-000066020000}"/>
    <cellStyle name="Small Page Heading" xfId="602" xr:uid="{00000000-0005-0000-0000-000067020000}"/>
    <cellStyle name="Source Line" xfId="603" xr:uid="{00000000-0005-0000-0000-000068020000}"/>
    <cellStyle name="specstores" xfId="604" xr:uid="{00000000-0005-0000-0000-000069020000}"/>
    <cellStyle name="Standaard_laroux" xfId="605" xr:uid="{00000000-0005-0000-0000-00006A020000}"/>
    <cellStyle name="Standard_Anpassen der Amortisation" xfId="606" xr:uid="{00000000-0005-0000-0000-00006B020000}"/>
    <cellStyle name="Stock Comma" xfId="607" xr:uid="{00000000-0005-0000-0000-00006C020000}"/>
    <cellStyle name="Stock Price" xfId="608" xr:uid="{00000000-0005-0000-0000-00006D020000}"/>
    <cellStyle name="Style 1" xfId="609" xr:uid="{00000000-0005-0000-0000-00006E020000}"/>
    <cellStyle name="Style 2" xfId="610" xr:uid="{00000000-0005-0000-0000-00006F020000}"/>
    <cellStyle name="Style 21" xfId="611" xr:uid="{00000000-0005-0000-0000-000070020000}"/>
    <cellStyle name="Style 22" xfId="612" xr:uid="{00000000-0005-0000-0000-000071020000}"/>
    <cellStyle name="Style 23" xfId="613" xr:uid="{00000000-0005-0000-0000-000072020000}"/>
    <cellStyle name="Style 24" xfId="614" xr:uid="{00000000-0005-0000-0000-000073020000}"/>
    <cellStyle name="Style 25" xfId="615" xr:uid="{00000000-0005-0000-0000-000074020000}"/>
    <cellStyle name="Style 26" xfId="616" xr:uid="{00000000-0005-0000-0000-000075020000}"/>
    <cellStyle name="Style 27" xfId="617" xr:uid="{00000000-0005-0000-0000-000076020000}"/>
    <cellStyle name="Style 28" xfId="618" xr:uid="{00000000-0005-0000-0000-000077020000}"/>
    <cellStyle name="Style 29" xfId="619" xr:uid="{00000000-0005-0000-0000-000078020000}"/>
    <cellStyle name="Style 30" xfId="620" xr:uid="{00000000-0005-0000-0000-000079020000}"/>
    <cellStyle name="Style 31" xfId="621" xr:uid="{00000000-0005-0000-0000-00007A020000}"/>
    <cellStyle name="Style 32" xfId="622" xr:uid="{00000000-0005-0000-0000-00007B020000}"/>
    <cellStyle name="Style 33" xfId="623" xr:uid="{00000000-0005-0000-0000-00007C020000}"/>
    <cellStyle name="Style 34" xfId="624" xr:uid="{00000000-0005-0000-0000-00007D020000}"/>
    <cellStyle name="Style 35" xfId="625" xr:uid="{00000000-0005-0000-0000-00007E020000}"/>
    <cellStyle name="Style 36" xfId="626" xr:uid="{00000000-0005-0000-0000-00007F020000}"/>
    <cellStyle name="Style 37" xfId="627" xr:uid="{00000000-0005-0000-0000-000080020000}"/>
    <cellStyle name="Style 38" xfId="628" xr:uid="{00000000-0005-0000-0000-000081020000}"/>
    <cellStyle name="Style 39" xfId="629" xr:uid="{00000000-0005-0000-0000-000082020000}"/>
    <cellStyle name="Style 40" xfId="630" xr:uid="{00000000-0005-0000-0000-000083020000}"/>
    <cellStyle name="Style 41" xfId="631" xr:uid="{00000000-0005-0000-0000-000084020000}"/>
    <cellStyle name="Style 42" xfId="632" xr:uid="{00000000-0005-0000-0000-000085020000}"/>
    <cellStyle name="Style 43" xfId="633" xr:uid="{00000000-0005-0000-0000-000086020000}"/>
    <cellStyle name="Style 44" xfId="634" xr:uid="{00000000-0005-0000-0000-000087020000}"/>
    <cellStyle name="Style 45" xfId="635" xr:uid="{00000000-0005-0000-0000-000088020000}"/>
    <cellStyle name="Style 46" xfId="636" xr:uid="{00000000-0005-0000-0000-000089020000}"/>
    <cellStyle name="Style 47" xfId="637" xr:uid="{00000000-0005-0000-0000-00008A020000}"/>
    <cellStyle name="Style 48" xfId="638" xr:uid="{00000000-0005-0000-0000-00008B020000}"/>
    <cellStyle name="Style 65" xfId="639" xr:uid="{00000000-0005-0000-0000-00008C020000}"/>
    <cellStyle name="Style 68" xfId="640" xr:uid="{00000000-0005-0000-0000-00008D020000}"/>
    <cellStyle name="Style 71" xfId="641" xr:uid="{00000000-0005-0000-0000-00008E020000}"/>
    <cellStyle name="Style 72" xfId="642" xr:uid="{00000000-0005-0000-0000-00008F020000}"/>
    <cellStyle name="Style 74" xfId="643" xr:uid="{00000000-0005-0000-0000-000090020000}"/>
    <cellStyle name="Style 77" xfId="644" xr:uid="{00000000-0005-0000-0000-000091020000}"/>
    <cellStyle name="Style 79" xfId="645" xr:uid="{00000000-0005-0000-0000-000092020000}"/>
    <cellStyle name="Style 80" xfId="646" xr:uid="{00000000-0005-0000-0000-000093020000}"/>
    <cellStyle name="Style 81" xfId="647" xr:uid="{00000000-0005-0000-0000-000094020000}"/>
    <cellStyle name="Style 83" xfId="648" xr:uid="{00000000-0005-0000-0000-000095020000}"/>
    <cellStyle name="Style 85" xfId="649" xr:uid="{00000000-0005-0000-0000-000096020000}"/>
    <cellStyle name="Style 86" xfId="650" xr:uid="{00000000-0005-0000-0000-000097020000}"/>
    <cellStyle name="Style 91" xfId="651" xr:uid="{00000000-0005-0000-0000-000098020000}"/>
    <cellStyle name="Style 92" xfId="652" xr:uid="{00000000-0005-0000-0000-000099020000}"/>
    <cellStyle name="STYLE1" xfId="653" xr:uid="{00000000-0005-0000-0000-00009A020000}"/>
    <cellStyle name="STYLE1 2" xfId="654" xr:uid="{00000000-0005-0000-0000-00009B020000}"/>
    <cellStyle name="STYLE1_2007-2008 Budget" xfId="655" xr:uid="{00000000-0005-0000-0000-00009C020000}"/>
    <cellStyle name="STYLE2" xfId="656" xr:uid="{00000000-0005-0000-0000-00009D020000}"/>
    <cellStyle name="STYLE2 2" xfId="657" xr:uid="{00000000-0005-0000-0000-00009E020000}"/>
    <cellStyle name="STYLE2_2007-2008 Budget" xfId="658" xr:uid="{00000000-0005-0000-0000-00009F020000}"/>
    <cellStyle name="STYLE3" xfId="659" xr:uid="{00000000-0005-0000-0000-0000A0020000}"/>
    <cellStyle name="STYLE4" xfId="660" xr:uid="{00000000-0005-0000-0000-0000A1020000}"/>
    <cellStyle name="STYLE4 2" xfId="661" xr:uid="{00000000-0005-0000-0000-0000A2020000}"/>
    <cellStyle name="STYLE4_2007-2008 Budget" xfId="662" xr:uid="{00000000-0005-0000-0000-0000A3020000}"/>
    <cellStyle name="STYLE5" xfId="663" xr:uid="{00000000-0005-0000-0000-0000A4020000}"/>
    <cellStyle name="STYLE6" xfId="664" xr:uid="{00000000-0005-0000-0000-0000A5020000}"/>
    <cellStyle name="Subhead" xfId="665" xr:uid="{00000000-0005-0000-0000-0000A6020000}"/>
    <cellStyle name="SubScript" xfId="666" xr:uid="{00000000-0005-0000-0000-0000A7020000}"/>
    <cellStyle name="Subtotal" xfId="667" xr:uid="{00000000-0005-0000-0000-0000A8020000}"/>
    <cellStyle name="SuperScript" xfId="668" xr:uid="{00000000-0005-0000-0000-0000A9020000}"/>
    <cellStyle name="Table Head" xfId="669" xr:uid="{00000000-0005-0000-0000-0000AA020000}"/>
    <cellStyle name="Table Head Aligned" xfId="670" xr:uid="{00000000-0005-0000-0000-0000AB020000}"/>
    <cellStyle name="Table Head Blue" xfId="671" xr:uid="{00000000-0005-0000-0000-0000AC020000}"/>
    <cellStyle name="Table Head Green" xfId="672" xr:uid="{00000000-0005-0000-0000-0000AD020000}"/>
    <cellStyle name="Table Head_Biotronic Valuation_Q4-09_v06" xfId="673" xr:uid="{00000000-0005-0000-0000-0000AE020000}"/>
    <cellStyle name="Table Heading" xfId="674" xr:uid="{00000000-0005-0000-0000-0000AF020000}"/>
    <cellStyle name="Table Title" xfId="675" xr:uid="{00000000-0005-0000-0000-0000B0020000}"/>
    <cellStyle name="Table Units" xfId="676" xr:uid="{00000000-0005-0000-0000-0000B1020000}"/>
    <cellStyle name="tcn" xfId="677" xr:uid="{00000000-0005-0000-0000-0000B2020000}"/>
    <cellStyle name="test" xfId="678" xr:uid="{00000000-0005-0000-0000-0000B3020000}"/>
    <cellStyle name="Text [Bullet]" xfId="679" xr:uid="{00000000-0005-0000-0000-0000B4020000}"/>
    <cellStyle name="Text [Dash]" xfId="680" xr:uid="{00000000-0005-0000-0000-0000B5020000}"/>
    <cellStyle name="Text [Em-Dash]" xfId="681" xr:uid="{00000000-0005-0000-0000-0000B6020000}"/>
    <cellStyle name="Text Indent A" xfId="682" xr:uid="{00000000-0005-0000-0000-0000B7020000}"/>
    <cellStyle name="Text Indent B" xfId="683" xr:uid="{00000000-0005-0000-0000-0000B8020000}"/>
    <cellStyle name="Text Indent C" xfId="684" xr:uid="{00000000-0005-0000-0000-0000B9020000}"/>
    <cellStyle name="TextBold" xfId="685" xr:uid="{00000000-0005-0000-0000-0000BA020000}"/>
    <cellStyle name="TextItalic" xfId="686" xr:uid="{00000000-0005-0000-0000-0000BB020000}"/>
    <cellStyle name="TextNormal" xfId="687" xr:uid="{00000000-0005-0000-0000-0000BC020000}"/>
    <cellStyle name="Tickmark" xfId="689" xr:uid="{00000000-0005-0000-0000-0000BE020000}"/>
    <cellStyle name="Times" xfId="690" xr:uid="{00000000-0005-0000-0000-0000BF020000}"/>
    <cellStyle name="Times [1]" xfId="691" xr:uid="{00000000-0005-0000-0000-0000C0020000}"/>
    <cellStyle name="Times [2]" xfId="692" xr:uid="{00000000-0005-0000-0000-0000C1020000}"/>
    <cellStyle name="Times New Roman" xfId="693" xr:uid="{00000000-0005-0000-0000-0000C2020000}"/>
    <cellStyle name="Title - Underline" xfId="694" xr:uid="{00000000-0005-0000-0000-0000C3020000}"/>
    <cellStyle name="title1" xfId="695" xr:uid="{00000000-0005-0000-0000-0000C4020000}"/>
    <cellStyle name="title2" xfId="696" xr:uid="{00000000-0005-0000-0000-0000C5020000}"/>
    <cellStyle name="TitleNormal" xfId="697" xr:uid="{00000000-0005-0000-0000-0000C6020000}"/>
    <cellStyle name="Titles - Other" xfId="698" xr:uid="{00000000-0005-0000-0000-0000C7020000}"/>
    <cellStyle name="tn" xfId="699" xr:uid="{00000000-0005-0000-0000-0000C8020000}"/>
    <cellStyle name="Top Edge" xfId="700" xr:uid="{00000000-0005-0000-0000-0000C9020000}"/>
    <cellStyle name="Top Row" xfId="701" xr:uid="{00000000-0005-0000-0000-0000CA020000}"/>
    <cellStyle name="Total4 - Style4" xfId="702" xr:uid="{00000000-0005-0000-0000-0000CB020000}"/>
    <cellStyle name="u" xfId="703" xr:uid="{00000000-0005-0000-0000-0000CC020000}"/>
    <cellStyle name="u_7.2.2-12 AFI May 08 Financial Statements" xfId="704" xr:uid="{00000000-0005-0000-0000-0000CD020000}"/>
    <cellStyle name="u_7.2.2-5 AFI Financials 10-31-08" xfId="705" xr:uid="{00000000-0005-0000-0000-0000CE020000}"/>
    <cellStyle name="ubordinated Debt" xfId="706" xr:uid="{00000000-0005-0000-0000-0000CF020000}"/>
    <cellStyle name="UN-HiLite" xfId="710" xr:uid="{00000000-0005-0000-0000-0000D3020000}"/>
    <cellStyle name="Underline" xfId="707" xr:uid="{00000000-0005-0000-0000-0000D0020000}"/>
    <cellStyle name="UnderlineDouble" xfId="708" xr:uid="{00000000-0005-0000-0000-0000D1020000}"/>
    <cellStyle name="undo-style" xfId="709" xr:uid="{00000000-0005-0000-0000-0000D2020000}"/>
    <cellStyle name="UNLOCKED" xfId="711" xr:uid="{00000000-0005-0000-0000-0000D4020000}"/>
    <cellStyle name="Unprotect" xfId="712" xr:uid="{00000000-0005-0000-0000-0000D5020000}"/>
    <cellStyle name="UnSelect" xfId="713" xr:uid="{00000000-0005-0000-0000-0000D6020000}"/>
    <cellStyle name="Update" xfId="714" xr:uid="{00000000-0005-0000-0000-0000D7020000}"/>
    <cellStyle name="v0" xfId="715" xr:uid="{00000000-0005-0000-0000-0000D8020000}"/>
    <cellStyle name="Valuta [0]_laroux" xfId="716" xr:uid="{00000000-0005-0000-0000-0000D9020000}"/>
    <cellStyle name="Valuta_laroux" xfId="717" xr:uid="{00000000-0005-0000-0000-0000DA020000}"/>
    <cellStyle name="Währung [0]_Compiling Utility Macros" xfId="718" xr:uid="{00000000-0005-0000-0000-0000DB020000}"/>
    <cellStyle name="Währung_Compiling Utility Macros" xfId="719" xr:uid="{00000000-0005-0000-0000-0000DC020000}"/>
    <cellStyle name="WM_STANDARD" xfId="720" xr:uid="{00000000-0005-0000-0000-0000DD020000}"/>
    <cellStyle name="WMI_Default" xfId="721" xr:uid="{00000000-0005-0000-0000-0000DE020000}"/>
    <cellStyle name="þ_x001d_ðÇ%Uý—&amp;Hý_x000b__x0008_û_x0003_Ï_x0004__x0007__x0001__x0001_" xfId="688" xr:uid="{00000000-0005-0000-0000-0000BD020000}"/>
    <cellStyle name="常规_Sheet2" xfId="722" xr:uid="{00000000-0005-0000-0000-0000DF020000}"/>
    <cellStyle name="標準_ARRP7 17AUG2002" xfId="723" xr:uid="{00000000-0005-0000-0000-0000E0020000}"/>
  </cellStyles>
  <dxfs count="0"/>
  <tableStyles count="0" defaultTableStyle="TableStyleMedium2" defaultPivotStyle="PivotStyleLight16"/>
  <colors>
    <mruColors>
      <color rgb="FFFFFFFF"/>
      <color rgb="FFFF3300"/>
      <color rgb="FF003399"/>
      <color rgb="FF000099"/>
      <color rgb="FF99CCFF"/>
      <color rgb="FFFF5050"/>
    </mruColors>
  </colors>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externalLink" Target="externalLinks/externalLink3.xml"/><Relationship Id="rId13" Type="http://schemas.openxmlformats.org/officeDocument/2006/relationships/sharedStrings" Target="sharedStrings.xml"/><Relationship Id="rId3" Type="http://schemas.openxmlformats.org/officeDocument/2006/relationships/worksheet" Target="worksheets/sheet3.xml"/><Relationship Id="rId7" Type="http://schemas.openxmlformats.org/officeDocument/2006/relationships/externalLink" Target="externalLinks/externalLink2.xml"/><Relationship Id="rId12" Type="http://schemas.openxmlformats.org/officeDocument/2006/relationships/styles" Target="styles.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externalLink" Target="externalLinks/externalLink1.xml"/><Relationship Id="rId11" Type="http://schemas.openxmlformats.org/officeDocument/2006/relationships/theme" Target="theme/theme1.xml"/><Relationship Id="rId5" Type="http://schemas.openxmlformats.org/officeDocument/2006/relationships/worksheet" Target="worksheets/sheet5.xml"/><Relationship Id="rId10" Type="http://schemas.openxmlformats.org/officeDocument/2006/relationships/externalLink" Target="externalLinks/externalLink5.xml"/><Relationship Id="rId4" Type="http://schemas.openxmlformats.org/officeDocument/2006/relationships/worksheet" Target="worksheets/sheet4.xml"/><Relationship Id="rId9" Type="http://schemas.openxmlformats.org/officeDocument/2006/relationships/externalLink" Target="externalLinks/externalLink4.xml"/><Relationship Id="rId14" Type="http://schemas.openxmlformats.org/officeDocument/2006/relationships/calcChain" Target="calcChain.xml"/></Relationships>
</file>

<file path=xl/charts/chart1.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chart>
    <c:autoTitleDeleted val="0"/>
    <c:plotArea>
      <c:layout>
        <c:manualLayout>
          <c:layoutTarget val="inner"/>
          <c:xMode val="edge"/>
          <c:yMode val="edge"/>
          <c:x val="6.0037523452157598E-2"/>
          <c:y val="3.836321926353109E-2"/>
          <c:w val="0.89118198874296439"/>
          <c:h val="0.83887572789587983"/>
        </c:manualLayout>
      </c:layout>
      <c:barChart>
        <c:barDir val="bar"/>
        <c:grouping val="stacked"/>
        <c:varyColors val="0"/>
        <c:ser>
          <c:idx val="0"/>
          <c:order val="0"/>
          <c:tx>
            <c:strRef>
              <c:f>'Football - Actual'!$C$19</c:f>
              <c:strCache>
                <c:ptCount val="1"/>
              </c:strCache>
            </c:strRef>
          </c:tx>
          <c:spPr>
            <a:solidFill>
              <a:srgbClr val="9999FF"/>
            </a:solidFill>
            <a:ln w="12700">
              <a:solidFill>
                <a:srgbClr val="000000"/>
              </a:solidFill>
              <a:prstDash val="solid"/>
            </a:ln>
          </c:spPr>
          <c:invertIfNegative val="0"/>
          <c:val>
            <c:numRef>
              <c:f>'Football - Actual'!$C$20:$C$23</c:f>
              <c:numCache>
                <c:formatCode>General</c:formatCode>
                <c:ptCount val="4"/>
                <c:pt idx="0">
                  <c:v>0</c:v>
                </c:pt>
                <c:pt idx="1">
                  <c:v>0</c:v>
                </c:pt>
                <c:pt idx="2">
                  <c:v>0</c:v>
                </c:pt>
                <c:pt idx="3">
                  <c:v>0</c:v>
                </c:pt>
              </c:numCache>
            </c:numRef>
          </c:val>
          <c:extLst>
            <c:ext xmlns:c16="http://schemas.microsoft.com/office/drawing/2014/chart" uri="{C3380CC4-5D6E-409C-BE32-E72D297353CC}">
              <c16:uniqueId val="{00000000-5381-4273-B6BA-AC829556A410}"/>
            </c:ext>
          </c:extLst>
        </c:ser>
        <c:ser>
          <c:idx val="1"/>
          <c:order val="1"/>
          <c:tx>
            <c:strRef>
              <c:f>'Football - Actual'!$D$19</c:f>
              <c:strCache>
                <c:ptCount val="1"/>
                <c:pt idx="0">
                  <c:v>low bar</c:v>
                </c:pt>
              </c:strCache>
            </c:strRef>
          </c:tx>
          <c:spPr>
            <a:noFill/>
            <a:ln w="25400">
              <a:noFill/>
            </a:ln>
          </c:spPr>
          <c:invertIfNegative val="0"/>
          <c:val>
            <c:numRef>
              <c:f>'Football - Actual'!$D$20:$D$23</c:f>
              <c:numCache>
                <c:formatCode>"$"#,##0_);[Red]\("$"#,##0\)</c:formatCode>
                <c:ptCount val="4"/>
                <c:pt idx="0">
                  <c:v>0</c:v>
                </c:pt>
                <c:pt idx="1">
                  <c:v>70.486169000885056</c:v>
                </c:pt>
                <c:pt idx="2">
                  <c:v>54.883757906849027</c:v>
                </c:pt>
                <c:pt idx="3">
                  <c:v>57.176673721733309</c:v>
                </c:pt>
              </c:numCache>
            </c:numRef>
          </c:val>
          <c:extLst>
            <c:ext xmlns:c16="http://schemas.microsoft.com/office/drawing/2014/chart" uri="{C3380CC4-5D6E-409C-BE32-E72D297353CC}">
              <c16:uniqueId val="{00000001-5381-4273-B6BA-AC829556A410}"/>
            </c:ext>
          </c:extLst>
        </c:ser>
        <c:ser>
          <c:idx val="2"/>
          <c:order val="2"/>
          <c:tx>
            <c:strRef>
              <c:f>'Football - Actual'!$E$19</c:f>
              <c:strCache>
                <c:ptCount val="1"/>
                <c:pt idx="0">
                  <c:v>high bar</c:v>
                </c:pt>
              </c:strCache>
            </c:strRef>
          </c:tx>
          <c:spPr>
            <a:solidFill>
              <a:schemeClr val="tx2"/>
            </a:solidFill>
            <a:ln w="25400">
              <a:noFill/>
            </a:ln>
          </c:spPr>
          <c:invertIfNegative val="0"/>
          <c:val>
            <c:numRef>
              <c:f>'Football - Actual'!$E$20:$E$23</c:f>
              <c:numCache>
                <c:formatCode>0.00</c:formatCode>
                <c:ptCount val="4"/>
                <c:pt idx="0">
                  <c:v>0</c:v>
                </c:pt>
                <c:pt idx="1">
                  <c:v>17.706769177247352</c:v>
                </c:pt>
                <c:pt idx="2">
                  <c:v>12.201582352771851</c:v>
                </c:pt>
                <c:pt idx="3">
                  <c:v>19.095094872080494</c:v>
                </c:pt>
              </c:numCache>
            </c:numRef>
          </c:val>
          <c:extLst>
            <c:ext xmlns:c16="http://schemas.microsoft.com/office/drawing/2014/chart" uri="{C3380CC4-5D6E-409C-BE32-E72D297353CC}">
              <c16:uniqueId val="{00000002-5381-4273-B6BA-AC829556A410}"/>
            </c:ext>
          </c:extLst>
        </c:ser>
        <c:dLbls>
          <c:showLegendKey val="0"/>
          <c:showVal val="0"/>
          <c:showCatName val="0"/>
          <c:showSerName val="0"/>
          <c:showPercent val="0"/>
          <c:showBubbleSize val="0"/>
        </c:dLbls>
        <c:gapWidth val="150"/>
        <c:overlap val="100"/>
        <c:axId val="232670720"/>
        <c:axId val="232672256"/>
      </c:barChart>
      <c:catAx>
        <c:axId val="232670720"/>
        <c:scaling>
          <c:orientation val="minMax"/>
        </c:scaling>
        <c:delete val="0"/>
        <c:axPos val="l"/>
        <c:numFmt formatCode="General" sourceLinked="1"/>
        <c:majorTickMark val="out"/>
        <c:minorTickMark val="none"/>
        <c:tickLblPos val="nextTo"/>
        <c:spPr>
          <a:ln w="3175">
            <a:solidFill>
              <a:srgbClr val="000000"/>
            </a:solidFill>
            <a:prstDash val="solid"/>
          </a:ln>
        </c:spPr>
        <c:txPr>
          <a:bodyPr rot="0" vert="horz"/>
          <a:lstStyle/>
          <a:p>
            <a:pPr>
              <a:defRPr sz="925" b="0" i="0" u="none" strike="noStrike" baseline="0">
                <a:solidFill>
                  <a:srgbClr val="FFFFFF"/>
                </a:solidFill>
                <a:latin typeface="Arial Narrow"/>
                <a:ea typeface="Arial Narrow"/>
                <a:cs typeface="Arial Narrow"/>
              </a:defRPr>
            </a:pPr>
            <a:endParaRPr lang="en-CN"/>
          </a:p>
        </c:txPr>
        <c:crossAx val="232672256"/>
        <c:crosses val="autoZero"/>
        <c:auto val="1"/>
        <c:lblAlgn val="ctr"/>
        <c:lblOffset val="100"/>
        <c:tickLblSkip val="1"/>
        <c:tickMarkSkip val="1"/>
        <c:noMultiLvlLbl val="0"/>
      </c:catAx>
      <c:valAx>
        <c:axId val="232672256"/>
        <c:scaling>
          <c:orientation val="minMax"/>
          <c:max val="84"/>
          <c:min val="40"/>
        </c:scaling>
        <c:delete val="0"/>
        <c:axPos val="b"/>
        <c:numFmt formatCode="\$#,##0" sourceLinked="0"/>
        <c:majorTickMark val="out"/>
        <c:minorTickMark val="none"/>
        <c:tickLblPos val="nextTo"/>
        <c:spPr>
          <a:ln w="3175">
            <a:solidFill>
              <a:srgbClr val="000000"/>
            </a:solidFill>
            <a:prstDash val="solid"/>
          </a:ln>
        </c:spPr>
        <c:txPr>
          <a:bodyPr rot="0" vert="horz"/>
          <a:lstStyle/>
          <a:p>
            <a:pPr>
              <a:defRPr sz="1200" b="0" i="0" u="none" strike="noStrike" baseline="0">
                <a:solidFill>
                  <a:srgbClr val="000000"/>
                </a:solidFill>
                <a:latin typeface="Arial Narrow"/>
                <a:ea typeface="Arial Narrow"/>
                <a:cs typeface="Arial Narrow"/>
              </a:defRPr>
            </a:pPr>
            <a:endParaRPr lang="en-CN"/>
          </a:p>
        </c:txPr>
        <c:crossAx val="232670720"/>
        <c:crosses val="autoZero"/>
        <c:crossBetween val="between"/>
        <c:majorUnit val="2"/>
      </c:valAx>
      <c:spPr>
        <a:noFill/>
        <a:ln w="25400">
          <a:noFill/>
        </a:ln>
      </c:spPr>
    </c:plotArea>
    <c:plotVisOnly val="1"/>
    <c:dispBlanksAs val="gap"/>
    <c:showDLblsOverMax val="0"/>
  </c:chart>
  <c:spPr>
    <a:noFill/>
    <a:ln w="9525">
      <a:noFill/>
    </a:ln>
  </c:spPr>
  <c:txPr>
    <a:bodyPr/>
    <a:lstStyle/>
    <a:p>
      <a:pPr>
        <a:defRPr sz="925" b="0" i="0" u="none" strike="noStrike" baseline="0">
          <a:solidFill>
            <a:srgbClr val="000000"/>
          </a:solidFill>
          <a:latin typeface="Arial Narrow"/>
          <a:ea typeface="Arial Narrow"/>
          <a:cs typeface="Arial Narrow"/>
        </a:defRPr>
      </a:pPr>
      <a:endParaRPr lang="en-CN"/>
    </a:p>
  </c:txPr>
  <c:printSettings>
    <c:headerFooter alignWithMargins="0"/>
    <c:pageMargins b="1" l="0.75" r="0.75" t="1" header="0.5" footer="0.5"/>
    <c:pageSetup orientation="landscape"/>
  </c:printSettings>
</c:chartSpace>
</file>

<file path=xl/drawings/_rels/drawing1.xml.rels><?xml version="1.0" encoding="UTF-8" standalone="yes"?>
<Relationships xmlns="http://schemas.openxmlformats.org/package/2006/relationships"><Relationship Id="rId1" Type="http://schemas.openxmlformats.org/officeDocument/2006/relationships/image" Target="../media/image1.jpeg"/></Relationships>
</file>

<file path=xl/drawings/_rels/drawing2.xml.rels><?xml version="1.0" encoding="UTF-8" standalone="yes"?>
<Relationships xmlns="http://schemas.openxmlformats.org/package/2006/relationships"><Relationship Id="rId1" Type="http://schemas.openxmlformats.org/officeDocument/2006/relationships/chart" Target="../charts/chart1.xml"/></Relationships>
</file>

<file path=xl/drawings/drawing1.xml><?xml version="1.0" encoding="utf-8"?>
<xdr:wsDr xmlns:xdr="http://schemas.openxmlformats.org/drawingml/2006/spreadsheetDrawing" xmlns:a="http://schemas.openxmlformats.org/drawingml/2006/main">
  <xdr:twoCellAnchor>
    <xdr:from>
      <xdr:col>0</xdr:col>
      <xdr:colOff>514350</xdr:colOff>
      <xdr:row>1</xdr:row>
      <xdr:rowOff>19050</xdr:rowOff>
    </xdr:from>
    <xdr:to>
      <xdr:col>10</xdr:col>
      <xdr:colOff>161925</xdr:colOff>
      <xdr:row>20</xdr:row>
      <xdr:rowOff>95250</xdr:rowOff>
    </xdr:to>
    <xdr:sp macro="" textlink="">
      <xdr:nvSpPr>
        <xdr:cNvPr id="4" name="Text Box 1">
          <a:extLst>
            <a:ext uri="{FF2B5EF4-FFF2-40B4-BE49-F238E27FC236}">
              <a16:creationId xmlns:a16="http://schemas.microsoft.com/office/drawing/2014/main" id="{00000000-0008-0000-0000-000004000000}"/>
            </a:ext>
          </a:extLst>
        </xdr:cNvPr>
        <xdr:cNvSpPr txBox="1">
          <a:spLocks noChangeArrowheads="1"/>
        </xdr:cNvSpPr>
      </xdr:nvSpPr>
      <xdr:spPr bwMode="auto">
        <a:xfrm>
          <a:off x="514350" y="180975"/>
          <a:ext cx="4981575" cy="3152775"/>
        </a:xfrm>
        <a:prstGeom prst="rect">
          <a:avLst/>
        </a:prstGeom>
        <a:solidFill>
          <a:srgbClr val="FFFFFF"/>
        </a:solidFill>
        <a:ln w="9525">
          <a:solidFill>
            <a:srgbClr val="000000"/>
          </a:solidFill>
          <a:miter lim="800000"/>
          <a:headEnd/>
          <a:tailEnd/>
        </a:ln>
      </xdr:spPr>
      <xdr:txBody>
        <a:bodyPr vertOverflow="clip" wrap="square" lIns="91440" tIns="91440" rIns="91440" bIns="91440" anchor="t" upright="1"/>
        <a:lstStyle/>
        <a:p>
          <a:pPr algn="l" rtl="0">
            <a:defRPr sz="1000"/>
          </a:pPr>
          <a:endParaRPr lang="en-US" sz="1000" b="0" i="0" u="none" strike="noStrike" baseline="0">
            <a:solidFill>
              <a:srgbClr val="000000"/>
            </a:solidFill>
            <a:latin typeface="Arial"/>
            <a:cs typeface="Arial"/>
          </a:endParaRPr>
        </a:p>
        <a:p>
          <a:pPr algn="l" rtl="0">
            <a:defRPr sz="1000"/>
          </a:pPr>
          <a:endParaRPr lang="en-US" sz="1000" b="0" i="0" u="none" strike="noStrike" baseline="0">
            <a:solidFill>
              <a:srgbClr val="000000"/>
            </a:solidFill>
            <a:latin typeface="Arial"/>
            <a:cs typeface="Arial"/>
          </a:endParaRPr>
        </a:p>
        <a:p>
          <a:pPr algn="l" rtl="0">
            <a:defRPr sz="1000"/>
          </a:pPr>
          <a:endParaRPr lang="en-US" sz="1000" b="0" i="0" u="none" strike="noStrike" baseline="0">
            <a:solidFill>
              <a:srgbClr val="000000"/>
            </a:solidFill>
            <a:latin typeface="Arial"/>
            <a:cs typeface="Arial"/>
          </a:endParaRPr>
        </a:p>
        <a:p>
          <a:pPr algn="l" rtl="0">
            <a:defRPr sz="1000"/>
          </a:pPr>
          <a:endParaRPr lang="en-US" sz="1000" b="0" i="0" u="none" strike="noStrike" baseline="0">
            <a:solidFill>
              <a:srgbClr val="000000"/>
            </a:solidFill>
            <a:latin typeface="Arial"/>
            <a:cs typeface="Arial"/>
          </a:endParaRPr>
        </a:p>
        <a:p>
          <a:pPr algn="l" rtl="0">
            <a:defRPr sz="1000"/>
          </a:pPr>
          <a:endParaRPr lang="en-US" sz="1000" b="0" i="0" u="none" strike="noStrike" baseline="0">
            <a:solidFill>
              <a:srgbClr val="000000"/>
            </a:solidFill>
            <a:latin typeface="Arial"/>
            <a:cs typeface="Arial"/>
          </a:endParaRPr>
        </a:p>
        <a:p>
          <a:pPr algn="l" rtl="0">
            <a:defRPr sz="1000"/>
          </a:pPr>
          <a:endParaRPr lang="en-US" sz="1000" b="0" i="0" u="none" strike="noStrike" baseline="0">
            <a:solidFill>
              <a:srgbClr val="000000"/>
            </a:solidFill>
            <a:latin typeface="Arial"/>
            <a:cs typeface="Arial"/>
          </a:endParaRPr>
        </a:p>
        <a:p>
          <a:pPr algn="l" rtl="0">
            <a:defRPr sz="1000"/>
          </a:pPr>
          <a:endParaRPr lang="en-US" sz="1000" b="0" i="0" u="none" strike="noStrike" baseline="0">
            <a:solidFill>
              <a:srgbClr val="000000"/>
            </a:solidFill>
            <a:latin typeface="Arial"/>
            <a:cs typeface="Arial"/>
          </a:endParaRPr>
        </a:p>
        <a:p>
          <a:endParaRPr lang="en-US" sz="1000" b="0" i="0" u="none" strike="noStrike" baseline="0">
            <a:solidFill>
              <a:srgbClr val="000000"/>
            </a:solidFill>
            <a:latin typeface="Arial"/>
            <a:cs typeface="Arial"/>
          </a:endParaRPr>
        </a:p>
        <a:p>
          <a:r>
            <a:rPr lang="en-US" sz="1000" b="0" i="0" u="none" strike="noStrike" baseline="0">
              <a:solidFill>
                <a:srgbClr val="000000"/>
              </a:solidFill>
              <a:latin typeface="Arial"/>
              <a:cs typeface="Arial"/>
            </a:rPr>
            <a:t>This spreadsheet solution relates to the case </a:t>
          </a:r>
          <a:r>
            <a:rPr lang="en-US" sz="1000" b="0" i="1" u="none" strike="noStrike" baseline="0">
              <a:solidFill>
                <a:srgbClr val="000000"/>
              </a:solidFill>
              <a:latin typeface="Arial"/>
              <a:cs typeface="Arial"/>
            </a:rPr>
            <a:t>H. J. Heinz M&amp;A</a:t>
          </a:r>
          <a:r>
            <a:rPr lang="en-US" sz="1000" b="0" i="0" u="none" strike="noStrike" baseline="0">
              <a:solidFill>
                <a:srgbClr val="000000"/>
              </a:solidFill>
              <a:latin typeface="Arial"/>
              <a:cs typeface="Arial"/>
            </a:rPr>
            <a:t>, Case #</a:t>
          </a:r>
          <a:r>
            <a:rPr lang="en-US" sz="1000" b="0" cap="all">
              <a:effectLst/>
              <a:latin typeface="Arial" panose="020B0604020202020204" pitchFamily="34" charset="0"/>
              <a:ea typeface="+mn-ea"/>
              <a:cs typeface="Arial" panose="020B0604020202020204" pitchFamily="34" charset="0"/>
            </a:rPr>
            <a:t>KEL848</a:t>
          </a:r>
          <a:r>
            <a:rPr lang="en-US" sz="1000" b="0" i="0" u="none" strike="noStrike" baseline="0">
              <a:solidFill>
                <a:srgbClr val="000000"/>
              </a:solidFill>
              <a:latin typeface="Arial"/>
              <a:cs typeface="Arial"/>
            </a:rPr>
            <a:t>.</a:t>
          </a:r>
        </a:p>
        <a:p>
          <a:pPr algn="l" rtl="0">
            <a:defRPr sz="1000"/>
          </a:pPr>
          <a:endParaRPr lang="en-US" sz="1000" b="0" i="0" u="none" strike="noStrike" baseline="0">
            <a:solidFill>
              <a:srgbClr val="000000"/>
            </a:solidFill>
            <a:latin typeface="Arial"/>
            <a:cs typeface="Arial"/>
          </a:endParaRPr>
        </a:p>
        <a:p>
          <a:r>
            <a:rPr lang="en-US" sz="1000" u="none">
              <a:effectLst/>
              <a:latin typeface="Arial" panose="020B0604020202020204" pitchFamily="34" charset="0"/>
              <a:ea typeface="+mn-ea"/>
              <a:cs typeface="Arial" panose="020B0604020202020204" pitchFamily="34" charset="0"/>
            </a:rPr>
            <a:t>©2014 by the Kellogg School of Management at Northwestern University. This case was prepared by Professor David P. Stowell and Nicholas Kawar ’14. Cases are developed solely as the basis for class discussion. Cases are not intended to serve as endorsements, sources of primary data, or illustrations of effective or ineffective management. To order copies or request permission to reproduce materials, call 800-545-7685 (or 617-783-7600 outside the United States or Canada) or e-mail custserv@hbsp.harvard.edu. No part of this publication may be reproduced, stored in a retrieval system, used in a spreadsheet, or transmitted in any form or by any means—electronic, mechanical, photocopying, recording, or otherwise—without the permission of Kellogg Case Publishing.</a:t>
          </a:r>
        </a:p>
      </xdr:txBody>
    </xdr:sp>
    <xdr:clientData/>
  </xdr:twoCellAnchor>
  <xdr:twoCellAnchor editAs="oneCell">
    <xdr:from>
      <xdr:col>1</xdr:col>
      <xdr:colOff>66675</xdr:colOff>
      <xdr:row>2</xdr:row>
      <xdr:rowOff>9525</xdr:rowOff>
    </xdr:from>
    <xdr:to>
      <xdr:col>6</xdr:col>
      <xdr:colOff>171450</xdr:colOff>
      <xdr:row>6</xdr:row>
      <xdr:rowOff>133350</xdr:rowOff>
    </xdr:to>
    <xdr:pic>
      <xdr:nvPicPr>
        <xdr:cNvPr id="6" name="Picture 2" descr="Kellogg_logo_01_300dpi_bw">
          <a:extLst>
            <a:ext uri="{FF2B5EF4-FFF2-40B4-BE49-F238E27FC236}">
              <a16:creationId xmlns:a16="http://schemas.microsoft.com/office/drawing/2014/main" id="{00000000-0008-0000-0000-000006000000}"/>
            </a:ext>
          </a:extLst>
        </xdr:cNvPr>
        <xdr:cNvPicPr>
          <a:picLocks noChangeAspect="1" noChangeArrowheads="1"/>
        </xdr:cNvPicPr>
      </xdr:nvPicPr>
      <xdr:blipFill>
        <a:blip xmlns:r="http://schemas.openxmlformats.org/officeDocument/2006/relationships" r:embed="rId1" cstate="print">
          <a:extLst>
            <a:ext uri="{28A0092B-C50C-407E-A947-70E740481C1C}">
              <a14:useLocalDpi xmlns:a14="http://schemas.microsoft.com/office/drawing/2010/main" val="0"/>
            </a:ext>
          </a:extLst>
        </a:blip>
        <a:srcRect/>
        <a:stretch>
          <a:fillRect/>
        </a:stretch>
      </xdr:blipFill>
      <xdr:spPr bwMode="auto">
        <a:xfrm>
          <a:off x="600075" y="333375"/>
          <a:ext cx="2771775" cy="771525"/>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wsDr>
</file>

<file path=xl/drawings/drawing2.xml><?xml version="1.0" encoding="utf-8"?>
<xdr:wsDr xmlns:xdr="http://schemas.openxmlformats.org/drawingml/2006/spreadsheetDrawing" xmlns:a="http://schemas.openxmlformats.org/drawingml/2006/main">
  <xdr:twoCellAnchor>
    <xdr:from>
      <xdr:col>1</xdr:col>
      <xdr:colOff>0</xdr:colOff>
      <xdr:row>33</xdr:row>
      <xdr:rowOff>38100</xdr:rowOff>
    </xdr:from>
    <xdr:to>
      <xdr:col>1</xdr:col>
      <xdr:colOff>0</xdr:colOff>
      <xdr:row>33</xdr:row>
      <xdr:rowOff>38100</xdr:rowOff>
    </xdr:to>
    <xdr:sp macro="" textlink="">
      <xdr:nvSpPr>
        <xdr:cNvPr id="2" name="Line 1">
          <a:extLst>
            <a:ext uri="{FF2B5EF4-FFF2-40B4-BE49-F238E27FC236}">
              <a16:creationId xmlns:a16="http://schemas.microsoft.com/office/drawing/2014/main" id="{00000000-0008-0000-0100-000002000000}"/>
            </a:ext>
          </a:extLst>
        </xdr:cNvPr>
        <xdr:cNvSpPr>
          <a:spLocks noChangeShapeType="1"/>
        </xdr:cNvSpPr>
      </xdr:nvSpPr>
      <xdr:spPr bwMode="auto">
        <a:xfrm>
          <a:off x="180975" y="5286375"/>
          <a:ext cx="0" cy="0"/>
        </a:xfrm>
        <a:prstGeom prst="line">
          <a:avLst/>
        </a:prstGeom>
        <a:noFill/>
        <a:ln>
          <a:noFill/>
        </a:ln>
        <a:effectLst/>
        <a:extLst>
          <a:ext uri="{909E8E84-426E-40DD-AFC4-6F175D3DCCD1}">
            <a14:hiddenFill xmlns:a14="http://schemas.microsoft.com/office/drawing/2010/main">
              <a:noFill/>
            </a14:hiddenFill>
          </a:ext>
          <a:ext uri="{91240B29-F687-4F45-9708-019B960494DF}">
            <a14:hiddenLine xmlns:a14="http://schemas.microsoft.com/office/drawing/2010/main" w="28575" cap="sq">
              <a:solidFill>
                <a:srgbClr val="000000"/>
              </a:solidFill>
              <a:round/>
              <a:headEnd/>
              <a:tailEnd/>
            </a14:hiddenLine>
          </a:ext>
          <a:ext uri="{AF507438-7753-43E0-B8FC-AC1667EBCBE1}">
            <a14:hiddenEffects xmlns:a14="http://schemas.microsoft.com/office/drawing/2010/main">
              <a:effectLst>
                <a:outerShdw dist="35921" dir="2700000" algn="ctr" rotWithShape="0">
                  <a:srgbClr val="878787"/>
                </a:outerShdw>
              </a:effectLst>
            </a14:hiddenEffects>
          </a:ext>
        </a:extLst>
      </xdr:spPr>
    </xdr:sp>
    <xdr:clientData/>
  </xdr:twoCellAnchor>
  <xdr:twoCellAnchor>
    <xdr:from>
      <xdr:col>1</xdr:col>
      <xdr:colOff>0</xdr:colOff>
      <xdr:row>57</xdr:row>
      <xdr:rowOff>133350</xdr:rowOff>
    </xdr:from>
    <xdr:to>
      <xdr:col>1</xdr:col>
      <xdr:colOff>0</xdr:colOff>
      <xdr:row>57</xdr:row>
      <xdr:rowOff>133350</xdr:rowOff>
    </xdr:to>
    <xdr:sp macro="" textlink="">
      <xdr:nvSpPr>
        <xdr:cNvPr id="3" name="Line 2">
          <a:extLst>
            <a:ext uri="{FF2B5EF4-FFF2-40B4-BE49-F238E27FC236}">
              <a16:creationId xmlns:a16="http://schemas.microsoft.com/office/drawing/2014/main" id="{00000000-0008-0000-0100-000003000000}"/>
            </a:ext>
          </a:extLst>
        </xdr:cNvPr>
        <xdr:cNvSpPr>
          <a:spLocks noChangeShapeType="1"/>
        </xdr:cNvSpPr>
      </xdr:nvSpPr>
      <xdr:spPr bwMode="auto">
        <a:xfrm>
          <a:off x="180975" y="9267825"/>
          <a:ext cx="0" cy="0"/>
        </a:xfrm>
        <a:prstGeom prst="line">
          <a:avLst/>
        </a:prstGeom>
        <a:noFill/>
        <a:ln>
          <a:noFill/>
        </a:ln>
        <a:effectLst/>
        <a:extLst>
          <a:ext uri="{909E8E84-426E-40DD-AFC4-6F175D3DCCD1}">
            <a14:hiddenFill xmlns:a14="http://schemas.microsoft.com/office/drawing/2010/main">
              <a:noFill/>
            </a14:hiddenFill>
          </a:ext>
          <a:ext uri="{91240B29-F687-4F45-9708-019B960494DF}">
            <a14:hiddenLine xmlns:a14="http://schemas.microsoft.com/office/drawing/2010/main" w="28575" cap="sq">
              <a:solidFill>
                <a:srgbClr val="000000"/>
              </a:solidFill>
              <a:round/>
              <a:headEnd/>
              <a:tailEnd/>
            </a14:hiddenLine>
          </a:ext>
          <a:ext uri="{AF507438-7753-43E0-B8FC-AC1667EBCBE1}">
            <a14:hiddenEffects xmlns:a14="http://schemas.microsoft.com/office/drawing/2010/main">
              <a:effectLst>
                <a:outerShdw dist="35921" dir="2700000" algn="ctr" rotWithShape="0">
                  <a:srgbClr val="878787"/>
                </a:outerShdw>
              </a:effectLst>
            </a14:hiddenEffects>
          </a:ext>
        </a:extLst>
      </xdr:spPr>
    </xdr:sp>
    <xdr:clientData/>
  </xdr:twoCellAnchor>
  <xdr:twoCellAnchor>
    <xdr:from>
      <xdr:col>1</xdr:col>
      <xdr:colOff>0</xdr:colOff>
      <xdr:row>33</xdr:row>
      <xdr:rowOff>38100</xdr:rowOff>
    </xdr:from>
    <xdr:to>
      <xdr:col>1</xdr:col>
      <xdr:colOff>342900</xdr:colOff>
      <xdr:row>33</xdr:row>
      <xdr:rowOff>38100</xdr:rowOff>
    </xdr:to>
    <xdr:sp macro="" textlink="">
      <xdr:nvSpPr>
        <xdr:cNvPr id="4" name="Line 3">
          <a:extLst>
            <a:ext uri="{FF2B5EF4-FFF2-40B4-BE49-F238E27FC236}">
              <a16:creationId xmlns:a16="http://schemas.microsoft.com/office/drawing/2014/main" id="{00000000-0008-0000-0100-000004000000}"/>
            </a:ext>
          </a:extLst>
        </xdr:cNvPr>
        <xdr:cNvSpPr>
          <a:spLocks noChangeShapeType="1"/>
        </xdr:cNvSpPr>
      </xdr:nvSpPr>
      <xdr:spPr bwMode="auto">
        <a:xfrm>
          <a:off x="180975" y="5286375"/>
          <a:ext cx="342900" cy="0"/>
        </a:xfrm>
        <a:prstGeom prst="line">
          <a:avLst/>
        </a:prstGeom>
        <a:noFill/>
        <a:ln>
          <a:noFill/>
        </a:ln>
        <a:effectLst/>
        <a:extLst>
          <a:ext uri="{909E8E84-426E-40DD-AFC4-6F175D3DCCD1}">
            <a14:hiddenFill xmlns:a14="http://schemas.microsoft.com/office/drawing/2010/main">
              <a:noFill/>
            </a14:hiddenFill>
          </a:ext>
          <a:ext uri="{91240B29-F687-4F45-9708-019B960494DF}">
            <a14:hiddenLine xmlns:a14="http://schemas.microsoft.com/office/drawing/2010/main" w="28575" cap="sq">
              <a:solidFill>
                <a:srgbClr val="000000"/>
              </a:solidFill>
              <a:round/>
              <a:headEnd/>
              <a:tailEnd/>
            </a14:hiddenLine>
          </a:ext>
          <a:ext uri="{AF507438-7753-43E0-B8FC-AC1667EBCBE1}">
            <a14:hiddenEffects xmlns:a14="http://schemas.microsoft.com/office/drawing/2010/main">
              <a:effectLst>
                <a:outerShdw dist="35921" dir="2700000" algn="ctr" rotWithShape="0">
                  <a:srgbClr val="878787"/>
                </a:outerShdw>
              </a:effectLst>
            </a14:hiddenEffects>
          </a:ext>
        </a:extLst>
      </xdr:spPr>
    </xdr:sp>
    <xdr:clientData/>
  </xdr:twoCellAnchor>
  <xdr:twoCellAnchor>
    <xdr:from>
      <xdr:col>1</xdr:col>
      <xdr:colOff>0</xdr:colOff>
      <xdr:row>57</xdr:row>
      <xdr:rowOff>133350</xdr:rowOff>
    </xdr:from>
    <xdr:to>
      <xdr:col>1</xdr:col>
      <xdr:colOff>342900</xdr:colOff>
      <xdr:row>57</xdr:row>
      <xdr:rowOff>133350</xdr:rowOff>
    </xdr:to>
    <xdr:sp macro="" textlink="">
      <xdr:nvSpPr>
        <xdr:cNvPr id="5" name="Line 4">
          <a:extLst>
            <a:ext uri="{FF2B5EF4-FFF2-40B4-BE49-F238E27FC236}">
              <a16:creationId xmlns:a16="http://schemas.microsoft.com/office/drawing/2014/main" id="{00000000-0008-0000-0100-000005000000}"/>
            </a:ext>
          </a:extLst>
        </xdr:cNvPr>
        <xdr:cNvSpPr>
          <a:spLocks noChangeShapeType="1"/>
        </xdr:cNvSpPr>
      </xdr:nvSpPr>
      <xdr:spPr bwMode="auto">
        <a:xfrm>
          <a:off x="180975" y="9267825"/>
          <a:ext cx="342900" cy="0"/>
        </a:xfrm>
        <a:prstGeom prst="line">
          <a:avLst/>
        </a:prstGeom>
        <a:noFill/>
        <a:ln>
          <a:noFill/>
        </a:ln>
        <a:effectLst/>
        <a:extLst>
          <a:ext uri="{909E8E84-426E-40DD-AFC4-6F175D3DCCD1}">
            <a14:hiddenFill xmlns:a14="http://schemas.microsoft.com/office/drawing/2010/main">
              <a:noFill/>
            </a14:hiddenFill>
          </a:ext>
          <a:ext uri="{91240B29-F687-4F45-9708-019B960494DF}">
            <a14:hiddenLine xmlns:a14="http://schemas.microsoft.com/office/drawing/2010/main" w="28575" cap="sq">
              <a:solidFill>
                <a:srgbClr val="000000"/>
              </a:solidFill>
              <a:round/>
              <a:headEnd/>
              <a:tailEnd/>
            </a14:hiddenLine>
          </a:ext>
          <a:ext uri="{AF507438-7753-43E0-B8FC-AC1667EBCBE1}">
            <a14:hiddenEffects xmlns:a14="http://schemas.microsoft.com/office/drawing/2010/main">
              <a:effectLst>
                <a:outerShdw dist="35921" dir="2700000" algn="ctr" rotWithShape="0">
                  <a:srgbClr val="878787"/>
                </a:outerShdw>
              </a:effectLst>
            </a14:hiddenEffects>
          </a:ext>
        </a:extLst>
      </xdr:spPr>
    </xdr:sp>
    <xdr:clientData/>
  </xdr:twoCellAnchor>
  <xdr:twoCellAnchor>
    <xdr:from>
      <xdr:col>1</xdr:col>
      <xdr:colOff>0</xdr:colOff>
      <xdr:row>33</xdr:row>
      <xdr:rowOff>38100</xdr:rowOff>
    </xdr:from>
    <xdr:to>
      <xdr:col>1</xdr:col>
      <xdr:colOff>0</xdr:colOff>
      <xdr:row>37</xdr:row>
      <xdr:rowOff>114300</xdr:rowOff>
    </xdr:to>
    <xdr:sp macro="" textlink="">
      <xdr:nvSpPr>
        <xdr:cNvPr id="6" name="Line 5">
          <a:extLst>
            <a:ext uri="{FF2B5EF4-FFF2-40B4-BE49-F238E27FC236}">
              <a16:creationId xmlns:a16="http://schemas.microsoft.com/office/drawing/2014/main" id="{00000000-0008-0000-0100-000006000000}"/>
            </a:ext>
          </a:extLst>
        </xdr:cNvPr>
        <xdr:cNvSpPr>
          <a:spLocks noChangeShapeType="1"/>
        </xdr:cNvSpPr>
      </xdr:nvSpPr>
      <xdr:spPr bwMode="auto">
        <a:xfrm>
          <a:off x="180975" y="5286375"/>
          <a:ext cx="0" cy="723900"/>
        </a:xfrm>
        <a:prstGeom prst="line">
          <a:avLst/>
        </a:prstGeom>
        <a:noFill/>
        <a:ln>
          <a:noFill/>
        </a:ln>
        <a:effectLst/>
        <a:extLst>
          <a:ext uri="{909E8E84-426E-40DD-AFC4-6F175D3DCCD1}">
            <a14:hiddenFill xmlns:a14="http://schemas.microsoft.com/office/drawing/2010/main">
              <a:noFill/>
            </a14:hiddenFill>
          </a:ext>
          <a:ext uri="{91240B29-F687-4F45-9708-019B960494DF}">
            <a14:hiddenLine xmlns:a14="http://schemas.microsoft.com/office/drawing/2010/main" w="28575" cap="sq">
              <a:solidFill>
                <a:srgbClr val="000000"/>
              </a:solidFill>
              <a:round/>
              <a:headEnd/>
              <a:tailEnd/>
            </a14:hiddenLine>
          </a:ext>
          <a:ext uri="{AF507438-7753-43E0-B8FC-AC1667EBCBE1}">
            <a14:hiddenEffects xmlns:a14="http://schemas.microsoft.com/office/drawing/2010/main">
              <a:effectLst>
                <a:outerShdw dist="35921" dir="2700000" algn="ctr" rotWithShape="0">
                  <a:srgbClr val="878787"/>
                </a:outerShdw>
              </a:effectLst>
            </a14:hiddenEffects>
          </a:ext>
        </a:extLst>
      </xdr:spPr>
    </xdr:sp>
    <xdr:clientData/>
  </xdr:twoCellAnchor>
  <xdr:twoCellAnchor>
    <xdr:from>
      <xdr:col>1</xdr:col>
      <xdr:colOff>342900</xdr:colOff>
      <xdr:row>33</xdr:row>
      <xdr:rowOff>38100</xdr:rowOff>
    </xdr:from>
    <xdr:to>
      <xdr:col>1</xdr:col>
      <xdr:colOff>342900</xdr:colOff>
      <xdr:row>37</xdr:row>
      <xdr:rowOff>114300</xdr:rowOff>
    </xdr:to>
    <xdr:sp macro="" textlink="">
      <xdr:nvSpPr>
        <xdr:cNvPr id="7" name="Line 6">
          <a:extLst>
            <a:ext uri="{FF2B5EF4-FFF2-40B4-BE49-F238E27FC236}">
              <a16:creationId xmlns:a16="http://schemas.microsoft.com/office/drawing/2014/main" id="{00000000-0008-0000-0100-000007000000}"/>
            </a:ext>
          </a:extLst>
        </xdr:cNvPr>
        <xdr:cNvSpPr>
          <a:spLocks noChangeShapeType="1"/>
        </xdr:cNvSpPr>
      </xdr:nvSpPr>
      <xdr:spPr bwMode="auto">
        <a:xfrm>
          <a:off x="523875" y="5286375"/>
          <a:ext cx="0" cy="723900"/>
        </a:xfrm>
        <a:prstGeom prst="line">
          <a:avLst/>
        </a:prstGeom>
        <a:noFill/>
        <a:ln>
          <a:noFill/>
        </a:ln>
        <a:effectLst/>
        <a:extLst>
          <a:ext uri="{909E8E84-426E-40DD-AFC4-6F175D3DCCD1}">
            <a14:hiddenFill xmlns:a14="http://schemas.microsoft.com/office/drawing/2010/main">
              <a:noFill/>
            </a14:hiddenFill>
          </a:ext>
          <a:ext uri="{91240B29-F687-4F45-9708-019B960494DF}">
            <a14:hiddenLine xmlns:a14="http://schemas.microsoft.com/office/drawing/2010/main" w="28575" cap="sq">
              <a:solidFill>
                <a:srgbClr val="000000"/>
              </a:solidFill>
              <a:round/>
              <a:headEnd/>
              <a:tailEnd/>
            </a14:hiddenLine>
          </a:ext>
          <a:ext uri="{AF507438-7753-43E0-B8FC-AC1667EBCBE1}">
            <a14:hiddenEffects xmlns:a14="http://schemas.microsoft.com/office/drawing/2010/main">
              <a:effectLst>
                <a:outerShdw dist="35921" dir="2700000" algn="ctr" rotWithShape="0">
                  <a:srgbClr val="878787"/>
                </a:outerShdw>
              </a:effectLst>
            </a14:hiddenEffects>
          </a:ext>
        </a:extLst>
      </xdr:spPr>
    </xdr:sp>
    <xdr:clientData/>
  </xdr:twoCellAnchor>
  <xdr:twoCellAnchor>
    <xdr:from>
      <xdr:col>1</xdr:col>
      <xdr:colOff>0</xdr:colOff>
      <xdr:row>37</xdr:row>
      <xdr:rowOff>114300</xdr:rowOff>
    </xdr:from>
    <xdr:to>
      <xdr:col>1</xdr:col>
      <xdr:colOff>0</xdr:colOff>
      <xdr:row>57</xdr:row>
      <xdr:rowOff>133350</xdr:rowOff>
    </xdr:to>
    <xdr:sp macro="" textlink="">
      <xdr:nvSpPr>
        <xdr:cNvPr id="8" name="Line 7">
          <a:extLst>
            <a:ext uri="{FF2B5EF4-FFF2-40B4-BE49-F238E27FC236}">
              <a16:creationId xmlns:a16="http://schemas.microsoft.com/office/drawing/2014/main" id="{00000000-0008-0000-0100-000008000000}"/>
            </a:ext>
          </a:extLst>
        </xdr:cNvPr>
        <xdr:cNvSpPr>
          <a:spLocks noChangeShapeType="1"/>
        </xdr:cNvSpPr>
      </xdr:nvSpPr>
      <xdr:spPr bwMode="auto">
        <a:xfrm>
          <a:off x="180975" y="6010275"/>
          <a:ext cx="0" cy="3257550"/>
        </a:xfrm>
        <a:prstGeom prst="line">
          <a:avLst/>
        </a:prstGeom>
        <a:noFill/>
        <a:ln>
          <a:noFill/>
        </a:ln>
        <a:effectLst/>
        <a:extLst>
          <a:ext uri="{909E8E84-426E-40DD-AFC4-6F175D3DCCD1}">
            <a14:hiddenFill xmlns:a14="http://schemas.microsoft.com/office/drawing/2010/main">
              <a:noFill/>
            </a14:hiddenFill>
          </a:ext>
          <a:ext uri="{91240B29-F687-4F45-9708-019B960494DF}">
            <a14:hiddenLine xmlns:a14="http://schemas.microsoft.com/office/drawing/2010/main" w="28575" cap="sq">
              <a:solidFill>
                <a:srgbClr val="000000"/>
              </a:solidFill>
              <a:round/>
              <a:headEnd/>
              <a:tailEnd/>
            </a14:hiddenLine>
          </a:ext>
          <a:ext uri="{AF507438-7753-43E0-B8FC-AC1667EBCBE1}">
            <a14:hiddenEffects xmlns:a14="http://schemas.microsoft.com/office/drawing/2010/main">
              <a:effectLst>
                <a:outerShdw dist="35921" dir="2700000" algn="ctr" rotWithShape="0">
                  <a:srgbClr val="878787"/>
                </a:outerShdw>
              </a:effectLst>
            </a14:hiddenEffects>
          </a:ext>
        </a:extLst>
      </xdr:spPr>
    </xdr:sp>
    <xdr:clientData/>
  </xdr:twoCellAnchor>
  <xdr:twoCellAnchor>
    <xdr:from>
      <xdr:col>1</xdr:col>
      <xdr:colOff>342900</xdr:colOff>
      <xdr:row>37</xdr:row>
      <xdr:rowOff>114300</xdr:rowOff>
    </xdr:from>
    <xdr:to>
      <xdr:col>1</xdr:col>
      <xdr:colOff>342900</xdr:colOff>
      <xdr:row>57</xdr:row>
      <xdr:rowOff>133350</xdr:rowOff>
    </xdr:to>
    <xdr:sp macro="" textlink="">
      <xdr:nvSpPr>
        <xdr:cNvPr id="9" name="Line 8">
          <a:extLst>
            <a:ext uri="{FF2B5EF4-FFF2-40B4-BE49-F238E27FC236}">
              <a16:creationId xmlns:a16="http://schemas.microsoft.com/office/drawing/2014/main" id="{00000000-0008-0000-0100-000009000000}"/>
            </a:ext>
          </a:extLst>
        </xdr:cNvPr>
        <xdr:cNvSpPr>
          <a:spLocks noChangeShapeType="1"/>
        </xdr:cNvSpPr>
      </xdr:nvSpPr>
      <xdr:spPr bwMode="auto">
        <a:xfrm>
          <a:off x="523875" y="6010275"/>
          <a:ext cx="0" cy="3257550"/>
        </a:xfrm>
        <a:prstGeom prst="line">
          <a:avLst/>
        </a:prstGeom>
        <a:noFill/>
        <a:ln>
          <a:noFill/>
        </a:ln>
        <a:effectLst/>
        <a:extLst>
          <a:ext uri="{909E8E84-426E-40DD-AFC4-6F175D3DCCD1}">
            <a14:hiddenFill xmlns:a14="http://schemas.microsoft.com/office/drawing/2010/main">
              <a:noFill/>
            </a14:hiddenFill>
          </a:ext>
          <a:ext uri="{91240B29-F687-4F45-9708-019B960494DF}">
            <a14:hiddenLine xmlns:a14="http://schemas.microsoft.com/office/drawing/2010/main" w="28575" cap="sq">
              <a:solidFill>
                <a:srgbClr val="000000"/>
              </a:solidFill>
              <a:round/>
              <a:headEnd/>
              <a:tailEnd/>
            </a14:hiddenLine>
          </a:ext>
          <a:ext uri="{AF507438-7753-43E0-B8FC-AC1667EBCBE1}">
            <a14:hiddenEffects xmlns:a14="http://schemas.microsoft.com/office/drawing/2010/main">
              <a:effectLst>
                <a:outerShdw dist="35921" dir="2700000" algn="ctr" rotWithShape="0">
                  <a:srgbClr val="878787"/>
                </a:outerShdw>
              </a:effectLst>
            </a14:hiddenEffects>
          </a:ext>
        </a:extLst>
      </xdr:spPr>
    </xdr:sp>
    <xdr:clientData/>
  </xdr:twoCellAnchor>
  <xdr:twoCellAnchor>
    <xdr:from>
      <xdr:col>2</xdr:col>
      <xdr:colOff>177800</xdr:colOff>
      <xdr:row>39</xdr:row>
      <xdr:rowOff>161925</xdr:rowOff>
    </xdr:from>
    <xdr:to>
      <xdr:col>4</xdr:col>
      <xdr:colOff>460375</xdr:colOff>
      <xdr:row>44</xdr:row>
      <xdr:rowOff>73025</xdr:rowOff>
    </xdr:to>
    <xdr:sp macro="" textlink="$J$18">
      <xdr:nvSpPr>
        <xdr:cNvPr id="11" name="Rectangle 11">
          <a:extLst>
            <a:ext uri="{FF2B5EF4-FFF2-40B4-BE49-F238E27FC236}">
              <a16:creationId xmlns:a16="http://schemas.microsoft.com/office/drawing/2014/main" id="{00000000-0008-0000-0100-00000B000000}"/>
            </a:ext>
          </a:extLst>
        </xdr:cNvPr>
        <xdr:cNvSpPr>
          <a:spLocks noChangeArrowheads="1" noTextEdit="1"/>
        </xdr:cNvSpPr>
      </xdr:nvSpPr>
      <xdr:spPr bwMode="auto">
        <a:xfrm>
          <a:off x="2882900" y="6829425"/>
          <a:ext cx="1704975" cy="736600"/>
        </a:xfrm>
        <a:prstGeom prst="rect">
          <a:avLst/>
        </a:prstGeom>
        <a:noFill/>
        <a:ln>
          <a:noFill/>
        </a:ln>
        <a:effectLst/>
        <a:extLst>
          <a:ext uri="{909E8E84-426E-40DD-AFC4-6F175D3DCCD1}">
            <a14:hiddenFill xmlns:a14="http://schemas.microsoft.com/office/drawing/2010/main">
              <a:solidFill>
                <a:srgbClr val="CCE5FF"/>
              </a:solidFill>
            </a14:hiddenFill>
          </a:ext>
          <a:ext uri="{91240B29-F687-4F45-9708-019B960494DF}">
            <a14:hiddenLine xmlns:a14="http://schemas.microsoft.com/office/drawing/2010/main" w="9525" algn="ctr">
              <a:solidFill>
                <a:srgbClr val="008000"/>
              </a:solidFill>
              <a:miter lim="800000"/>
              <a:headEnd/>
              <a:tailEnd/>
            </a14:hiddenLine>
          </a:ext>
          <a:ext uri="{AF507438-7753-43E0-B8FC-AC1667EBCBE1}">
            <a14:hiddenEffects xmlns:a14="http://schemas.microsoft.com/office/drawing/2010/main">
              <a:effectLst>
                <a:outerShdw dist="35921" dir="2700000" algn="ctr" rotWithShape="0">
                  <a:srgbClr val="878787"/>
                </a:outerShdw>
              </a:effectLst>
            </a14:hiddenEffects>
          </a:ext>
        </a:extLst>
      </xdr:spPr>
      <xdr:txBody>
        <a:bodyPr vertOverflow="clip" wrap="square" lIns="102312" tIns="51156" rIns="102312" bIns="51156" anchor="ctr" upright="1"/>
        <a:lstStyle/>
        <a:p>
          <a:pPr algn="ctr" rtl="0">
            <a:defRPr sz="1000"/>
          </a:pPr>
          <a:fld id="{7A63D716-0570-448A-A020-AF9C3F53E130}" type="TxLink">
            <a:rPr lang="en-US" sz="1200" b="0" i="0" u="none" strike="noStrike" baseline="0">
              <a:solidFill>
                <a:srgbClr val="000000"/>
              </a:solidFill>
              <a:latin typeface="Arial Narrow"/>
              <a:cs typeface="Times New Roman"/>
            </a:rPr>
            <a:pPr algn="ctr" rtl="0">
              <a:defRPr sz="1000"/>
            </a:pPr>
            <a:t>DCF Analysis 
12.79x to 15.57x</a:t>
          </a:fld>
          <a:endParaRPr lang="en-US" sz="1200" b="0" i="0" u="none" strike="noStrike" baseline="0">
            <a:solidFill>
              <a:srgbClr val="000000"/>
            </a:solidFill>
            <a:latin typeface="Arial Narrow"/>
          </a:endParaRPr>
        </a:p>
      </xdr:txBody>
    </xdr:sp>
    <xdr:clientData/>
  </xdr:twoCellAnchor>
  <xdr:twoCellAnchor>
    <xdr:from>
      <xdr:col>2</xdr:col>
      <xdr:colOff>139700</xdr:colOff>
      <xdr:row>35</xdr:row>
      <xdr:rowOff>92075</xdr:rowOff>
    </xdr:from>
    <xdr:to>
      <xdr:col>4</xdr:col>
      <xdr:colOff>422275</xdr:colOff>
      <xdr:row>40</xdr:row>
      <xdr:rowOff>3175</xdr:rowOff>
    </xdr:to>
    <xdr:sp macro="" textlink="$J$17">
      <xdr:nvSpPr>
        <xdr:cNvPr id="12" name="Rectangle 12">
          <a:extLst>
            <a:ext uri="{FF2B5EF4-FFF2-40B4-BE49-F238E27FC236}">
              <a16:creationId xmlns:a16="http://schemas.microsoft.com/office/drawing/2014/main" id="{00000000-0008-0000-0100-00000C000000}"/>
            </a:ext>
          </a:extLst>
        </xdr:cNvPr>
        <xdr:cNvSpPr>
          <a:spLocks noChangeArrowheads="1" noTextEdit="1"/>
        </xdr:cNvSpPr>
      </xdr:nvSpPr>
      <xdr:spPr bwMode="auto">
        <a:xfrm>
          <a:off x="2844800" y="6099175"/>
          <a:ext cx="1704975" cy="736600"/>
        </a:xfrm>
        <a:prstGeom prst="rect">
          <a:avLst/>
        </a:prstGeom>
        <a:noFill/>
        <a:ln>
          <a:noFill/>
        </a:ln>
        <a:effectLst/>
        <a:extLst>
          <a:ext uri="{909E8E84-426E-40DD-AFC4-6F175D3DCCD1}">
            <a14:hiddenFill xmlns:a14="http://schemas.microsoft.com/office/drawing/2010/main">
              <a:solidFill>
                <a:srgbClr val="CCE5FF"/>
              </a:solidFill>
            </a14:hiddenFill>
          </a:ext>
          <a:ext uri="{91240B29-F687-4F45-9708-019B960494DF}">
            <a14:hiddenLine xmlns:a14="http://schemas.microsoft.com/office/drawing/2010/main" w="9525" algn="ctr">
              <a:solidFill>
                <a:srgbClr val="008000"/>
              </a:solidFill>
              <a:miter lim="800000"/>
              <a:headEnd/>
              <a:tailEnd/>
            </a14:hiddenLine>
          </a:ext>
          <a:ext uri="{AF507438-7753-43E0-B8FC-AC1667EBCBE1}">
            <a14:hiddenEffects xmlns:a14="http://schemas.microsoft.com/office/drawing/2010/main">
              <a:effectLst>
                <a:outerShdw dist="35921" dir="2700000" algn="ctr" rotWithShape="0">
                  <a:srgbClr val="878787"/>
                </a:outerShdw>
              </a:effectLst>
            </a14:hiddenEffects>
          </a:ext>
        </a:extLst>
      </xdr:spPr>
      <xdr:txBody>
        <a:bodyPr vertOverflow="clip" wrap="square" lIns="102312" tIns="51156" rIns="102312" bIns="51156" anchor="ctr" upright="1"/>
        <a:lstStyle/>
        <a:p>
          <a:pPr algn="ctr" rtl="0">
            <a:defRPr sz="1000"/>
          </a:pPr>
          <a:fld id="{D1829AF0-1986-4FFB-86CF-19CF91085054}" type="TxLink">
            <a:rPr lang="en-US" sz="1200" b="0" i="0" u="none" strike="noStrike" baseline="0">
              <a:solidFill>
                <a:srgbClr val="000000"/>
              </a:solidFill>
              <a:latin typeface="Arial Narrow"/>
              <a:cs typeface="Times New Roman"/>
            </a:rPr>
            <a:pPr algn="ctr" rtl="0">
              <a:defRPr sz="1000"/>
            </a:pPr>
            <a:t>Public Comparables Analysis 
10.3x to 12.3x</a:t>
          </a:fld>
          <a:endParaRPr lang="en-US" sz="1200" b="0" i="0" u="none" strike="noStrike" baseline="0">
            <a:solidFill>
              <a:srgbClr val="000000"/>
            </a:solidFill>
            <a:latin typeface="Arial Narrow"/>
          </a:endParaRPr>
        </a:p>
      </xdr:txBody>
    </xdr:sp>
    <xdr:clientData/>
  </xdr:twoCellAnchor>
  <xdr:twoCellAnchor>
    <xdr:from>
      <xdr:col>2</xdr:col>
      <xdr:colOff>139700</xdr:colOff>
      <xdr:row>30</xdr:row>
      <xdr:rowOff>73025</xdr:rowOff>
    </xdr:from>
    <xdr:to>
      <xdr:col>4</xdr:col>
      <xdr:colOff>422275</xdr:colOff>
      <xdr:row>34</xdr:row>
      <xdr:rowOff>152400</xdr:rowOff>
    </xdr:to>
    <xdr:sp macro="" textlink="$J$16">
      <xdr:nvSpPr>
        <xdr:cNvPr id="13" name="Rectangle 13">
          <a:extLst>
            <a:ext uri="{FF2B5EF4-FFF2-40B4-BE49-F238E27FC236}">
              <a16:creationId xmlns:a16="http://schemas.microsoft.com/office/drawing/2014/main" id="{00000000-0008-0000-0100-00000D000000}"/>
            </a:ext>
          </a:extLst>
        </xdr:cNvPr>
        <xdr:cNvSpPr>
          <a:spLocks noChangeArrowheads="1" noTextEdit="1"/>
        </xdr:cNvSpPr>
      </xdr:nvSpPr>
      <xdr:spPr bwMode="auto">
        <a:xfrm>
          <a:off x="2844800" y="5254625"/>
          <a:ext cx="1704975" cy="739775"/>
        </a:xfrm>
        <a:prstGeom prst="rect">
          <a:avLst/>
        </a:prstGeom>
        <a:noFill/>
        <a:ln>
          <a:noFill/>
        </a:ln>
        <a:effectLst/>
        <a:extLst>
          <a:ext uri="{909E8E84-426E-40DD-AFC4-6F175D3DCCD1}">
            <a14:hiddenFill xmlns:a14="http://schemas.microsoft.com/office/drawing/2010/main">
              <a:solidFill>
                <a:srgbClr val="CCE5FF"/>
              </a:solidFill>
            </a14:hiddenFill>
          </a:ext>
          <a:ext uri="{91240B29-F687-4F45-9708-019B960494DF}">
            <a14:hiddenLine xmlns:a14="http://schemas.microsoft.com/office/drawing/2010/main" w="9525" algn="ctr">
              <a:solidFill>
                <a:srgbClr val="008000"/>
              </a:solidFill>
              <a:miter lim="800000"/>
              <a:headEnd/>
              <a:tailEnd/>
            </a14:hiddenLine>
          </a:ext>
          <a:ext uri="{AF507438-7753-43E0-B8FC-AC1667EBCBE1}">
            <a14:hiddenEffects xmlns:a14="http://schemas.microsoft.com/office/drawing/2010/main">
              <a:effectLst>
                <a:outerShdw dist="35921" dir="2700000" algn="ctr" rotWithShape="0">
                  <a:srgbClr val="878787"/>
                </a:outerShdw>
              </a:effectLst>
            </a14:hiddenEffects>
          </a:ext>
        </a:extLst>
      </xdr:spPr>
      <xdr:txBody>
        <a:bodyPr vertOverflow="clip" wrap="square" lIns="102312" tIns="51156" rIns="102312" bIns="51156" anchor="ctr" upright="1"/>
        <a:lstStyle/>
        <a:p>
          <a:pPr algn="ctr" rtl="0">
            <a:defRPr sz="1000"/>
          </a:pPr>
          <a:fld id="{E052848B-73D1-47E8-A27D-6B6E710301BD}" type="TxLink">
            <a:rPr lang="en-US" sz="1200" b="0" i="0" u="none" strike="noStrike" baseline="0">
              <a:solidFill>
                <a:srgbClr val="000000"/>
              </a:solidFill>
              <a:latin typeface="Arial Narrow"/>
              <a:cs typeface="Times New Roman"/>
            </a:rPr>
            <a:pPr algn="ctr" rtl="0">
              <a:defRPr sz="1000"/>
            </a:pPr>
            <a:t>Precedent Transactions Analysis 
10.7x to 13.7x</a:t>
          </a:fld>
          <a:endParaRPr lang="en-US" sz="1200" b="0" i="0" u="none" strike="noStrike" baseline="0">
            <a:solidFill>
              <a:srgbClr val="000000"/>
            </a:solidFill>
            <a:latin typeface="Arial Narrow"/>
          </a:endParaRPr>
        </a:p>
      </xdr:txBody>
    </xdr:sp>
    <xdr:clientData/>
  </xdr:twoCellAnchor>
  <xdr:twoCellAnchor>
    <xdr:from>
      <xdr:col>4</xdr:col>
      <xdr:colOff>0</xdr:colOff>
      <xdr:row>29</xdr:row>
      <xdr:rowOff>76200</xdr:rowOff>
    </xdr:from>
    <xdr:to>
      <xdr:col>14</xdr:col>
      <xdr:colOff>495300</xdr:colOff>
      <xdr:row>52</xdr:row>
      <xdr:rowOff>76200</xdr:rowOff>
    </xdr:to>
    <xdr:graphicFrame macro="">
      <xdr:nvGraphicFramePr>
        <xdr:cNvPr id="18" name="Chart 18">
          <a:extLst>
            <a:ext uri="{FF2B5EF4-FFF2-40B4-BE49-F238E27FC236}">
              <a16:creationId xmlns:a16="http://schemas.microsoft.com/office/drawing/2014/main" id="{00000000-0008-0000-0100-000012000000}"/>
            </a:ext>
          </a:extLst>
        </xdr:cNvPr>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1"/>
        </a:graphicData>
      </a:graphic>
    </xdr:graphicFrame>
    <xdr:clientData/>
  </xdr:twoCellAnchor>
  <xdr:twoCellAnchor>
    <xdr:from>
      <xdr:col>9</xdr:col>
      <xdr:colOff>406400</xdr:colOff>
      <xdr:row>31</xdr:row>
      <xdr:rowOff>38100</xdr:rowOff>
    </xdr:from>
    <xdr:to>
      <xdr:col>12</xdr:col>
      <xdr:colOff>15875</xdr:colOff>
      <xdr:row>34</xdr:row>
      <xdr:rowOff>38100</xdr:rowOff>
    </xdr:to>
    <xdr:sp macro="" textlink="$J$21">
      <xdr:nvSpPr>
        <xdr:cNvPr id="16" name="Rectangle 16">
          <a:extLst>
            <a:ext uri="{FF2B5EF4-FFF2-40B4-BE49-F238E27FC236}">
              <a16:creationId xmlns:a16="http://schemas.microsoft.com/office/drawing/2014/main" id="{00000000-0008-0000-0100-000010000000}"/>
            </a:ext>
          </a:extLst>
        </xdr:cNvPr>
        <xdr:cNvSpPr>
          <a:spLocks noChangeArrowheads="1" noTextEdit="1"/>
        </xdr:cNvSpPr>
      </xdr:nvSpPr>
      <xdr:spPr bwMode="auto">
        <a:xfrm>
          <a:off x="7442200" y="5384800"/>
          <a:ext cx="1438275" cy="495300"/>
        </a:xfrm>
        <a:prstGeom prst="rect">
          <a:avLst/>
        </a:prstGeom>
        <a:noFill/>
        <a:ln>
          <a:noFill/>
        </a:ln>
        <a:effectLst/>
        <a:extLst>
          <a:ext uri="{909E8E84-426E-40DD-AFC4-6F175D3DCCD1}">
            <a14:hiddenFill xmlns:a14="http://schemas.microsoft.com/office/drawing/2010/main">
              <a:solidFill>
                <a:srgbClr val="CCE5FF"/>
              </a:solidFill>
            </a14:hiddenFill>
          </a:ext>
          <a:ext uri="{91240B29-F687-4F45-9708-019B960494DF}">
            <a14:hiddenLine xmlns:a14="http://schemas.microsoft.com/office/drawing/2010/main" w="9525" algn="ctr">
              <a:solidFill>
                <a:srgbClr val="008000"/>
              </a:solidFill>
              <a:miter lim="800000"/>
              <a:headEnd/>
              <a:tailEnd/>
            </a14:hiddenLine>
          </a:ext>
          <a:ext uri="{AF507438-7753-43E0-B8FC-AC1667EBCBE1}">
            <a14:hiddenEffects xmlns:a14="http://schemas.microsoft.com/office/drawing/2010/main">
              <a:effectLst>
                <a:outerShdw dist="35921" dir="2700000" algn="ctr" rotWithShape="0">
                  <a:srgbClr val="878787"/>
                </a:outerShdw>
              </a:effectLst>
            </a14:hiddenEffects>
          </a:ext>
        </a:extLst>
      </xdr:spPr>
      <xdr:txBody>
        <a:bodyPr vertOverflow="clip" wrap="square" lIns="102312" tIns="51156" rIns="102312" bIns="51156" anchor="ctr" upright="1"/>
        <a:lstStyle/>
        <a:p>
          <a:pPr algn="ctr" rtl="0">
            <a:defRPr sz="1000"/>
          </a:pPr>
          <a:fld id="{D9FE561B-6DAB-4C20-9DF8-017A148EC773}" type="TxLink">
            <a:rPr lang="en-US" sz="1200" b="1" i="0" u="none" strike="noStrike" baseline="0">
              <a:solidFill>
                <a:schemeClr val="bg1"/>
              </a:solidFill>
              <a:latin typeface="Arial Narrow"/>
              <a:cs typeface="Times New Roman"/>
            </a:rPr>
            <a:pPr algn="ctr" rtl="0">
              <a:defRPr sz="1000"/>
            </a:pPr>
            <a:t>$57.18 to $76.27 </a:t>
          </a:fld>
          <a:endParaRPr lang="en-US" sz="1200" b="1" i="0" u="none" strike="noStrike" baseline="0">
            <a:solidFill>
              <a:schemeClr val="bg1"/>
            </a:solidFill>
            <a:latin typeface="Arial Narrow"/>
          </a:endParaRPr>
        </a:p>
      </xdr:txBody>
    </xdr:sp>
    <xdr:clientData/>
  </xdr:twoCellAnchor>
  <xdr:twoCellAnchor>
    <xdr:from>
      <xdr:col>7</xdr:col>
      <xdr:colOff>558800</xdr:colOff>
      <xdr:row>36</xdr:row>
      <xdr:rowOff>31750</xdr:rowOff>
    </xdr:from>
    <xdr:to>
      <xdr:col>10</xdr:col>
      <xdr:colOff>3175</xdr:colOff>
      <xdr:row>39</xdr:row>
      <xdr:rowOff>31750</xdr:rowOff>
    </xdr:to>
    <xdr:sp macro="" textlink="$J$22">
      <xdr:nvSpPr>
        <xdr:cNvPr id="17" name="Rectangle 17">
          <a:extLst>
            <a:ext uri="{FF2B5EF4-FFF2-40B4-BE49-F238E27FC236}">
              <a16:creationId xmlns:a16="http://schemas.microsoft.com/office/drawing/2014/main" id="{00000000-0008-0000-0100-000011000000}"/>
            </a:ext>
          </a:extLst>
        </xdr:cNvPr>
        <xdr:cNvSpPr>
          <a:spLocks noChangeArrowheads="1" noTextEdit="1"/>
        </xdr:cNvSpPr>
      </xdr:nvSpPr>
      <xdr:spPr bwMode="auto">
        <a:xfrm>
          <a:off x="6375400" y="6203950"/>
          <a:ext cx="1273175" cy="495300"/>
        </a:xfrm>
        <a:prstGeom prst="rect">
          <a:avLst/>
        </a:prstGeom>
        <a:noFill/>
        <a:ln>
          <a:noFill/>
        </a:ln>
        <a:effectLst/>
        <a:extLst>
          <a:ext uri="{909E8E84-426E-40DD-AFC4-6F175D3DCCD1}">
            <a14:hiddenFill xmlns:a14="http://schemas.microsoft.com/office/drawing/2010/main">
              <a:solidFill>
                <a:srgbClr val="CCE5FF"/>
              </a:solidFill>
            </a14:hiddenFill>
          </a:ext>
          <a:ext uri="{91240B29-F687-4F45-9708-019B960494DF}">
            <a14:hiddenLine xmlns:a14="http://schemas.microsoft.com/office/drawing/2010/main" w="9525" algn="ctr">
              <a:solidFill>
                <a:srgbClr val="008000"/>
              </a:solidFill>
              <a:miter lim="800000"/>
              <a:headEnd/>
              <a:tailEnd/>
            </a14:hiddenLine>
          </a:ext>
          <a:ext uri="{AF507438-7753-43E0-B8FC-AC1667EBCBE1}">
            <a14:hiddenEffects xmlns:a14="http://schemas.microsoft.com/office/drawing/2010/main">
              <a:effectLst>
                <a:outerShdw dist="35921" dir="2700000" algn="ctr" rotWithShape="0">
                  <a:srgbClr val="878787"/>
                </a:outerShdw>
              </a:effectLst>
            </a14:hiddenEffects>
          </a:ext>
        </a:extLst>
      </xdr:spPr>
      <xdr:txBody>
        <a:bodyPr vertOverflow="clip" wrap="square" lIns="102312" tIns="51156" rIns="102312" bIns="51156" anchor="ctr" upright="1"/>
        <a:lstStyle/>
        <a:p>
          <a:pPr algn="ctr" rtl="0">
            <a:defRPr sz="1000"/>
          </a:pPr>
          <a:fld id="{D3744088-28D7-4524-B699-E86A4977FB0C}" type="TxLink">
            <a:rPr lang="en-US" sz="1200" b="1" i="0" u="none" strike="noStrike" baseline="0">
              <a:solidFill>
                <a:schemeClr val="bg1"/>
              </a:solidFill>
              <a:latin typeface="Arial Narrow"/>
              <a:cs typeface="Times New Roman"/>
            </a:rPr>
            <a:pPr algn="ctr" rtl="0">
              <a:defRPr sz="1000"/>
            </a:pPr>
            <a:t>$54.88 to $67.09 </a:t>
          </a:fld>
          <a:endParaRPr lang="en-US" sz="1200" b="1" i="0" u="none" strike="noStrike" baseline="0">
            <a:solidFill>
              <a:schemeClr val="bg1"/>
            </a:solidFill>
            <a:latin typeface="Arial Narrow"/>
          </a:endParaRPr>
        </a:p>
      </xdr:txBody>
    </xdr:sp>
    <xdr:clientData/>
  </xdr:twoCellAnchor>
  <xdr:twoCellAnchor>
    <xdr:from>
      <xdr:col>11</xdr:col>
      <xdr:colOff>228600</xdr:colOff>
      <xdr:row>41</xdr:row>
      <xdr:rowOff>0</xdr:rowOff>
    </xdr:from>
    <xdr:to>
      <xdr:col>13</xdr:col>
      <xdr:colOff>419099</xdr:colOff>
      <xdr:row>44</xdr:row>
      <xdr:rowOff>0</xdr:rowOff>
    </xdr:to>
    <xdr:sp macro="" textlink="$J$23">
      <xdr:nvSpPr>
        <xdr:cNvPr id="14" name="Rectangle 14">
          <a:extLst>
            <a:ext uri="{FF2B5EF4-FFF2-40B4-BE49-F238E27FC236}">
              <a16:creationId xmlns:a16="http://schemas.microsoft.com/office/drawing/2014/main" id="{00000000-0008-0000-0100-00000E000000}"/>
            </a:ext>
          </a:extLst>
        </xdr:cNvPr>
        <xdr:cNvSpPr>
          <a:spLocks noChangeArrowheads="1" noTextEdit="1"/>
        </xdr:cNvSpPr>
      </xdr:nvSpPr>
      <xdr:spPr bwMode="auto">
        <a:xfrm>
          <a:off x="8483600" y="6997700"/>
          <a:ext cx="1409699" cy="495300"/>
        </a:xfrm>
        <a:prstGeom prst="rect">
          <a:avLst/>
        </a:prstGeom>
        <a:noFill/>
        <a:ln>
          <a:noFill/>
        </a:ln>
        <a:effectLst/>
        <a:extLst>
          <a:ext uri="{909E8E84-426E-40DD-AFC4-6F175D3DCCD1}">
            <a14:hiddenFill xmlns:a14="http://schemas.microsoft.com/office/drawing/2010/main">
              <a:solidFill>
                <a:srgbClr val="CCE5FF"/>
              </a:solidFill>
            </a14:hiddenFill>
          </a:ext>
          <a:ext uri="{91240B29-F687-4F45-9708-019B960494DF}">
            <a14:hiddenLine xmlns:a14="http://schemas.microsoft.com/office/drawing/2010/main" w="9525" algn="ctr">
              <a:solidFill>
                <a:srgbClr val="008000"/>
              </a:solidFill>
              <a:miter lim="800000"/>
              <a:headEnd/>
              <a:tailEnd/>
            </a14:hiddenLine>
          </a:ext>
          <a:ext uri="{AF507438-7753-43E0-B8FC-AC1667EBCBE1}">
            <a14:hiddenEffects xmlns:a14="http://schemas.microsoft.com/office/drawing/2010/main">
              <a:effectLst>
                <a:outerShdw dist="35921" dir="2700000" algn="ctr" rotWithShape="0">
                  <a:srgbClr val="878787"/>
                </a:outerShdw>
              </a:effectLst>
            </a14:hiddenEffects>
          </a:ext>
        </a:extLst>
      </xdr:spPr>
      <xdr:txBody>
        <a:bodyPr vertOverflow="clip" wrap="square" lIns="102312" tIns="51156" rIns="102312" bIns="51156" anchor="ctr" upright="1"/>
        <a:lstStyle/>
        <a:p>
          <a:pPr algn="ctr" rtl="0">
            <a:defRPr sz="1000"/>
          </a:pPr>
          <a:fld id="{AEFB95F4-3018-4090-BCD7-F5990044F299}" type="TxLink">
            <a:rPr lang="en-US" sz="1200" b="1" i="0" u="none" strike="noStrike" baseline="0">
              <a:solidFill>
                <a:schemeClr val="bg1"/>
              </a:solidFill>
              <a:latin typeface="Arial Narrow"/>
              <a:cs typeface="Times New Roman"/>
            </a:rPr>
            <a:pPr algn="ctr" rtl="0">
              <a:defRPr sz="1000"/>
            </a:pPr>
            <a:t>$70.49 to $88.19 </a:t>
          </a:fld>
          <a:endParaRPr lang="en-US" sz="1200" b="1" i="0" u="none" strike="noStrike" baseline="0">
            <a:solidFill>
              <a:schemeClr val="bg1"/>
            </a:solidFill>
            <a:latin typeface="Arial Narrow"/>
          </a:endParaRPr>
        </a:p>
      </xdr:txBody>
    </xdr:sp>
    <xdr:clientData/>
  </xdr:twoCellAnchor>
  <xdr:twoCellAnchor>
    <xdr:from>
      <xdr:col>9</xdr:col>
      <xdr:colOff>406400</xdr:colOff>
      <xdr:row>45</xdr:row>
      <xdr:rowOff>127000</xdr:rowOff>
    </xdr:from>
    <xdr:to>
      <xdr:col>11</xdr:col>
      <xdr:colOff>561975</xdr:colOff>
      <xdr:row>48</xdr:row>
      <xdr:rowOff>127000</xdr:rowOff>
    </xdr:to>
    <xdr:sp macro="" textlink="$J$24">
      <xdr:nvSpPr>
        <xdr:cNvPr id="15" name="Rectangle 15">
          <a:extLst>
            <a:ext uri="{FF2B5EF4-FFF2-40B4-BE49-F238E27FC236}">
              <a16:creationId xmlns:a16="http://schemas.microsoft.com/office/drawing/2014/main" id="{00000000-0008-0000-0100-00000F000000}"/>
            </a:ext>
          </a:extLst>
        </xdr:cNvPr>
        <xdr:cNvSpPr>
          <a:spLocks noChangeArrowheads="1" noTextEdit="1"/>
        </xdr:cNvSpPr>
      </xdr:nvSpPr>
      <xdr:spPr bwMode="auto">
        <a:xfrm>
          <a:off x="7442200" y="7785100"/>
          <a:ext cx="1374775" cy="495300"/>
        </a:xfrm>
        <a:prstGeom prst="rect">
          <a:avLst/>
        </a:prstGeom>
        <a:noFill/>
        <a:ln>
          <a:noFill/>
        </a:ln>
        <a:effectLst/>
        <a:extLst>
          <a:ext uri="{909E8E84-426E-40DD-AFC4-6F175D3DCCD1}">
            <a14:hiddenFill xmlns:a14="http://schemas.microsoft.com/office/drawing/2010/main">
              <a:solidFill>
                <a:srgbClr val="CCE5FF"/>
              </a:solidFill>
            </a14:hiddenFill>
          </a:ext>
          <a:ext uri="{91240B29-F687-4F45-9708-019B960494DF}">
            <a14:hiddenLine xmlns:a14="http://schemas.microsoft.com/office/drawing/2010/main" w="9525" algn="ctr">
              <a:solidFill>
                <a:srgbClr val="008000"/>
              </a:solidFill>
              <a:miter lim="800000"/>
              <a:headEnd/>
              <a:tailEnd/>
            </a14:hiddenLine>
          </a:ext>
          <a:ext uri="{AF507438-7753-43E0-B8FC-AC1667EBCBE1}">
            <a14:hiddenEffects xmlns:a14="http://schemas.microsoft.com/office/drawing/2010/main">
              <a:effectLst>
                <a:outerShdw dist="35921" dir="2700000" algn="ctr" rotWithShape="0">
                  <a:srgbClr val="878787"/>
                </a:outerShdw>
              </a:effectLst>
            </a14:hiddenEffects>
          </a:ext>
        </a:extLst>
      </xdr:spPr>
      <xdr:txBody>
        <a:bodyPr vertOverflow="clip" wrap="square" lIns="102312" tIns="51156" rIns="102312" bIns="51156" anchor="ctr" upright="1"/>
        <a:lstStyle/>
        <a:p>
          <a:pPr algn="ctr" rtl="0">
            <a:defRPr sz="1000"/>
          </a:pPr>
          <a:fld id="{4B4134A8-04B0-47E5-91CF-C5C0F0EFAF7C}" type="TxLink">
            <a:rPr lang="en-US" sz="1200" b="1" i="0" u="none" strike="noStrike" baseline="0">
              <a:solidFill>
                <a:schemeClr val="bg1"/>
              </a:solidFill>
              <a:latin typeface="Arial Narrow"/>
              <a:cs typeface="Times New Roman"/>
            </a:rPr>
            <a:pPr algn="ctr" rtl="0">
              <a:defRPr sz="1000"/>
            </a:pPr>
            <a:t>$0.00 to $0.00 </a:t>
          </a:fld>
          <a:endParaRPr lang="en-US" sz="1200" b="1" i="0" u="none" strike="noStrike" baseline="0">
            <a:solidFill>
              <a:schemeClr val="bg1"/>
            </a:solidFill>
            <a:latin typeface="Arial Narrow"/>
          </a:endParaRPr>
        </a:p>
      </xdr:txBody>
    </xdr:sp>
    <xdr:clientData/>
  </xdr:twoCellAnchor>
  <xdr:twoCellAnchor>
    <xdr:from>
      <xdr:col>5</xdr:col>
      <xdr:colOff>184150</xdr:colOff>
      <xdr:row>30</xdr:row>
      <xdr:rowOff>139700</xdr:rowOff>
    </xdr:from>
    <xdr:to>
      <xdr:col>7</xdr:col>
      <xdr:colOff>431800</xdr:colOff>
      <xdr:row>33</xdr:row>
      <xdr:rowOff>139700</xdr:rowOff>
    </xdr:to>
    <xdr:sp macro="" textlink="$J$25">
      <xdr:nvSpPr>
        <xdr:cNvPr id="20" name="Rectangle 16">
          <a:extLst>
            <a:ext uri="{FF2B5EF4-FFF2-40B4-BE49-F238E27FC236}">
              <a16:creationId xmlns:a16="http://schemas.microsoft.com/office/drawing/2014/main" id="{00000000-0008-0000-0100-000014000000}"/>
            </a:ext>
          </a:extLst>
        </xdr:cNvPr>
        <xdr:cNvSpPr>
          <a:spLocks noChangeArrowheads="1" noTextEdit="1"/>
        </xdr:cNvSpPr>
      </xdr:nvSpPr>
      <xdr:spPr bwMode="auto">
        <a:xfrm>
          <a:off x="4921250" y="5321300"/>
          <a:ext cx="1466850" cy="495300"/>
        </a:xfrm>
        <a:prstGeom prst="rect">
          <a:avLst/>
        </a:prstGeom>
        <a:noFill/>
        <a:ln>
          <a:noFill/>
        </a:ln>
        <a:effectLst/>
        <a:extLst>
          <a:ext uri="{909E8E84-426E-40DD-AFC4-6F175D3DCCD1}">
            <a14:hiddenFill xmlns:a14="http://schemas.microsoft.com/office/drawing/2010/main">
              <a:solidFill>
                <a:srgbClr val="CCE5FF"/>
              </a:solidFill>
            </a14:hiddenFill>
          </a:ext>
          <a:ext uri="{91240B29-F687-4F45-9708-019B960494DF}">
            <a14:hiddenLine xmlns:a14="http://schemas.microsoft.com/office/drawing/2010/main" w="9525" algn="ctr">
              <a:solidFill>
                <a:srgbClr val="008000"/>
              </a:solidFill>
              <a:miter lim="800000"/>
              <a:headEnd/>
              <a:tailEnd/>
            </a14:hiddenLine>
          </a:ext>
          <a:ext uri="{AF507438-7753-43E0-B8FC-AC1667EBCBE1}">
            <a14:hiddenEffects xmlns:a14="http://schemas.microsoft.com/office/drawing/2010/main">
              <a:effectLst>
                <a:outerShdw dist="35921" dir="2700000" algn="ctr" rotWithShape="0">
                  <a:srgbClr val="878787"/>
                </a:outerShdw>
              </a:effectLst>
            </a14:hiddenEffects>
          </a:ext>
        </a:extLst>
      </xdr:spPr>
      <xdr:txBody>
        <a:bodyPr vertOverflow="clip" wrap="square" lIns="102312" tIns="51156" rIns="102312" bIns="51156" anchor="ctr" upright="1"/>
        <a:lstStyle/>
        <a:p>
          <a:pPr algn="ctr" rtl="0">
            <a:defRPr sz="1000"/>
          </a:pPr>
          <a:fld id="{5ACE3EB6-8351-4C52-BC26-C2E5FC9715E8}" type="TxLink">
            <a:rPr lang="en-US" sz="1200" b="1" i="0" u="none" strike="noStrike" baseline="0">
              <a:solidFill>
                <a:schemeClr val="bg1"/>
              </a:solidFill>
              <a:latin typeface="Arial Narrow" panose="020B0606020202030204" pitchFamily="34" charset="0"/>
              <a:cs typeface="Arial"/>
            </a:rPr>
            <a:pPr algn="ctr" rtl="0">
              <a:defRPr sz="1000"/>
            </a:pPr>
            <a:t> </a:t>
          </a:fld>
          <a:endParaRPr lang="en-US" sz="1200" b="1" i="0" u="none" strike="noStrike" baseline="0">
            <a:solidFill>
              <a:schemeClr val="bg1"/>
            </a:solidFill>
            <a:latin typeface="Arial Narrow" panose="020B0606020202030204" pitchFamily="34" charset="0"/>
          </a:endParaRPr>
        </a:p>
      </xdr:txBody>
    </xdr:sp>
    <xdr:clientData/>
  </xdr:twoCellAnchor>
  <xdr:twoCellAnchor>
    <xdr:from>
      <xdr:col>11</xdr:col>
      <xdr:colOff>417560</xdr:colOff>
      <xdr:row>29</xdr:row>
      <xdr:rowOff>124684</xdr:rowOff>
    </xdr:from>
    <xdr:to>
      <xdr:col>11</xdr:col>
      <xdr:colOff>419164</xdr:colOff>
      <xdr:row>51</xdr:row>
      <xdr:rowOff>53116</xdr:rowOff>
    </xdr:to>
    <xdr:cxnSp macro="">
      <xdr:nvCxnSpPr>
        <xdr:cNvPr id="22" name="Straight Connector 21">
          <a:extLst>
            <a:ext uri="{FF2B5EF4-FFF2-40B4-BE49-F238E27FC236}">
              <a16:creationId xmlns:a16="http://schemas.microsoft.com/office/drawing/2014/main" id="{00000000-0008-0000-0100-000016000000}"/>
            </a:ext>
          </a:extLst>
        </xdr:cNvPr>
        <xdr:cNvCxnSpPr/>
      </xdr:nvCxnSpPr>
      <xdr:spPr>
        <a:xfrm flipV="1">
          <a:off x="8672560" y="5141184"/>
          <a:ext cx="1604" cy="3560632"/>
        </a:xfrm>
        <a:prstGeom prst="line">
          <a:avLst/>
        </a:prstGeom>
        <a:ln>
          <a:prstDash val="dash"/>
        </a:ln>
      </xdr:spPr>
      <xdr:style>
        <a:lnRef idx="2">
          <a:schemeClr val="accent2"/>
        </a:lnRef>
        <a:fillRef idx="0">
          <a:schemeClr val="accent2"/>
        </a:fillRef>
        <a:effectRef idx="1">
          <a:schemeClr val="accent2"/>
        </a:effectRef>
        <a:fontRef idx="minor">
          <a:schemeClr val="tx1"/>
        </a:fontRef>
      </xdr:style>
    </xdr:cxnSp>
    <xdr:clientData/>
  </xdr:twoCellAnchor>
  <xdr:twoCellAnchor>
    <xdr:from>
      <xdr:col>9</xdr:col>
      <xdr:colOff>23860</xdr:colOff>
      <xdr:row>29</xdr:row>
      <xdr:rowOff>124684</xdr:rowOff>
    </xdr:from>
    <xdr:to>
      <xdr:col>9</xdr:col>
      <xdr:colOff>25464</xdr:colOff>
      <xdr:row>51</xdr:row>
      <xdr:rowOff>53116</xdr:rowOff>
    </xdr:to>
    <xdr:cxnSp macro="">
      <xdr:nvCxnSpPr>
        <xdr:cNvPr id="27" name="Straight Connector 26">
          <a:extLst>
            <a:ext uri="{FF2B5EF4-FFF2-40B4-BE49-F238E27FC236}">
              <a16:creationId xmlns:a16="http://schemas.microsoft.com/office/drawing/2014/main" id="{00000000-0008-0000-0100-00001B000000}"/>
            </a:ext>
          </a:extLst>
        </xdr:cNvPr>
        <xdr:cNvCxnSpPr/>
      </xdr:nvCxnSpPr>
      <xdr:spPr>
        <a:xfrm flipV="1">
          <a:off x="7059660" y="5141184"/>
          <a:ext cx="1604" cy="3560632"/>
        </a:xfrm>
        <a:prstGeom prst="line">
          <a:avLst/>
        </a:prstGeom>
        <a:ln>
          <a:prstDash val="dash"/>
        </a:ln>
      </xdr:spPr>
      <xdr:style>
        <a:lnRef idx="2">
          <a:schemeClr val="accent2"/>
        </a:lnRef>
        <a:fillRef idx="0">
          <a:schemeClr val="accent2"/>
        </a:fillRef>
        <a:effectRef idx="1">
          <a:schemeClr val="accent2"/>
        </a:effectRef>
        <a:fontRef idx="minor">
          <a:schemeClr val="tx1"/>
        </a:fontRef>
      </xdr:style>
    </xdr:cxnSp>
    <xdr:clientData/>
  </xdr:twoCellAnchor>
  <xdr:twoCellAnchor>
    <xdr:from>
      <xdr:col>7</xdr:col>
      <xdr:colOff>558800</xdr:colOff>
      <xdr:row>51</xdr:row>
      <xdr:rowOff>127000</xdr:rowOff>
    </xdr:from>
    <xdr:to>
      <xdr:col>10</xdr:col>
      <xdr:colOff>114300</xdr:colOff>
      <xdr:row>54</xdr:row>
      <xdr:rowOff>139700</xdr:rowOff>
    </xdr:to>
    <xdr:sp macro="" textlink="">
      <xdr:nvSpPr>
        <xdr:cNvPr id="28" name="Rectangle 27">
          <a:extLst>
            <a:ext uri="{FF2B5EF4-FFF2-40B4-BE49-F238E27FC236}">
              <a16:creationId xmlns:a16="http://schemas.microsoft.com/office/drawing/2014/main" id="{00000000-0008-0000-0100-00001C000000}"/>
            </a:ext>
          </a:extLst>
        </xdr:cNvPr>
        <xdr:cNvSpPr/>
      </xdr:nvSpPr>
      <xdr:spPr>
        <a:xfrm>
          <a:off x="6375400" y="8775700"/>
          <a:ext cx="1384300" cy="508000"/>
        </a:xfrm>
        <a:prstGeom prst="rect">
          <a:avLst/>
        </a:prstGeom>
      </xdr:spPr>
      <xdr:style>
        <a:lnRef idx="2">
          <a:schemeClr val="accent2"/>
        </a:lnRef>
        <a:fillRef idx="1">
          <a:schemeClr val="lt1"/>
        </a:fillRef>
        <a:effectRef idx="0">
          <a:schemeClr val="accent2"/>
        </a:effectRef>
        <a:fontRef idx="minor">
          <a:schemeClr val="dk1"/>
        </a:fontRef>
      </xdr:style>
      <xdr:txBody>
        <a:bodyPr vertOverflow="clip" horzOverflow="clip" rtlCol="0" anchor="t"/>
        <a:lstStyle/>
        <a:p>
          <a:pPr algn="ctr"/>
          <a:r>
            <a:rPr lang="en-US" sz="1100"/>
            <a:t>Pre-Announcement: $60</a:t>
          </a:r>
        </a:p>
      </xdr:txBody>
    </xdr:sp>
    <xdr:clientData/>
  </xdr:twoCellAnchor>
  <xdr:twoCellAnchor>
    <xdr:from>
      <xdr:col>10</xdr:col>
      <xdr:colOff>444500</xdr:colOff>
      <xdr:row>51</xdr:row>
      <xdr:rowOff>127000</xdr:rowOff>
    </xdr:from>
    <xdr:to>
      <xdr:col>12</xdr:col>
      <xdr:colOff>393700</xdr:colOff>
      <xdr:row>54</xdr:row>
      <xdr:rowOff>139700</xdr:rowOff>
    </xdr:to>
    <xdr:sp macro="" textlink="">
      <xdr:nvSpPr>
        <xdr:cNvPr id="29" name="Rectangle 28">
          <a:extLst>
            <a:ext uri="{FF2B5EF4-FFF2-40B4-BE49-F238E27FC236}">
              <a16:creationId xmlns:a16="http://schemas.microsoft.com/office/drawing/2014/main" id="{00000000-0008-0000-0100-00001D000000}"/>
            </a:ext>
          </a:extLst>
        </xdr:cNvPr>
        <xdr:cNvSpPr/>
      </xdr:nvSpPr>
      <xdr:spPr>
        <a:xfrm>
          <a:off x="8089900" y="8775700"/>
          <a:ext cx="1168400" cy="508000"/>
        </a:xfrm>
        <a:prstGeom prst="rect">
          <a:avLst/>
        </a:prstGeom>
      </xdr:spPr>
      <xdr:style>
        <a:lnRef idx="2">
          <a:schemeClr val="accent2"/>
        </a:lnRef>
        <a:fillRef idx="1">
          <a:schemeClr val="lt1"/>
        </a:fillRef>
        <a:effectRef idx="0">
          <a:schemeClr val="accent2"/>
        </a:effectRef>
        <a:fontRef idx="minor">
          <a:schemeClr val="dk1"/>
        </a:fontRef>
      </xdr:style>
      <xdr:txBody>
        <a:bodyPr vertOverflow="clip" horzOverflow="clip" rtlCol="0" anchor="t"/>
        <a:lstStyle/>
        <a:p>
          <a:pPr algn="ctr"/>
          <a:r>
            <a:rPr lang="en-US" sz="1100"/>
            <a:t>Offer Price: </a:t>
          </a:r>
          <a:br>
            <a:rPr lang="en-US" sz="1100"/>
          </a:br>
          <a:r>
            <a:rPr lang="en-US" sz="1100"/>
            <a:t>$72</a:t>
          </a:r>
        </a:p>
      </xdr:txBody>
    </xdr:sp>
    <xdr:clientData/>
  </xdr:twoCellAnchor>
</xdr:wsDr>
</file>

<file path=xl/externalLinks/_rels/externalLink1.xml.rels><?xml version="1.0" encoding="UTF-8" standalone="yes"?>
<Relationships xmlns="http://schemas.openxmlformats.org/package/2006/relationships"><Relationship Id="rId1" Type="http://schemas.openxmlformats.org/officeDocument/2006/relationships/externalLinkPath" Target="file:///S:/2007%20Monthly%20Forecast/Bank%20FY07%20Rolling%20Forecast%20March%201%20on%203-09-07%20.xls" TargetMode="External"/></Relationships>
</file>

<file path=xl/externalLinks/_rels/externalLink2.xml.rels><?xml version="1.0" encoding="UTF-8" standalone="yes"?>
<Relationships xmlns="http://schemas.openxmlformats.org/package/2006/relationships"><Relationship Id="rId1" Type="http://schemas.openxmlformats.org/officeDocument/2006/relationships/externalLinkPath" Target="/LICHDFS01/Marketing/EXCEL/BOARD.XLS" TargetMode="External"/></Relationships>
</file>

<file path=xl/externalLinks/_rels/externalLink3.xml.rels><?xml version="1.0" encoding="UTF-8" standalone="yes"?>
<Relationships xmlns="http://schemas.openxmlformats.org/package/2006/relationships"><Relationship Id="rId1" Type="http://schemas.openxmlformats.org/officeDocument/2006/relationships/externalLinkPath" Target="/CMC01/DWRiesmeyer$/Documents/MARY/MetalForm/Excel/Saline%20Ops/SALINE%2010%2000.xls" TargetMode="External"/></Relationships>
</file>

<file path=xl/externalLinks/_rels/externalLink4.xml.rels><?xml version="1.0" encoding="UTF-8" standalone="yes"?>
<Relationships xmlns="http://schemas.openxmlformats.org/package/2006/relationships"><Relationship Id="rId1" Type="http://schemas.openxmlformats.org/officeDocument/2006/relationships/externalLinkPath" Target="/CMC01/DWRiesmeyer$/Documents/MARY/MetalForm/Excel/Saline%20Ops/SALINE%2012%2000.xls" TargetMode="External"/></Relationships>
</file>

<file path=xl/externalLinks/_rels/externalLink5.xml.rels><?xml version="1.0" encoding="UTF-8" standalone="yes"?>
<Relationships xmlns="http://schemas.openxmlformats.org/package/2006/relationships"><Relationship Id="rId1" Type="http://schemas.openxmlformats.org/officeDocument/2006/relationships/externalLinkPath" Target="/CMC01/DWRiesmeyer$/Documents/MARY/MetalForm/Excel/Saline%20Ops/SALINE%2011%2000.xls" TargetMode="External"/></Relationships>
</file>

<file path=xl/externalLinks/externalLink1.xml><?xml version="1.0" encoding="utf-8"?>
<externalLink xmlns="http://schemas.openxmlformats.org/spreadsheetml/2006/main" xmlns:mc="http://schemas.openxmlformats.org/markup-compatibility/2006" xmlns:x14="http://schemas.microsoft.com/office/spreadsheetml/2009/9/main" mc:Ignorable="x14">
  <externalBook xmlns:r="http://schemas.openxmlformats.org/officeDocument/2006/relationships" r:id="rId1">
    <sheetNames>
      <sheetName val="Balance Sheet"/>
      <sheetName val="Cash Flow"/>
      <sheetName val="Rolling 2007 Forecast"/>
      <sheetName val="IncStmt"/>
      <sheetName val="Alum Basis"/>
      <sheetName val="13wk Cash Flow"/>
      <sheetName val="CF Receipts Summary"/>
      <sheetName val="ExtSales"/>
      <sheetName val="Std"/>
      <sheetName val="Pdexp"/>
      <sheetName val="Variance"/>
      <sheetName val="Plan Summary"/>
      <sheetName val="Release"/>
      <sheetName val="Sales Fcst"/>
      <sheetName val="PurchPrice"/>
      <sheetName val="Calendar"/>
      <sheetName val="StdMat"/>
      <sheetName val="Product Line"/>
      <sheetName val="Shutdown Accrual"/>
      <sheetName val="Benefits"/>
      <sheetName val="Fuels &amp; Utilities"/>
      <sheetName val="Manning"/>
      <sheetName val="Cast"/>
      <sheetName val="Scrap$"/>
      <sheetName val="Box"/>
      <sheetName val="UnSales"/>
      <sheetName val="MacSP"/>
      <sheetName val="Selling Basis"/>
      <sheetName val="Per EU"/>
      <sheetName val="Scrap%"/>
      <sheetName val="StdScp"/>
      <sheetName val="Inv"/>
      <sheetName val="Prod"/>
      <sheetName val="ShipWgt"/>
      <sheetName val="GrsWgt"/>
      <sheetName val="StdLbr"/>
      <sheetName val="PP1Lbr"/>
      <sheetName val="PP2Lbr"/>
      <sheetName val="StdOH"/>
      <sheetName val="PP1OH"/>
      <sheetName val="PP2OH"/>
      <sheetName val="Wght Var"/>
      <sheetName val="LaborDetail"/>
      <sheetName val="Risk &amp; Opp"/>
      <sheetName val="Income Statement"/>
      <sheetName val="Borrowing base"/>
      <sheetName val="Liquidity Summary"/>
      <sheetName val="CF Receipts Detail"/>
      <sheetName val="CF Disbursement Summary"/>
      <sheetName val="CF Tooling Detail"/>
      <sheetName val="CF CAPEX"/>
      <sheetName val="CF Aluminum Detail"/>
      <sheetName val="CF Wages Detail"/>
      <sheetName val="CF Med &amp; Dent"/>
      <sheetName val="CF Utilities"/>
      <sheetName val="CF Natural gas"/>
      <sheetName val="Accrued Wages"/>
      <sheetName val="AP Projections"/>
      <sheetName val="AR aging"/>
      <sheetName val="AP Aging"/>
      <sheetName val="Impro"/>
      <sheetName val="Commision"/>
      <sheetName val="Assumptions"/>
      <sheetName val="Sheet1"/>
      <sheetName val="13-Week Cash Flow "/>
      <sheetName val="Road Map"/>
      <sheetName val="Module1"/>
    </sheetNames>
    <sheetDataSet>
      <sheetData sheetId="0" refreshError="1"/>
      <sheetData sheetId="1" refreshError="1"/>
      <sheetData sheetId="2" refreshError="1"/>
      <sheetData sheetId="3" refreshError="1"/>
      <sheetData sheetId="4" refreshError="1"/>
      <sheetData sheetId="5" refreshError="1"/>
      <sheetData sheetId="6" refreshError="1"/>
      <sheetData sheetId="7" refreshError="1"/>
      <sheetData sheetId="8" refreshError="1"/>
      <sheetData sheetId="9" refreshError="1"/>
      <sheetData sheetId="10" refreshError="1"/>
      <sheetData sheetId="11" refreshError="1"/>
      <sheetData sheetId="12" refreshError="1"/>
      <sheetData sheetId="13" refreshError="1"/>
      <sheetData sheetId="14" refreshError="1"/>
      <sheetData sheetId="15" refreshError="1"/>
      <sheetData sheetId="16" refreshError="1"/>
      <sheetData sheetId="17" refreshError="1"/>
      <sheetData sheetId="18" refreshError="1"/>
      <sheetData sheetId="19" refreshError="1"/>
      <sheetData sheetId="20" refreshError="1"/>
      <sheetData sheetId="21" refreshError="1"/>
      <sheetData sheetId="22" refreshError="1"/>
      <sheetData sheetId="23" refreshError="1"/>
      <sheetData sheetId="24" refreshError="1"/>
      <sheetData sheetId="25" refreshError="1"/>
      <sheetData sheetId="26" refreshError="1"/>
      <sheetData sheetId="27" refreshError="1"/>
      <sheetData sheetId="28" refreshError="1"/>
      <sheetData sheetId="29" refreshError="1"/>
      <sheetData sheetId="30" refreshError="1"/>
      <sheetData sheetId="31" refreshError="1"/>
      <sheetData sheetId="32" refreshError="1"/>
      <sheetData sheetId="33" refreshError="1"/>
      <sheetData sheetId="34" refreshError="1"/>
      <sheetData sheetId="35" refreshError="1"/>
      <sheetData sheetId="36" refreshError="1"/>
      <sheetData sheetId="37" refreshError="1"/>
      <sheetData sheetId="38" refreshError="1"/>
      <sheetData sheetId="39" refreshError="1"/>
      <sheetData sheetId="40" refreshError="1"/>
      <sheetData sheetId="41" refreshError="1"/>
      <sheetData sheetId="42" refreshError="1"/>
      <sheetData sheetId="43" refreshError="1"/>
      <sheetData sheetId="44" refreshError="1"/>
      <sheetData sheetId="45" refreshError="1"/>
      <sheetData sheetId="46" refreshError="1"/>
      <sheetData sheetId="47" refreshError="1"/>
      <sheetData sheetId="48" refreshError="1"/>
      <sheetData sheetId="49" refreshError="1"/>
      <sheetData sheetId="50" refreshError="1"/>
      <sheetData sheetId="51" refreshError="1"/>
      <sheetData sheetId="52" refreshError="1"/>
      <sheetData sheetId="53" refreshError="1"/>
      <sheetData sheetId="54" refreshError="1"/>
      <sheetData sheetId="55" refreshError="1"/>
      <sheetData sheetId="56" refreshError="1"/>
      <sheetData sheetId="57" refreshError="1"/>
      <sheetData sheetId="58" refreshError="1"/>
      <sheetData sheetId="59" refreshError="1"/>
      <sheetData sheetId="60" refreshError="1"/>
      <sheetData sheetId="61" refreshError="1"/>
      <sheetData sheetId="62" refreshError="1"/>
      <sheetData sheetId="63" refreshError="1"/>
      <sheetData sheetId="64" refreshError="1"/>
      <sheetData sheetId="65" refreshError="1"/>
      <sheetData sheetId="66" refreshError="1"/>
    </sheetDataSet>
  </externalBook>
</externalLink>
</file>

<file path=xl/externalLinks/externalLink2.xml><?xml version="1.0" encoding="utf-8"?>
<externalLink xmlns="http://schemas.openxmlformats.org/spreadsheetml/2006/main" xmlns:mc="http://schemas.openxmlformats.org/markup-compatibility/2006" xmlns:x14="http://schemas.microsoft.com/office/spreadsheetml/2009/9/main" mc:Ignorable="x14">
  <externalBook xmlns:r="http://schemas.openxmlformats.org/officeDocument/2006/relationships" r:id="rId1">
    <sheetNames>
      <sheetName val="CLOSED"/>
      <sheetName val="ARAging"/>
      <sheetName val="BACKSELL"/>
      <sheetName val="PLSUM"/>
      <sheetName val="COSTSUM"/>
      <sheetName val="CF"/>
      <sheetName val="BACKLOG"/>
      <sheetName val="KPI"/>
    </sheetNames>
    <sheetDataSet>
      <sheetData sheetId="0" refreshError="1">
        <row r="7">
          <cell r="C7" t="str">
            <v>Jan</v>
          </cell>
          <cell r="D7" t="str">
            <v>Feb</v>
          </cell>
          <cell r="E7" t="str">
            <v>Mar</v>
          </cell>
          <cell r="F7" t="str">
            <v>Apr</v>
          </cell>
          <cell r="G7" t="str">
            <v>May</v>
          </cell>
          <cell r="H7" t="str">
            <v>Jun</v>
          </cell>
          <cell r="I7" t="str">
            <v>Jul</v>
          </cell>
          <cell r="J7" t="str">
            <v>Aug</v>
          </cell>
          <cell r="K7" t="str">
            <v>Sep</v>
          </cell>
          <cell r="L7" t="str">
            <v>Oct</v>
          </cell>
          <cell r="M7" t="str">
            <v>Nov</v>
          </cell>
          <cell r="N7" t="str">
            <v>Dec</v>
          </cell>
        </row>
        <row r="10">
          <cell r="C10">
            <v>4172</v>
          </cell>
          <cell r="D10">
            <v>2264</v>
          </cell>
          <cell r="E10">
            <v>4747</v>
          </cell>
          <cell r="F10">
            <v>3823</v>
          </cell>
          <cell r="G10">
            <v>3738</v>
          </cell>
          <cell r="H10">
            <v>3911</v>
          </cell>
        </row>
        <row r="11">
          <cell r="C11">
            <v>3593</v>
          </cell>
          <cell r="D11">
            <v>1810</v>
          </cell>
          <cell r="E11">
            <v>4108</v>
          </cell>
          <cell r="F11">
            <v>3863</v>
          </cell>
          <cell r="G11">
            <v>3262</v>
          </cell>
          <cell r="H11">
            <v>3340</v>
          </cell>
        </row>
        <row r="12">
          <cell r="C12">
            <v>579</v>
          </cell>
          <cell r="D12">
            <v>454</v>
          </cell>
          <cell r="E12">
            <v>639</v>
          </cell>
          <cell r="F12">
            <v>-40</v>
          </cell>
          <cell r="G12">
            <v>476</v>
          </cell>
          <cell r="H12">
            <v>571</v>
          </cell>
          <cell r="I12">
            <v>0</v>
          </cell>
          <cell r="J12">
            <v>0</v>
          </cell>
          <cell r="K12">
            <v>0</v>
          </cell>
          <cell r="L12">
            <v>0</v>
          </cell>
        </row>
        <row r="13">
          <cell r="C13">
            <v>0.13878235858101631</v>
          </cell>
          <cell r="D13">
            <v>0.20053003533568906</v>
          </cell>
          <cell r="E13">
            <v>0.13461133347377291</v>
          </cell>
          <cell r="F13">
            <v>-1.0462987182840701E-2</v>
          </cell>
          <cell r="G13">
            <v>0.12734082397003746</v>
          </cell>
          <cell r="H13">
            <v>0.14599846586550755</v>
          </cell>
          <cell r="I13">
            <v>0</v>
          </cell>
          <cell r="J13">
            <v>0</v>
          </cell>
          <cell r="K13">
            <v>0</v>
          </cell>
          <cell r="L13">
            <v>0</v>
          </cell>
          <cell r="M13">
            <v>0</v>
          </cell>
        </row>
        <row r="16">
          <cell r="C16">
            <v>13776</v>
          </cell>
          <cell r="D16">
            <v>9037</v>
          </cell>
          <cell r="E16">
            <v>14887</v>
          </cell>
          <cell r="F16">
            <v>27634</v>
          </cell>
          <cell r="G16">
            <v>9753</v>
          </cell>
          <cell r="H16">
            <v>15627</v>
          </cell>
        </row>
        <row r="17">
          <cell r="C17">
            <v>14912</v>
          </cell>
          <cell r="D17">
            <v>10411</v>
          </cell>
          <cell r="E17">
            <v>17377</v>
          </cell>
          <cell r="F17">
            <v>33318</v>
          </cell>
          <cell r="G17">
            <v>10770</v>
          </cell>
          <cell r="H17">
            <v>15663</v>
          </cell>
        </row>
        <row r="18">
          <cell r="C18">
            <v>-1136</v>
          </cell>
          <cell r="D18">
            <v>-1374</v>
          </cell>
          <cell r="E18">
            <v>-2490</v>
          </cell>
          <cell r="F18">
            <v>-5684</v>
          </cell>
          <cell r="G18">
            <v>-1017</v>
          </cell>
          <cell r="H18">
            <v>-36</v>
          </cell>
          <cell r="I18">
            <v>0</v>
          </cell>
          <cell r="J18">
            <v>0</v>
          </cell>
          <cell r="K18">
            <v>0</v>
          </cell>
          <cell r="L18">
            <v>0</v>
          </cell>
          <cell r="M18">
            <v>0</v>
          </cell>
        </row>
        <row r="19">
          <cell r="C19">
            <v>-8.2462253193960514E-2</v>
          </cell>
          <cell r="D19">
            <v>-0.15204160672789643</v>
          </cell>
          <cell r="E19">
            <v>-0.16726002552562638</v>
          </cell>
          <cell r="F19">
            <v>-0.20568864442353621</v>
          </cell>
          <cell r="G19">
            <v>-0.10427560750538296</v>
          </cell>
          <cell r="H19">
            <v>-2.3037051257439049E-3</v>
          </cell>
          <cell r="I19">
            <v>0</v>
          </cell>
          <cell r="J19">
            <v>0</v>
          </cell>
          <cell r="K19">
            <v>0</v>
          </cell>
          <cell r="L19">
            <v>0</v>
          </cell>
          <cell r="M19">
            <v>0</v>
          </cell>
        </row>
        <row r="22">
          <cell r="C22">
            <v>172</v>
          </cell>
          <cell r="D22">
            <v>0</v>
          </cell>
          <cell r="E22">
            <v>97</v>
          </cell>
          <cell r="F22">
            <v>55</v>
          </cell>
          <cell r="G22">
            <v>17927</v>
          </cell>
          <cell r="H22">
            <v>32</v>
          </cell>
        </row>
        <row r="23">
          <cell r="C23">
            <v>414</v>
          </cell>
          <cell r="D23">
            <v>186</v>
          </cell>
          <cell r="E23">
            <v>95</v>
          </cell>
          <cell r="F23">
            <v>40</v>
          </cell>
          <cell r="G23">
            <v>15127</v>
          </cell>
          <cell r="H23">
            <v>26</v>
          </cell>
        </row>
        <row r="24">
          <cell r="C24">
            <v>-242</v>
          </cell>
          <cell r="D24">
            <v>-186</v>
          </cell>
          <cell r="E24">
            <v>2</v>
          </cell>
          <cell r="F24">
            <v>15</v>
          </cell>
          <cell r="G24">
            <v>2800</v>
          </cell>
          <cell r="H24">
            <v>6</v>
          </cell>
          <cell r="I24">
            <v>0</v>
          </cell>
          <cell r="J24">
            <v>0</v>
          </cell>
          <cell r="K24">
            <v>0</v>
          </cell>
          <cell r="L24">
            <v>0</v>
          </cell>
        </row>
        <row r="28">
          <cell r="C28">
            <v>18120</v>
          </cell>
          <cell r="D28">
            <v>11301</v>
          </cell>
          <cell r="E28">
            <v>19731</v>
          </cell>
          <cell r="F28">
            <v>31512</v>
          </cell>
          <cell r="G28">
            <v>31418</v>
          </cell>
          <cell r="H28">
            <v>19570</v>
          </cell>
          <cell r="I28">
            <v>0</v>
          </cell>
          <cell r="J28">
            <v>0</v>
          </cell>
          <cell r="K28">
            <v>0</v>
          </cell>
          <cell r="L28">
            <v>0</v>
          </cell>
        </row>
        <row r="29">
          <cell r="C29">
            <v>18919</v>
          </cell>
          <cell r="D29">
            <v>12407</v>
          </cell>
          <cell r="E29">
            <v>21580</v>
          </cell>
          <cell r="F29">
            <v>37221</v>
          </cell>
          <cell r="G29">
            <v>29159</v>
          </cell>
          <cell r="H29">
            <v>19029</v>
          </cell>
          <cell r="I29">
            <v>0</v>
          </cell>
          <cell r="J29">
            <v>0</v>
          </cell>
          <cell r="K29">
            <v>0</v>
          </cell>
          <cell r="L29">
            <v>0</v>
          </cell>
        </row>
        <row r="30">
          <cell r="C30">
            <v>-799</v>
          </cell>
          <cell r="D30">
            <v>-1106</v>
          </cell>
          <cell r="E30">
            <v>-1849</v>
          </cell>
          <cell r="F30">
            <v>-5709</v>
          </cell>
          <cell r="G30">
            <v>2259</v>
          </cell>
          <cell r="H30">
            <v>541</v>
          </cell>
          <cell r="I30">
            <v>0</v>
          </cell>
          <cell r="J30">
            <v>0</v>
          </cell>
          <cell r="K30">
            <v>0</v>
          </cell>
          <cell r="L30">
            <v>0</v>
          </cell>
        </row>
        <row r="31">
          <cell r="C31">
            <v>-4.4094922737306842E-2</v>
          </cell>
          <cell r="D31">
            <v>-9.7867445358817806E-2</v>
          </cell>
          <cell r="E31">
            <v>-9.3710404946530837E-2</v>
          </cell>
          <cell r="F31">
            <v>-0.18116907844630617</v>
          </cell>
          <cell r="G31">
            <v>7.1901457763065765E-2</v>
          </cell>
          <cell r="H31">
            <v>2.7644353602452734E-2</v>
          </cell>
          <cell r="I31">
            <v>0</v>
          </cell>
          <cell r="J31">
            <v>0</v>
          </cell>
          <cell r="K31">
            <v>0</v>
          </cell>
          <cell r="L31">
            <v>0</v>
          </cell>
          <cell r="M31">
            <v>0</v>
          </cell>
        </row>
        <row r="37">
          <cell r="B37" t="str">
            <v>PYTD</v>
          </cell>
          <cell r="C37" t="str">
            <v>Jan</v>
          </cell>
          <cell r="D37" t="str">
            <v>Feb</v>
          </cell>
          <cell r="E37" t="str">
            <v>Mar</v>
          </cell>
          <cell r="F37" t="str">
            <v>Apr</v>
          </cell>
          <cell r="G37" t="str">
            <v>May</v>
          </cell>
        </row>
        <row r="38">
          <cell r="B38">
            <v>90721</v>
          </cell>
          <cell r="C38">
            <v>6561</v>
          </cell>
          <cell r="D38">
            <v>6032</v>
          </cell>
          <cell r="E38">
            <v>10322</v>
          </cell>
          <cell r="F38">
            <v>12323</v>
          </cell>
          <cell r="G38">
            <v>2807</v>
          </cell>
        </row>
        <row r="39">
          <cell r="B39">
            <v>114920</v>
          </cell>
          <cell r="C39">
            <v>7828</v>
          </cell>
          <cell r="D39">
            <v>7602</v>
          </cell>
          <cell r="E39">
            <v>13088</v>
          </cell>
          <cell r="F39">
            <v>16260</v>
          </cell>
          <cell r="G39">
            <v>4424</v>
          </cell>
        </row>
        <row r="40">
          <cell r="B40">
            <v>-24199</v>
          </cell>
          <cell r="C40">
            <v>-1267</v>
          </cell>
          <cell r="D40">
            <v>-1570</v>
          </cell>
          <cell r="E40">
            <v>-2766</v>
          </cell>
          <cell r="F40">
            <v>-3937</v>
          </cell>
          <cell r="G40">
            <v>-1617</v>
          </cell>
        </row>
        <row r="41">
          <cell r="C41">
            <v>-0.19311080627953056</v>
          </cell>
          <cell r="D41">
            <v>-0.26027851458885942</v>
          </cell>
          <cell r="E41">
            <v>-0.26797132338694052</v>
          </cell>
          <cell r="F41">
            <v>-0.31948389190943766</v>
          </cell>
          <cell r="G41">
            <v>-0.57605985037406482</v>
          </cell>
          <cell r="H41">
            <v>-0.19908033540708683</v>
          </cell>
          <cell r="I41">
            <v>0</v>
          </cell>
          <cell r="J41">
            <v>0</v>
          </cell>
          <cell r="K41">
            <v>0</v>
          </cell>
          <cell r="L41">
            <v>0</v>
          </cell>
          <cell r="M41">
            <v>0</v>
          </cell>
        </row>
        <row r="45">
          <cell r="C45">
            <v>18120</v>
          </cell>
          <cell r="D45">
            <v>29421</v>
          </cell>
          <cell r="E45">
            <v>49152</v>
          </cell>
          <cell r="F45">
            <v>80664</v>
          </cell>
          <cell r="G45">
            <v>112082</v>
          </cell>
        </row>
        <row r="46">
          <cell r="C46">
            <v>18919</v>
          </cell>
          <cell r="D46">
            <v>31326</v>
          </cell>
          <cell r="E46">
            <v>52906</v>
          </cell>
          <cell r="F46">
            <v>90127</v>
          </cell>
          <cell r="G46">
            <v>119286</v>
          </cell>
        </row>
        <row r="47">
          <cell r="C47">
            <v>-799</v>
          </cell>
          <cell r="D47">
            <v>-1905</v>
          </cell>
          <cell r="E47">
            <v>-3754</v>
          </cell>
          <cell r="F47">
            <v>-9463</v>
          </cell>
          <cell r="G47">
            <v>-7204</v>
          </cell>
        </row>
        <row r="59">
          <cell r="A59" t="str">
            <v>Jan</v>
          </cell>
          <cell r="G59">
            <v>0.13878235858101631</v>
          </cell>
          <cell r="H59">
            <v>-8.2462253193960514E-2</v>
          </cell>
          <cell r="I59">
            <v>-0.19311080627953056</v>
          </cell>
          <cell r="J59">
            <v>-1.4069767441860466</v>
          </cell>
          <cell r="K59">
            <v>-4.4094922737306842E-2</v>
          </cell>
        </row>
        <row r="60">
          <cell r="A60" t="str">
            <v>Feb</v>
          </cell>
          <cell r="G60">
            <v>0.16050341827221876</v>
          </cell>
          <cell r="H60">
            <v>-0.1100249857537369</v>
          </cell>
          <cell r="I60">
            <v>-0.22528388787421583</v>
          </cell>
          <cell r="J60">
            <v>-2.4883720930232558</v>
          </cell>
          <cell r="K60">
            <v>-6.4749668604058327E-2</v>
          </cell>
        </row>
        <row r="61">
          <cell r="A61" t="str">
            <v>Mar</v>
          </cell>
          <cell r="G61">
            <v>0.14951265313422157</v>
          </cell>
          <cell r="H61">
            <v>-0.13262599469496023</v>
          </cell>
          <cell r="I61">
            <v>-0.24451232816932142</v>
          </cell>
          <cell r="J61">
            <v>-1.5836431226765799</v>
          </cell>
          <cell r="K61">
            <v>-7.6375325520833329E-2</v>
          </cell>
        </row>
        <row r="62">
          <cell r="A62" t="str">
            <v>Apr</v>
          </cell>
          <cell r="G62">
            <v>0.10875649740103958</v>
          </cell>
          <cell r="H62">
            <v>-0.16352894358220835</v>
          </cell>
          <cell r="I62">
            <v>-0.27073046143367957</v>
          </cell>
          <cell r="J62">
            <v>-1.2685185185185186</v>
          </cell>
          <cell r="K62">
            <v>-0.11731379549737181</v>
          </cell>
        </row>
        <row r="63">
          <cell r="A63" t="str">
            <v>May</v>
          </cell>
          <cell r="G63">
            <v>0.11246265471617584</v>
          </cell>
          <cell r="H63">
            <v>-0.15583256755496958</v>
          </cell>
          <cell r="I63">
            <v>-0.29325798396635561</v>
          </cell>
          <cell r="J63">
            <v>0.13089693715412853</v>
          </cell>
          <cell r="K63">
            <v>-6.4274370550132937E-2</v>
          </cell>
        </row>
        <row r="64">
          <cell r="A64" t="str">
            <v>Jun</v>
          </cell>
          <cell r="G64">
            <v>0.11825204149194438</v>
          </cell>
          <cell r="H64">
            <v>-0.12938465947924246</v>
          </cell>
          <cell r="I64">
            <v>-0.27793305310416161</v>
          </cell>
          <cell r="J64">
            <v>6.6200453314168836E-2</v>
          </cell>
          <cell r="K64">
            <v>-5.0610700938838758E-2</v>
          </cell>
        </row>
        <row r="65">
          <cell r="A65" t="str">
            <v>Jul</v>
          </cell>
          <cell r="G65">
            <v>0.11825204149194438</v>
          </cell>
          <cell r="H65">
            <v>-0.12938465947924246</v>
          </cell>
          <cell r="I65">
            <v>-0.27793305310416161</v>
          </cell>
          <cell r="J65">
            <v>0.13099600721982169</v>
          </cell>
          <cell r="K65">
            <v>-5.0610700938838758E-2</v>
          </cell>
        </row>
        <row r="66">
          <cell r="A66" t="str">
            <v>Aug</v>
          </cell>
        </row>
        <row r="67">
          <cell r="A67" t="str">
            <v>Sep</v>
          </cell>
        </row>
        <row r="68">
          <cell r="A68" t="str">
            <v>Oct</v>
          </cell>
        </row>
        <row r="69">
          <cell r="A69" t="str">
            <v>Nov</v>
          </cell>
        </row>
        <row r="70">
          <cell r="A70" t="str">
            <v>Dec</v>
          </cell>
        </row>
      </sheetData>
      <sheetData sheetId="1" refreshError="1"/>
      <sheetData sheetId="2" refreshError="1"/>
      <sheetData sheetId="3" refreshError="1"/>
      <sheetData sheetId="4" refreshError="1"/>
      <sheetData sheetId="5" refreshError="1"/>
      <sheetData sheetId="6" refreshError="1"/>
      <sheetData sheetId="7" refreshError="1"/>
    </sheetDataSet>
  </externalBook>
</externalLink>
</file>

<file path=xl/externalLinks/externalLink3.xml><?xml version="1.0" encoding="utf-8"?>
<externalLink xmlns="http://schemas.openxmlformats.org/spreadsheetml/2006/main" xmlns:mc="http://schemas.openxmlformats.org/markup-compatibility/2006" xmlns:x14="http://schemas.microsoft.com/office/spreadsheetml/2009/9/main" mc:Ignorable="x14">
  <externalBook xmlns:r="http://schemas.openxmlformats.org/officeDocument/2006/relationships" r:id="rId1">
    <sheetNames>
      <sheetName val="OP'S COMP (4)"/>
      <sheetName val="CASHFLOWS Comp. (6)"/>
      <sheetName val="B.S. Comp. (5)"/>
      <sheetName val="OPER. TREND  (1)"/>
      <sheetName val="CASHFLOWS  (3)"/>
      <sheetName val="B.S. MTH  (2)"/>
      <sheetName val="WC GRAPH 7 (L)"/>
      <sheetName val="TOP 10 CUST (L)"/>
      <sheetName val="MISC DATA"/>
      <sheetName val="ratc"/>
      <sheetName val="data sht 8"/>
      <sheetName val="capex"/>
      <sheetName val="cost red 14"/>
      <sheetName val="hd 15"/>
      <sheetName val="accrual "/>
      <sheetName val="Saline &amp; SG&amp;A"/>
      <sheetName val="Milan Op Trend"/>
      <sheetName val="Plymouth Op Trend"/>
      <sheetName val="Flint Op Trend"/>
      <sheetName val="Manbase"/>
      <sheetName val="Income"/>
      <sheetName val="Balance Sheet"/>
      <sheetName val="Cashflow"/>
      <sheetName val="Inc. Trend"/>
    </sheetNames>
    <sheetDataSet>
      <sheetData sheetId="0" refreshError="1"/>
      <sheetData sheetId="1" refreshError="1"/>
      <sheetData sheetId="2" refreshError="1"/>
      <sheetData sheetId="3" refreshError="1"/>
      <sheetData sheetId="4" refreshError="1"/>
      <sheetData sheetId="5" refreshError="1"/>
      <sheetData sheetId="6" refreshError="1"/>
      <sheetData sheetId="7" refreshError="1"/>
      <sheetData sheetId="8" refreshError="1"/>
      <sheetData sheetId="9" refreshError="1"/>
      <sheetData sheetId="10" refreshError="1"/>
      <sheetData sheetId="11" refreshError="1"/>
      <sheetData sheetId="12" refreshError="1"/>
      <sheetData sheetId="13" refreshError="1"/>
      <sheetData sheetId="14" refreshError="1"/>
      <sheetData sheetId="15" refreshError="1"/>
      <sheetData sheetId="16" refreshError="1"/>
      <sheetData sheetId="17" refreshError="1"/>
      <sheetData sheetId="18" refreshError="1"/>
      <sheetData sheetId="19" refreshError="1"/>
      <sheetData sheetId="20" refreshError="1"/>
      <sheetData sheetId="21" refreshError="1"/>
      <sheetData sheetId="22" refreshError="1"/>
      <sheetData sheetId="23" refreshError="1"/>
    </sheetDataSet>
  </externalBook>
</externalLink>
</file>

<file path=xl/externalLinks/externalLink4.xml><?xml version="1.0" encoding="utf-8"?>
<externalLink xmlns="http://schemas.openxmlformats.org/spreadsheetml/2006/main" xmlns:mc="http://schemas.openxmlformats.org/markup-compatibility/2006" xmlns:x14="http://schemas.microsoft.com/office/spreadsheetml/2009/9/main" mc:Ignorable="x14">
  <externalBook xmlns:r="http://schemas.openxmlformats.org/officeDocument/2006/relationships" r:id="rId1">
    <sheetNames>
      <sheetName val="OP'S COMP (4)"/>
      <sheetName val="CASHFLOWS Comp. (6)"/>
      <sheetName val="B.S. Comp. (5)"/>
      <sheetName val="OPER. TREND  (1)"/>
      <sheetName val="CASHFLOWS  (3)"/>
      <sheetName val="B.S. MTH  (2)"/>
      <sheetName val="WC GRAPH 7 (L)"/>
      <sheetName val="TOP 10 CUST (L)"/>
      <sheetName val="MISC DATA"/>
      <sheetName val="ratc"/>
      <sheetName val="data sht 8"/>
      <sheetName val="capex"/>
      <sheetName val="cost red 14"/>
      <sheetName val="hd 15"/>
      <sheetName val="accrual "/>
      <sheetName val="Saline &amp; SG&amp;A"/>
      <sheetName val="Milan Op Trend"/>
      <sheetName val="Plymouth Op Trend"/>
      <sheetName val="Flint Op Trend"/>
    </sheetNames>
    <sheetDataSet>
      <sheetData sheetId="0" refreshError="1"/>
      <sheetData sheetId="1" refreshError="1"/>
      <sheetData sheetId="2" refreshError="1"/>
      <sheetData sheetId="3" refreshError="1"/>
      <sheetData sheetId="4" refreshError="1"/>
      <sheetData sheetId="5" refreshError="1"/>
      <sheetData sheetId="6" refreshError="1"/>
      <sheetData sheetId="7" refreshError="1"/>
      <sheetData sheetId="8" refreshError="1"/>
      <sheetData sheetId="9" refreshError="1"/>
      <sheetData sheetId="10" refreshError="1"/>
      <sheetData sheetId="11" refreshError="1"/>
      <sheetData sheetId="12" refreshError="1"/>
      <sheetData sheetId="13" refreshError="1"/>
      <sheetData sheetId="14" refreshError="1"/>
      <sheetData sheetId="15" refreshError="1"/>
      <sheetData sheetId="16" refreshError="1"/>
      <sheetData sheetId="17" refreshError="1"/>
      <sheetData sheetId="18" refreshError="1"/>
    </sheetDataSet>
  </externalBook>
</externalLink>
</file>

<file path=xl/externalLinks/externalLink5.xml><?xml version="1.0" encoding="utf-8"?>
<externalLink xmlns="http://schemas.openxmlformats.org/spreadsheetml/2006/main" xmlns:mc="http://schemas.openxmlformats.org/markup-compatibility/2006" xmlns:x14="http://schemas.microsoft.com/office/spreadsheetml/2009/9/main" mc:Ignorable="x14">
  <externalBook xmlns:r="http://schemas.openxmlformats.org/officeDocument/2006/relationships" r:id="rId1">
    <sheetNames>
      <sheetName val="OP'S COMP (4)"/>
      <sheetName val="CASHFLOWS Comp. (6)"/>
      <sheetName val="B.S. Comp. (5)"/>
      <sheetName val="OPER. TREND  (1)"/>
      <sheetName val="CASHFLOWS  (3)"/>
      <sheetName val="B.S. MTH  (2)"/>
      <sheetName val="WC GRAPH 7 (L)"/>
      <sheetName val="TOP 10 CUST (L)"/>
      <sheetName val="MISC DATA"/>
      <sheetName val="ratc"/>
      <sheetName val="data sht 8"/>
      <sheetName val="capex"/>
      <sheetName val="cost red 14"/>
      <sheetName val="hd 15"/>
      <sheetName val="accrual "/>
      <sheetName val="Saline &amp; SG&amp;A"/>
      <sheetName val="Milan Op Trend"/>
      <sheetName val="Plymouth Op Trend"/>
      <sheetName val="Flint Op Trend"/>
    </sheetNames>
    <sheetDataSet>
      <sheetData sheetId="0" refreshError="1"/>
      <sheetData sheetId="1" refreshError="1"/>
      <sheetData sheetId="2" refreshError="1"/>
      <sheetData sheetId="3" refreshError="1"/>
      <sheetData sheetId="4" refreshError="1"/>
      <sheetData sheetId="5" refreshError="1"/>
      <sheetData sheetId="6" refreshError="1"/>
      <sheetData sheetId="7" refreshError="1"/>
      <sheetData sheetId="8" refreshError="1"/>
      <sheetData sheetId="9" refreshError="1"/>
      <sheetData sheetId="10" refreshError="1"/>
      <sheetData sheetId="11" refreshError="1"/>
      <sheetData sheetId="12" refreshError="1"/>
      <sheetData sheetId="13" refreshError="1"/>
      <sheetData sheetId="14" refreshError="1"/>
      <sheetData sheetId="15" refreshError="1"/>
      <sheetData sheetId="16" refreshError="1"/>
      <sheetData sheetId="17" refreshError="1"/>
      <sheetData sheetId="18" refreshError="1"/>
    </sheetDataSet>
  </externalBook>
</externalLink>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drawing" Target="../drawings/drawing1.xml"/></Relationships>
</file>

<file path=xl/worksheets/_rels/sheet2.xml.rels><?xml version="1.0" encoding="UTF-8" standalone="yes"?>
<Relationships xmlns="http://schemas.openxmlformats.org/package/2006/relationships"><Relationship Id="rId2" Type="http://schemas.openxmlformats.org/officeDocument/2006/relationships/drawing" Target="../drawings/drawing2.xml"/><Relationship Id="rId1" Type="http://schemas.openxmlformats.org/officeDocument/2006/relationships/printerSettings" Target="../printerSettings/printerSettings1.bin"/></Relationships>
</file>

<file path=xl/worksheets/_rels/sheet4.xml.rels><?xml version="1.0" encoding="UTF-8" standalone="yes"?>
<Relationships xmlns="http://schemas.openxmlformats.org/package/2006/relationships"><Relationship Id="rId1" Type="http://schemas.openxmlformats.org/officeDocument/2006/relationships/printerSettings" Target="../printerSettings/printerSettings2.bin"/></Relationships>
</file>

<file path=xl/worksheets/_rels/sheet5.xml.rels><?xml version="1.0" encoding="UTF-8" standalone="yes"?>
<Relationships xmlns="http://schemas.openxmlformats.org/package/2006/relationships"><Relationship Id="rId2" Type="http://schemas.openxmlformats.org/officeDocument/2006/relationships/comments" Target="../comments1.xml"/><Relationship Id="rId1" Type="http://schemas.openxmlformats.org/officeDocument/2006/relationships/vmlDrawing" Target="../drawings/vmlDrawing1.vm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
  <sheetViews>
    <sheetView workbookViewId="0"/>
  </sheetViews>
  <sheetFormatPr baseColWidth="10" defaultColWidth="9" defaultRowHeight="13"/>
  <sheetData/>
  <phoneticPr fontId="215" type="noConversion"/>
  <pageMargins left="0.7" right="0.7" top="0.75" bottom="0.75" header="0.3" footer="0.3"/>
  <drawing r:id="rId1"/>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100-000000000000}">
  <sheetPr>
    <tabColor rgb="FF003399"/>
  </sheetPr>
  <dimension ref="B2:S30"/>
  <sheetViews>
    <sheetView showGridLines="0" zoomScale="80" zoomScaleNormal="80" zoomScaleSheetLayoutView="70" zoomScalePageLayoutView="50" workbookViewId="0">
      <selection activeCell="F12" sqref="F12"/>
    </sheetView>
  </sheetViews>
  <sheetFormatPr baseColWidth="10" defaultColWidth="10.59765625" defaultRowHeight="13"/>
  <cols>
    <col min="1" max="1" width="3.19921875" style="10" customWidth="1"/>
    <col min="2" max="2" width="44.19921875" style="10" customWidth="1"/>
    <col min="3" max="3" width="12.3984375" style="10" customWidth="1"/>
    <col min="4" max="6" width="10.3984375" style="10" customWidth="1"/>
    <col min="7" max="16384" width="10.59765625" style="10"/>
  </cols>
  <sheetData>
    <row r="2" spans="2:19">
      <c r="B2" s="74" t="s">
        <v>2</v>
      </c>
      <c r="C2" s="7"/>
      <c r="D2" s="7"/>
      <c r="E2" s="7"/>
      <c r="F2" s="7"/>
      <c r="G2" s="7"/>
      <c r="H2" s="7"/>
      <c r="I2" s="8" t="s">
        <v>3</v>
      </c>
      <c r="J2" s="61" t="s">
        <v>70</v>
      </c>
      <c r="K2" s="62"/>
      <c r="L2" s="62"/>
      <c r="M2" s="62"/>
      <c r="N2" s="7"/>
      <c r="O2" s="7"/>
      <c r="P2" s="7"/>
      <c r="Q2" s="9"/>
    </row>
    <row r="3" spans="2:19">
      <c r="B3" s="11"/>
      <c r="I3" s="12"/>
      <c r="Q3" s="13"/>
    </row>
    <row r="4" spans="2:19">
      <c r="B4" s="11"/>
      <c r="E4" s="12" t="s">
        <v>61</v>
      </c>
      <c r="F4" s="67">
        <f>DCF!D6/1000</f>
        <v>2.0569999999999999</v>
      </c>
      <c r="G4" s="90" t="s">
        <v>164</v>
      </c>
      <c r="I4" s="14" t="s">
        <v>4</v>
      </c>
      <c r="J4" s="63" t="s">
        <v>71</v>
      </c>
      <c r="K4" s="64"/>
      <c r="L4" s="64"/>
      <c r="M4" s="64"/>
      <c r="Q4" s="13"/>
    </row>
    <row r="5" spans="2:19">
      <c r="B5" s="15"/>
      <c r="C5" s="16"/>
      <c r="D5" s="16" t="s">
        <v>5</v>
      </c>
      <c r="G5" s="23" t="s">
        <v>7</v>
      </c>
      <c r="H5" s="23"/>
      <c r="I5" s="12"/>
      <c r="Q5" s="13"/>
    </row>
    <row r="6" spans="2:19">
      <c r="B6" s="11"/>
      <c r="D6" s="17"/>
      <c r="E6" s="18"/>
      <c r="I6" s="14" t="s">
        <v>6</v>
      </c>
      <c r="J6" s="63" t="s">
        <v>72</v>
      </c>
      <c r="K6" s="64"/>
      <c r="L6" s="64"/>
      <c r="M6" s="64"/>
      <c r="Q6" s="13"/>
    </row>
    <row r="7" spans="2:19">
      <c r="B7" s="11"/>
      <c r="D7" s="17"/>
      <c r="E7" s="19"/>
      <c r="I7" s="12"/>
      <c r="Q7" s="13"/>
      <c r="S7" s="166"/>
    </row>
    <row r="8" spans="2:19" ht="16">
      <c r="B8" s="11"/>
      <c r="D8" s="68" t="s">
        <v>57</v>
      </c>
      <c r="E8" s="69"/>
      <c r="F8" s="68" t="s">
        <v>56</v>
      </c>
      <c r="G8" s="69"/>
      <c r="H8" s="68" t="s">
        <v>60</v>
      </c>
      <c r="I8" s="69"/>
      <c r="Q8" s="13"/>
    </row>
    <row r="9" spans="2:19" ht="16">
      <c r="B9" s="66" t="s">
        <v>25</v>
      </c>
      <c r="D9" s="70" t="s">
        <v>58</v>
      </c>
      <c r="E9" s="70" t="s">
        <v>59</v>
      </c>
      <c r="F9" s="70" t="s">
        <v>58</v>
      </c>
      <c r="G9" s="70" t="s">
        <v>59</v>
      </c>
      <c r="H9" s="70" t="s">
        <v>58</v>
      </c>
      <c r="I9" s="70" t="s">
        <v>59</v>
      </c>
      <c r="Q9" s="13"/>
    </row>
    <row r="10" spans="2:19">
      <c r="B10" s="65" t="str">
        <f>J2</f>
        <v>Precedent Transactions Analysis</v>
      </c>
      <c r="D10" s="21">
        <f t="shared" ref="D10:D12" si="0">F10*$F$4</f>
        <v>22.009899999999998</v>
      </c>
      <c r="E10" s="22">
        <f t="shared" ref="E10:E11" si="1">G10*$F$4</f>
        <v>28.180899999999998</v>
      </c>
      <c r="F10" s="234">
        <f>'M&amp;A Comp'!E31</f>
        <v>10.7</v>
      </c>
      <c r="G10" s="234">
        <f>'M&amp;A Comp'!E30</f>
        <v>13.7</v>
      </c>
      <c r="H10" s="72">
        <f>(D10-3.532)/0.323172</f>
        <v>57.176673721733309</v>
      </c>
      <c r="I10" s="72">
        <f t="shared" ref="I10:I12" si="2">(E10-3.532)/0.323172</f>
        <v>76.271768593813803</v>
      </c>
      <c r="K10" s="72">
        <f>AVERAGE(H10:I10)</f>
        <v>66.724221157773556</v>
      </c>
      <c r="Q10" s="13"/>
    </row>
    <row r="11" spans="2:19">
      <c r="B11" s="65" t="str">
        <f>J4</f>
        <v>Public Comparables Analysis</v>
      </c>
      <c r="D11" s="21">
        <f t="shared" si="0"/>
        <v>21.268893810272214</v>
      </c>
      <c r="E11" s="22">
        <f t="shared" si="1"/>
        <v>25.212103582382198</v>
      </c>
      <c r="F11" s="234">
        <f>'Trade Comp'!I25</f>
        <v>10.33976364135742</v>
      </c>
      <c r="G11" s="234">
        <f>'Trade Comp'!I24</f>
        <v>12.256734848022459</v>
      </c>
      <c r="H11" s="72">
        <f t="shared" ref="H11" si="3">(D11-3.532)/0.323172</f>
        <v>54.883757906849027</v>
      </c>
      <c r="I11" s="72">
        <f t="shared" si="2"/>
        <v>67.085340259620878</v>
      </c>
      <c r="K11" s="72">
        <f>AVERAGE(H11:I11)</f>
        <v>60.984549083234953</v>
      </c>
      <c r="Q11" s="13"/>
    </row>
    <row r="12" spans="2:19">
      <c r="B12" s="65" t="str">
        <f>J6</f>
        <v>DCF Analysis</v>
      </c>
      <c r="D12" s="21">
        <f t="shared" si="0"/>
        <v>26.311156208354028</v>
      </c>
      <c r="E12" s="22">
        <f>G12*$F$4</f>
        <v>32.033488216903407</v>
      </c>
      <c r="F12" s="234">
        <f>MIN(DCF!M52:O55)</f>
        <v>12.791033645286353</v>
      </c>
      <c r="G12" s="234">
        <f>MAX(DCF!M52:O55)</f>
        <v>15.572916002383767</v>
      </c>
      <c r="H12" s="72">
        <f>(D12-3.532)/0.323172</f>
        <v>70.486169000885056</v>
      </c>
      <c r="I12" s="72">
        <f t="shared" si="2"/>
        <v>88.192938178132408</v>
      </c>
      <c r="K12" s="72">
        <f>AVERAGE(H12:I12)</f>
        <v>79.339553589508739</v>
      </c>
      <c r="Q12" s="13"/>
    </row>
    <row r="13" spans="2:19">
      <c r="B13" s="65"/>
      <c r="D13" s="21"/>
      <c r="E13" s="22"/>
      <c r="F13" s="234"/>
      <c r="G13" s="234"/>
      <c r="H13" s="72"/>
      <c r="I13" s="72"/>
      <c r="K13" s="72"/>
      <c r="Q13" s="13"/>
    </row>
    <row r="14" spans="2:19">
      <c r="B14" s="89"/>
      <c r="D14" s="21"/>
      <c r="E14" s="22"/>
      <c r="F14" s="71"/>
      <c r="G14" s="71"/>
      <c r="H14" s="72"/>
      <c r="I14" s="72"/>
      <c r="K14" s="72"/>
      <c r="Q14" s="13"/>
    </row>
    <row r="15" spans="2:19">
      <c r="B15" s="65"/>
      <c r="D15" s="21"/>
      <c r="E15" s="22"/>
      <c r="F15" s="71"/>
      <c r="G15" s="71"/>
      <c r="H15" s="72"/>
      <c r="I15" s="72"/>
      <c r="K15" s="73">
        <f>AVERAGE(K10:K13)</f>
        <v>69.016107943505745</v>
      </c>
      <c r="Q15" s="13"/>
    </row>
    <row r="16" spans="2:19">
      <c r="B16" s="11"/>
      <c r="I16" s="10" t="s">
        <v>8</v>
      </c>
      <c r="J16" s="10" t="str">
        <f>J2&amp;" 
"&amp;TEXT(F10,"#0.0x")&amp;" to "&amp;TEXT(G10,"#0.0x")</f>
        <v>Precedent Transactions Analysis 
10.7x to 13.7x</v>
      </c>
      <c r="Q16" s="13"/>
    </row>
    <row r="17" spans="2:17">
      <c r="B17" s="11" t="s">
        <v>9</v>
      </c>
      <c r="I17" s="10" t="s">
        <v>10</v>
      </c>
      <c r="J17" s="10" t="str">
        <f>J4&amp;" 
"&amp;TEXT(F11,"#0.0x")&amp;" to "&amp;TEXT(G11,"#0.0x")</f>
        <v>Public Comparables Analysis 
10.3x to 12.3x</v>
      </c>
      <c r="Q17" s="13"/>
    </row>
    <row r="18" spans="2:17">
      <c r="B18" s="11" t="s">
        <v>11</v>
      </c>
      <c r="C18" s="75">
        <v>1</v>
      </c>
      <c r="I18" s="10" t="s">
        <v>12</v>
      </c>
      <c r="J18" s="10" t="str">
        <f>J6&amp;" 
"&amp;TEXT(F12,"#0.00x")&amp;" to "&amp;TEXT(G12,"#0.00x")</f>
        <v>DCF Analysis 
12.79x to 15.57x</v>
      </c>
      <c r="Q18" s="13"/>
    </row>
    <row r="19" spans="2:17">
      <c r="B19" s="11" t="s">
        <v>13</v>
      </c>
      <c r="C19" s="75"/>
      <c r="D19" s="16" t="s">
        <v>14</v>
      </c>
      <c r="E19" s="16" t="s">
        <v>15</v>
      </c>
      <c r="F19" s="16" t="s">
        <v>16</v>
      </c>
      <c r="I19" s="10" t="s">
        <v>17</v>
      </c>
      <c r="J19" s="10" t="e">
        <f>#REF!&amp;" 
"&amp;TEXT(F13,"#0.00x")&amp;" to "&amp;TEXT(G13,"#0.00x")</f>
        <v>#REF!</v>
      </c>
      <c r="Q19" s="13"/>
    </row>
    <row r="20" spans="2:17">
      <c r="B20" s="20"/>
      <c r="C20" s="10" t="s">
        <v>18</v>
      </c>
      <c r="D20" s="88">
        <f>H13/$C$18</f>
        <v>0</v>
      </c>
      <c r="E20" s="17">
        <f>(F20-D20)/$C$18</f>
        <v>0</v>
      </c>
      <c r="F20" s="72">
        <f>I13/$C$18</f>
        <v>0</v>
      </c>
      <c r="G20" s="17"/>
      <c r="I20" s="90" t="s">
        <v>69</v>
      </c>
      <c r="J20" s="10" t="str">
        <f>B14&amp;" 
"&amp;TEXT(F14,"#0.00x")&amp;" to "&amp;TEXT(G14,"#0.00x")</f>
        <v xml:space="preserve"> 
0.00x to 0.00x</v>
      </c>
      <c r="Q20" s="13"/>
    </row>
    <row r="21" spans="2:17">
      <c r="B21" s="20"/>
      <c r="C21" s="10" t="s">
        <v>18</v>
      </c>
      <c r="D21" s="88">
        <f>H12/$C$18</f>
        <v>70.486169000885056</v>
      </c>
      <c r="E21" s="17">
        <f t="shared" ref="E21:E23" si="4">(F21-D21)/$C$18</f>
        <v>17.706769177247352</v>
      </c>
      <c r="F21" s="72">
        <f>I12/$C$18</f>
        <v>88.192938178132408</v>
      </c>
      <c r="G21" s="17"/>
      <c r="I21" s="10" t="s">
        <v>19</v>
      </c>
      <c r="J21" s="10" t="str">
        <f>TEXT(D23,"$#,##0.00")&amp;" to "&amp;TEXT(F23,"$#,##0.00")&amp;" "&amp;$C$19</f>
        <v xml:space="preserve">$57.18 to $76.27 </v>
      </c>
      <c r="Q21" s="13"/>
    </row>
    <row r="22" spans="2:17">
      <c r="B22" s="20"/>
      <c r="C22" s="10" t="s">
        <v>18</v>
      </c>
      <c r="D22" s="88">
        <f>H11/$C$18</f>
        <v>54.883757906849027</v>
      </c>
      <c r="E22" s="17">
        <f t="shared" si="4"/>
        <v>12.201582352771851</v>
      </c>
      <c r="F22" s="72">
        <f>I11/$C$18</f>
        <v>67.085340259620878</v>
      </c>
      <c r="G22" s="17"/>
      <c r="I22" s="10" t="s">
        <v>20</v>
      </c>
      <c r="J22" s="10" t="str">
        <f>TEXT(D22,"$#,##0.00")&amp;" to "&amp;TEXT(F22,"$#,##0.00")&amp;" "&amp;$C$19</f>
        <v xml:space="preserve">$54.88 to $67.09 </v>
      </c>
      <c r="Q22" s="13"/>
    </row>
    <row r="23" spans="2:17">
      <c r="B23" s="20"/>
      <c r="C23" s="10" t="s">
        <v>18</v>
      </c>
      <c r="D23" s="88">
        <f>H10/$C$18</f>
        <v>57.176673721733309</v>
      </c>
      <c r="E23" s="17">
        <f t="shared" si="4"/>
        <v>19.095094872080494</v>
      </c>
      <c r="F23" s="72">
        <f>I10/$C$18</f>
        <v>76.271768593813803</v>
      </c>
      <c r="G23" s="17"/>
      <c r="I23" s="10" t="s">
        <v>21</v>
      </c>
      <c r="J23" s="10" t="str">
        <f>TEXT(D21,"$#,##0.00")&amp;" to "&amp;TEXT(F21,"$#,##0.00")&amp;" "&amp;$C$19</f>
        <v xml:space="preserve">$70.49 to $88.19 </v>
      </c>
      <c r="Q23" s="13"/>
    </row>
    <row r="24" spans="2:17">
      <c r="B24" s="20"/>
      <c r="D24" s="88"/>
      <c r="E24" s="17"/>
      <c r="F24" s="72"/>
      <c r="G24" s="17"/>
      <c r="I24" s="10" t="s">
        <v>22</v>
      </c>
      <c r="J24" s="10" t="str">
        <f>TEXT(D20,"$#,##0.00")&amp;" to "&amp;TEXT(F20,"$#,##0.00")&amp;" "&amp;$C$19</f>
        <v xml:space="preserve">$0.00 to $0.00 </v>
      </c>
      <c r="Q24" s="13"/>
    </row>
    <row r="25" spans="2:17">
      <c r="B25" s="24"/>
      <c r="C25" s="25"/>
      <c r="D25" s="25"/>
      <c r="E25" s="25"/>
      <c r="F25" s="25"/>
      <c r="G25" s="25"/>
      <c r="H25" s="25"/>
      <c r="I25" s="233"/>
      <c r="J25" s="25"/>
      <c r="K25" s="25"/>
      <c r="L25" s="25"/>
      <c r="M25" s="25"/>
      <c r="N25" s="25"/>
      <c r="O25" s="25"/>
      <c r="P25" s="25"/>
      <c r="Q25" s="26"/>
    </row>
    <row r="27" spans="2:17">
      <c r="B27" s="27" t="s">
        <v>26</v>
      </c>
    </row>
    <row r="28" spans="2:17">
      <c r="B28" s="28"/>
      <c r="C28" s="29"/>
      <c r="D28" s="29"/>
    </row>
    <row r="29" spans="2:17">
      <c r="B29" s="241"/>
      <c r="C29" s="242"/>
      <c r="D29" s="242"/>
      <c r="E29" s="230"/>
      <c r="F29" s="231"/>
    </row>
    <row r="30" spans="2:17">
      <c r="B30" s="232"/>
      <c r="C30" s="232"/>
      <c r="D30" s="230"/>
      <c r="E30" s="230"/>
      <c r="F30" s="231"/>
    </row>
  </sheetData>
  <mergeCells count="1">
    <mergeCell ref="B29:D29"/>
  </mergeCells>
  <phoneticPr fontId="215" type="noConversion"/>
  <pageMargins left="0.7" right="0.7" top="0.75" bottom="0.75" header="0.3" footer="0.3"/>
  <pageSetup orientation="landscape" r:id="rId1"/>
  <headerFooter>
    <oddHeader>&amp;LHEINZ VALUATION
&amp;A&amp;R&amp;T
&amp;D</oddHeader>
    <oddFooter>&amp;L &amp;R&amp;P of &amp;N</oddFooter>
  </headerFooter>
  <drawing r:id="rId2"/>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200-000000000000}">
  <sheetPr>
    <tabColor rgb="FFFFC000"/>
  </sheetPr>
  <dimension ref="A1:P25"/>
  <sheetViews>
    <sheetView showGridLines="0" workbookViewId="0">
      <selection activeCell="I25" sqref="I25"/>
    </sheetView>
  </sheetViews>
  <sheetFormatPr baseColWidth="10" defaultColWidth="9.3984375" defaultRowHeight="15"/>
  <cols>
    <col min="1" max="16384" width="9.3984375" style="97"/>
  </cols>
  <sheetData>
    <row r="1" spans="1:16">
      <c r="A1" s="95" t="s">
        <v>125</v>
      </c>
      <c r="B1" s="95"/>
      <c r="C1" s="105" t="s">
        <v>126</v>
      </c>
      <c r="D1" s="105"/>
      <c r="E1" s="105"/>
      <c r="F1" s="105"/>
      <c r="G1" s="105" t="s">
        <v>127</v>
      </c>
      <c r="H1" s="105"/>
      <c r="I1" s="105"/>
      <c r="J1" s="105"/>
      <c r="K1" s="105" t="s">
        <v>128</v>
      </c>
      <c r="L1" s="105"/>
      <c r="M1" s="105"/>
      <c r="N1" s="105"/>
    </row>
    <row r="2" spans="1:16">
      <c r="A2" s="95"/>
      <c r="B2" s="95"/>
      <c r="C2" s="95">
        <v>2011</v>
      </c>
      <c r="D2" s="95">
        <v>2012</v>
      </c>
      <c r="E2" s="95" t="s">
        <v>129</v>
      </c>
      <c r="F2" s="95" t="s">
        <v>130</v>
      </c>
      <c r="G2" s="95">
        <v>2011</v>
      </c>
      <c r="H2" s="95">
        <v>2012</v>
      </c>
      <c r="I2" s="95" t="s">
        <v>129</v>
      </c>
      <c r="J2" s="95" t="s">
        <v>130</v>
      </c>
      <c r="K2" s="95">
        <v>2011</v>
      </c>
      <c r="L2" s="95">
        <v>2012</v>
      </c>
      <c r="M2" s="95" t="s">
        <v>129</v>
      </c>
      <c r="N2" s="95" t="s">
        <v>130</v>
      </c>
    </row>
    <row r="3" spans="1:16">
      <c r="A3" s="99" t="s">
        <v>27</v>
      </c>
      <c r="B3" s="99"/>
      <c r="C3" s="106">
        <v>13.01181125640869</v>
      </c>
      <c r="D3" s="106">
        <v>13.625514030456539</v>
      </c>
      <c r="E3" s="106">
        <v>17.72727203369141</v>
      </c>
      <c r="F3" s="107">
        <v>16.343729019165039</v>
      </c>
      <c r="G3" s="106">
        <v>8.2042970657348633</v>
      </c>
      <c r="H3" s="106">
        <v>8.6988277435302734</v>
      </c>
      <c r="I3" s="116">
        <v>11.5079288482666</v>
      </c>
      <c r="J3" s="107">
        <v>10.230386734008791</v>
      </c>
      <c r="K3" s="106">
        <v>15.28809928894043</v>
      </c>
      <c r="L3" s="106">
        <v>18.375192642211911</v>
      </c>
      <c r="M3" s="106">
        <v>47.412086486816413</v>
      </c>
      <c r="N3" s="106">
        <v>21.22795486450195</v>
      </c>
      <c r="P3" s="169"/>
    </row>
    <row r="4" spans="1:16">
      <c r="A4" s="99" t="s">
        <v>28</v>
      </c>
      <c r="B4" s="99"/>
      <c r="C4" s="106">
        <v>14.53142833709717</v>
      </c>
      <c r="D4" s="106">
        <v>13.668478012084959</v>
      </c>
      <c r="E4" s="106">
        <v>15.597221374511721</v>
      </c>
      <c r="F4" s="107">
        <v>14.180575370788571</v>
      </c>
      <c r="G4" s="106">
        <v>7.6400108337402344</v>
      </c>
      <c r="H4" s="106">
        <v>7.7727174758911133</v>
      </c>
      <c r="I4" s="116">
        <v>11.55311107635498</v>
      </c>
      <c r="J4" s="107">
        <v>9.3600978851318359</v>
      </c>
      <c r="K4" s="106">
        <v>14.28837203979492</v>
      </c>
      <c r="L4" s="106">
        <v>18.55879020690918</v>
      </c>
      <c r="M4" s="106">
        <v>24.57881927490234</v>
      </c>
      <c r="N4" s="106">
        <v>22.421318054199219</v>
      </c>
      <c r="P4" s="169"/>
    </row>
    <row r="5" spans="1:16">
      <c r="A5" s="99" t="s">
        <v>29</v>
      </c>
      <c r="B5" s="99"/>
      <c r="C5" s="106">
        <v>16.03629112243652</v>
      </c>
      <c r="D5" s="106">
        <v>14.953125</v>
      </c>
      <c r="E5" s="106">
        <v>17.501859664916989</v>
      </c>
      <c r="F5" s="107">
        <v>17.63173866271973</v>
      </c>
      <c r="G5" s="106">
        <v>10.043107032775881</v>
      </c>
      <c r="H5" s="106">
        <v>9.5601978302001971</v>
      </c>
      <c r="I5" s="116">
        <v>10.842037200927731</v>
      </c>
      <c r="J5" s="107">
        <v>10.909275054931641</v>
      </c>
      <c r="K5" s="106">
        <v>36.053379058837891</v>
      </c>
      <c r="L5" s="106">
        <v>18.387594223022461</v>
      </c>
      <c r="M5" s="106">
        <v>16.253677368164059</v>
      </c>
      <c r="N5" s="106">
        <v>20.329898834228519</v>
      </c>
      <c r="P5" s="169"/>
    </row>
    <row r="6" spans="1:16">
      <c r="A6" s="99" t="s">
        <v>30</v>
      </c>
      <c r="B6" s="99"/>
      <c r="C6" s="106">
        <v>17.344890594482418</v>
      </c>
      <c r="D6" s="106">
        <v>16.806228637695309</v>
      </c>
      <c r="E6" s="106">
        <v>16.57973480224609</v>
      </c>
      <c r="F6" s="107">
        <v>19.075567245483398</v>
      </c>
      <c r="G6" s="106">
        <v>11.834579467773439</v>
      </c>
      <c r="H6" s="106">
        <v>10.937619209289551</v>
      </c>
      <c r="I6" s="116">
        <v>10.669102668762211</v>
      </c>
      <c r="J6" s="107">
        <v>11.94847393035889</v>
      </c>
      <c r="K6" s="106">
        <v>22.262653350830082</v>
      </c>
      <c r="L6" s="106">
        <v>20.591245651245121</v>
      </c>
      <c r="M6" s="106">
        <v>19.1431770324707</v>
      </c>
      <c r="N6" s="106">
        <v>30.960199356079102</v>
      </c>
    </row>
    <row r="7" spans="1:16">
      <c r="A7" s="99" t="s">
        <v>31</v>
      </c>
      <c r="B7" s="99"/>
      <c r="C7" s="106">
        <v>18.49019622802734</v>
      </c>
      <c r="D7" s="106">
        <v>21.90780067443848</v>
      </c>
      <c r="E7" s="106">
        <v>22.29012298583984</v>
      </c>
      <c r="F7" s="107">
        <v>26.533018112182621</v>
      </c>
      <c r="G7" s="106">
        <v>9.7150754928588885</v>
      </c>
      <c r="H7" s="106">
        <v>11.590824127197269</v>
      </c>
      <c r="I7" s="116">
        <v>12.022409439086911</v>
      </c>
      <c r="J7" s="107">
        <v>14.554025650024411</v>
      </c>
      <c r="K7" s="106">
        <v>17.69160079956055</v>
      </c>
      <c r="L7" s="106">
        <v>38.088062286376953</v>
      </c>
      <c r="M7" s="106">
        <v>20.11461067199707</v>
      </c>
      <c r="N7" s="106">
        <v>36.817470550537109</v>
      </c>
      <c r="P7" s="169"/>
    </row>
    <row r="8" spans="1:16">
      <c r="A8" s="99" t="s">
        <v>32</v>
      </c>
      <c r="B8" s="99"/>
      <c r="C8" s="106">
        <v>15.47878837585449</v>
      </c>
      <c r="D8" s="106">
        <v>14.961538314819339</v>
      </c>
      <c r="E8" s="106">
        <v>16.572700500488281</v>
      </c>
      <c r="F8" s="107">
        <v>16.622762680053711</v>
      </c>
      <c r="G8" s="106">
        <v>10.18823337554932</v>
      </c>
      <c r="H8" s="106">
        <v>10.12120151519775</v>
      </c>
      <c r="I8" s="116">
        <v>11.229081153869631</v>
      </c>
      <c r="J8" s="107">
        <v>11.27031803131104</v>
      </c>
      <c r="K8" s="106">
        <v>20.724483489990231</v>
      </c>
      <c r="L8" s="106">
        <v>23.710506439208981</v>
      </c>
      <c r="M8" s="106">
        <v>22.562204360961911</v>
      </c>
      <c r="N8" s="106">
        <v>32.468067169189453</v>
      </c>
      <c r="P8" s="169"/>
    </row>
    <row r="9" spans="1:16">
      <c r="A9" s="99" t="s">
        <v>33</v>
      </c>
      <c r="B9" s="99"/>
      <c r="C9" s="108" t="s">
        <v>131</v>
      </c>
      <c r="D9" s="108" t="s">
        <v>131</v>
      </c>
      <c r="E9" s="109">
        <v>16.5345458984375</v>
      </c>
      <c r="F9" s="110">
        <v>18.963264465332031</v>
      </c>
      <c r="G9" s="108" t="s">
        <v>131</v>
      </c>
      <c r="H9" s="108" t="s">
        <v>131</v>
      </c>
      <c r="I9" s="117">
        <v>11.51029109954834</v>
      </c>
      <c r="J9" s="110">
        <v>11.89275550842285</v>
      </c>
      <c r="K9" s="108" t="s">
        <v>131</v>
      </c>
      <c r="L9" s="108" t="s">
        <v>131</v>
      </c>
      <c r="M9" s="109">
        <v>13.74138069152832</v>
      </c>
      <c r="N9" s="109">
        <v>39.884475708007812</v>
      </c>
      <c r="P9" s="169"/>
    </row>
    <row r="10" spans="1:16">
      <c r="A10" s="99" t="s">
        <v>34</v>
      </c>
      <c r="B10" s="99"/>
      <c r="C10" s="106">
        <v>10.206125259399411</v>
      </c>
      <c r="D10" s="106">
        <v>10.674198150634769</v>
      </c>
      <c r="E10" s="106">
        <v>18.311655044555661</v>
      </c>
      <c r="F10" s="107">
        <v>21.865201950073239</v>
      </c>
      <c r="G10" s="106">
        <v>10.200454711914061</v>
      </c>
      <c r="H10" s="106">
        <v>10.44468307495117</v>
      </c>
      <c r="I10" s="116">
        <v>11.224429130554199</v>
      </c>
      <c r="J10" s="107">
        <v>13.645029067993161</v>
      </c>
      <c r="K10" s="106">
        <v>38.947700500488281</v>
      </c>
      <c r="L10" s="106">
        <v>33.089393615722663</v>
      </c>
      <c r="M10" s="106">
        <v>36.838630676269531</v>
      </c>
      <c r="N10" s="106">
        <v>35.292999267578118</v>
      </c>
      <c r="P10" s="169"/>
    </row>
    <row r="11" spans="1:16">
      <c r="A11" s="99" t="s">
        <v>35</v>
      </c>
      <c r="B11" s="99"/>
      <c r="C11" s="106">
        <v>16.97674560546875</v>
      </c>
      <c r="D11" s="106">
        <v>17.58989143371582</v>
      </c>
      <c r="E11" s="106">
        <v>17.707107543945309</v>
      </c>
      <c r="F11" s="107">
        <v>19.528507232666019</v>
      </c>
      <c r="G11" s="106">
        <v>11.240578651428221</v>
      </c>
      <c r="H11" s="106">
        <v>12.325160026550289</v>
      </c>
      <c r="I11" s="116">
        <v>12.256734848022459</v>
      </c>
      <c r="J11" s="107">
        <v>13.12434673309326</v>
      </c>
      <c r="K11" s="106">
        <v>23.234037399291989</v>
      </c>
      <c r="L11" s="106">
        <v>37.793289184570312</v>
      </c>
      <c r="M11" s="106">
        <v>20.907472610473629</v>
      </c>
      <c r="N11" s="106">
        <v>28.412618637084961</v>
      </c>
      <c r="P11" s="169"/>
    </row>
    <row r="12" spans="1:16">
      <c r="A12" s="99" t="s">
        <v>36</v>
      </c>
      <c r="B12" s="99"/>
      <c r="C12" s="106">
        <v>15.81840229034424</v>
      </c>
      <c r="D12" s="106">
        <v>15.079545021057131</v>
      </c>
      <c r="E12" s="106">
        <v>16.690244674682621</v>
      </c>
      <c r="F12" s="107">
        <v>19.863510131835941</v>
      </c>
      <c r="G12" s="106">
        <v>10.054191589355471</v>
      </c>
      <c r="H12" s="106">
        <v>9.6480922698974609</v>
      </c>
      <c r="I12" s="116">
        <v>10.33976364135742</v>
      </c>
      <c r="J12" s="107">
        <v>11.9616231918335</v>
      </c>
      <c r="K12" s="106">
        <v>23.417848587036129</v>
      </c>
      <c r="L12" s="106">
        <v>22.5581169128418</v>
      </c>
      <c r="M12" s="106">
        <v>22.187894821166989</v>
      </c>
      <c r="N12" s="106">
        <v>29.519180297851559</v>
      </c>
      <c r="P12" s="169"/>
    </row>
    <row r="13" spans="1:16">
      <c r="A13" s="99" t="s">
        <v>37</v>
      </c>
      <c r="B13" s="99"/>
      <c r="C13" s="106">
        <v>15.77875328063965</v>
      </c>
      <c r="D13" s="106">
        <v>18.248443603515621</v>
      </c>
      <c r="E13" s="106">
        <v>18.726701736450199</v>
      </c>
      <c r="F13" s="107">
        <v>19.098100662231449</v>
      </c>
      <c r="G13" s="106">
        <v>10.321272850036619</v>
      </c>
      <c r="H13" s="106">
        <v>11.738284111022949</v>
      </c>
      <c r="I13" s="116">
        <v>11.448604583740231</v>
      </c>
      <c r="J13" s="107">
        <v>11.27273559570312</v>
      </c>
      <c r="K13" s="106">
        <v>22.13277435302734</v>
      </c>
      <c r="L13" s="106">
        <v>28.480112075805661</v>
      </c>
      <c r="M13" s="106">
        <v>22.010923385620121</v>
      </c>
      <c r="N13" s="106">
        <v>24.970888137817379</v>
      </c>
      <c r="P13" s="169"/>
    </row>
    <row r="14" spans="1:16">
      <c r="A14" s="99" t="s">
        <v>38</v>
      </c>
      <c r="B14" s="99"/>
      <c r="C14" s="106">
        <v>16.00639724731445</v>
      </c>
      <c r="D14" s="106">
        <v>16.8350944519043</v>
      </c>
      <c r="E14" s="106">
        <v>19.223464965820309</v>
      </c>
      <c r="F14" s="107">
        <v>18.75309944152832</v>
      </c>
      <c r="G14" s="106">
        <v>8.8005590438842773</v>
      </c>
      <c r="H14" s="106">
        <v>9.587855339050293</v>
      </c>
      <c r="I14" s="116">
        <v>10.588638305664061</v>
      </c>
      <c r="J14" s="107">
        <v>10.445271492004389</v>
      </c>
      <c r="K14" s="106">
        <v>45.921401977539062</v>
      </c>
      <c r="L14" s="106">
        <v>14.281431198120121</v>
      </c>
      <c r="M14" s="106">
        <v>19.774160385131839</v>
      </c>
      <c r="N14" s="106">
        <v>20.829524993896481</v>
      </c>
    </row>
    <row r="15" spans="1:16">
      <c r="A15" s="99"/>
      <c r="B15" s="99"/>
      <c r="C15" s="111"/>
      <c r="D15" s="111"/>
      <c r="E15" s="111"/>
      <c r="F15" s="112"/>
      <c r="G15" s="111"/>
      <c r="H15" s="111"/>
      <c r="I15" s="111"/>
      <c r="J15" s="112"/>
      <c r="K15" s="111"/>
      <c r="L15" s="111"/>
      <c r="M15" s="111"/>
      <c r="N15" s="111"/>
    </row>
    <row r="16" spans="1:16">
      <c r="A16" s="99" t="s">
        <v>39</v>
      </c>
      <c r="B16" s="99"/>
      <c r="C16" s="113">
        <f>AVERAGE(C3:C14)</f>
        <v>15.42543905431574</v>
      </c>
      <c r="D16" s="113">
        <f t="shared" ref="D16:N16" si="0">AVERAGE(D3:D14)</f>
        <v>15.849987030029297</v>
      </c>
      <c r="E16" s="113">
        <f t="shared" si="0"/>
        <v>17.78855260213216</v>
      </c>
      <c r="F16" s="114">
        <f t="shared" si="0"/>
        <v>19.038256247838337</v>
      </c>
      <c r="G16" s="113">
        <f t="shared" si="0"/>
        <v>9.8402145559137519</v>
      </c>
      <c r="H16" s="113">
        <f t="shared" si="0"/>
        <v>10.220496611161666</v>
      </c>
      <c r="I16" s="113">
        <f t="shared" si="0"/>
        <v>11.266010999679565</v>
      </c>
      <c r="J16" s="114">
        <f t="shared" si="0"/>
        <v>11.717861572901407</v>
      </c>
      <c r="K16" s="113">
        <f t="shared" si="0"/>
        <v>25.451122804121539</v>
      </c>
      <c r="L16" s="113">
        <f t="shared" si="0"/>
        <v>24.901248585094105</v>
      </c>
      <c r="M16" s="113">
        <f t="shared" si="0"/>
        <v>23.793753147125244</v>
      </c>
      <c r="N16" s="113">
        <f t="shared" si="0"/>
        <v>28.594549655914307</v>
      </c>
    </row>
    <row r="17" spans="1:14">
      <c r="A17" s="99" t="s">
        <v>40</v>
      </c>
      <c r="B17" s="99"/>
      <c r="C17" s="113">
        <f>MEDIAN(C3:C14)</f>
        <v>15.81840229034424</v>
      </c>
      <c r="D17" s="113">
        <f t="shared" ref="D17:N17" si="1">MEDIAN(D3:D14)</f>
        <v>15.079545021057131</v>
      </c>
      <c r="E17" s="113">
        <f t="shared" si="1"/>
        <v>17.604483604431149</v>
      </c>
      <c r="F17" s="114">
        <f t="shared" si="1"/>
        <v>19.019415855407715</v>
      </c>
      <c r="G17" s="113">
        <f t="shared" si="1"/>
        <v>10.054191589355471</v>
      </c>
      <c r="H17" s="113">
        <f t="shared" si="1"/>
        <v>10.12120151519775</v>
      </c>
      <c r="I17" s="113">
        <f t="shared" si="1"/>
        <v>11.338842868804932</v>
      </c>
      <c r="J17" s="114">
        <f t="shared" si="1"/>
        <v>11.582745552062985</v>
      </c>
      <c r="K17" s="113">
        <f t="shared" si="1"/>
        <v>22.262653350830082</v>
      </c>
      <c r="L17" s="113">
        <f t="shared" si="1"/>
        <v>22.5581169128418</v>
      </c>
      <c r="M17" s="113">
        <f t="shared" si="1"/>
        <v>21.459197998046875</v>
      </c>
      <c r="N17" s="113">
        <f t="shared" si="1"/>
        <v>28.965899467468262</v>
      </c>
    </row>
    <row r="18" spans="1:14">
      <c r="A18" s="99"/>
      <c r="B18" s="99"/>
      <c r="C18" s="111"/>
      <c r="D18" s="111"/>
      <c r="E18" s="111"/>
      <c r="F18" s="112"/>
      <c r="G18" s="111"/>
      <c r="H18" s="111"/>
      <c r="I18" s="111"/>
      <c r="J18" s="112"/>
      <c r="K18" s="111"/>
      <c r="L18" s="111"/>
      <c r="M18" s="111"/>
      <c r="N18" s="111"/>
    </row>
    <row r="19" spans="1:14">
      <c r="A19" s="99" t="s">
        <v>26</v>
      </c>
      <c r="B19" s="99"/>
      <c r="C19" s="106">
        <v>16.741830825805661</v>
      </c>
      <c r="D19" s="106">
        <v>15.6</v>
      </c>
      <c r="E19" s="106">
        <v>20.5</v>
      </c>
      <c r="F19" s="107">
        <v>19.2</v>
      </c>
      <c r="G19" s="106">
        <v>10.40634918212891</v>
      </c>
      <c r="H19" s="106">
        <v>10.382809638977051</v>
      </c>
      <c r="I19" s="106">
        <v>12.8</v>
      </c>
      <c r="J19" s="107">
        <v>12</v>
      </c>
      <c r="K19" s="106">
        <v>16.95144081115723</v>
      </c>
      <c r="L19" s="106">
        <v>20.194463729858398</v>
      </c>
      <c r="M19" s="106">
        <v>24.7</v>
      </c>
      <c r="N19" s="106">
        <v>22.2</v>
      </c>
    </row>
    <row r="20" spans="1:14">
      <c r="A20" s="99"/>
      <c r="B20" s="99"/>
      <c r="C20" s="99"/>
      <c r="D20" s="99"/>
      <c r="E20" s="99"/>
      <c r="F20" s="99"/>
      <c r="G20" s="99"/>
      <c r="H20" s="99"/>
      <c r="I20" s="99"/>
      <c r="J20" s="99"/>
      <c r="K20" s="99"/>
      <c r="L20" s="99"/>
      <c r="M20" s="99"/>
      <c r="N20" s="99"/>
    </row>
    <row r="21" spans="1:14">
      <c r="A21" s="99" t="s">
        <v>132</v>
      </c>
      <c r="B21" s="99"/>
      <c r="C21" s="99"/>
      <c r="D21" s="99"/>
      <c r="E21" s="99"/>
      <c r="F21" s="99"/>
      <c r="G21" s="99"/>
      <c r="H21" s="99"/>
      <c r="I21" s="99"/>
      <c r="J21" s="99"/>
      <c r="K21" s="99"/>
      <c r="L21" s="99"/>
      <c r="M21" s="99"/>
      <c r="N21" s="99"/>
    </row>
    <row r="22" spans="1:14">
      <c r="H22" s="103" t="s">
        <v>39</v>
      </c>
      <c r="I22" s="104">
        <f>AVERAGE(I3:I14)</f>
        <v>11.266010999679565</v>
      </c>
    </row>
    <row r="23" spans="1:14">
      <c r="H23" s="103" t="s">
        <v>40</v>
      </c>
      <c r="I23" s="104">
        <f>MEDIAN(I3:I14)</f>
        <v>11.338842868804932</v>
      </c>
    </row>
    <row r="24" spans="1:14">
      <c r="H24" s="103" t="s">
        <v>166</v>
      </c>
      <c r="I24" s="115">
        <f>MAX(I3:I14)</f>
        <v>12.256734848022459</v>
      </c>
    </row>
    <row r="25" spans="1:14">
      <c r="H25" s="103" t="s">
        <v>165</v>
      </c>
      <c r="I25" s="115">
        <f>MIN(I3:I14)</f>
        <v>10.33976364135742</v>
      </c>
    </row>
  </sheetData>
  <phoneticPr fontId="215" type="noConversion"/>
  <pageMargins left="0.7" right="0.7" top="0.75" bottom="0.75" header="0.3" footer="0.3"/>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300-000000000000}">
  <sheetPr>
    <tabColor rgb="FFFFC000"/>
  </sheetPr>
  <dimension ref="A1:T42"/>
  <sheetViews>
    <sheetView showGridLines="0" zoomScale="130" zoomScaleNormal="130" workbookViewId="0">
      <selection activeCell="F3" sqref="F3:L9"/>
    </sheetView>
  </sheetViews>
  <sheetFormatPr baseColWidth="10" defaultColWidth="9.3984375" defaultRowHeight="15"/>
  <cols>
    <col min="1" max="1" width="15.3984375" style="97" bestFit="1" customWidth="1"/>
    <col min="2" max="2" width="33.3984375" style="97" bestFit="1" customWidth="1"/>
    <col min="3" max="3" width="28.3984375" style="97" bestFit="1" customWidth="1"/>
    <col min="4" max="4" width="7" style="97" bestFit="1" customWidth="1"/>
    <col min="5" max="5" width="8.3984375" style="97" bestFit="1" customWidth="1"/>
    <col min="6" max="16384" width="9.3984375" style="97"/>
  </cols>
  <sheetData>
    <row r="1" spans="1:20">
      <c r="A1" s="95" t="s">
        <v>73</v>
      </c>
      <c r="B1" s="95" t="s">
        <v>74</v>
      </c>
      <c r="C1" s="95" t="s">
        <v>200</v>
      </c>
      <c r="D1" s="95" t="s">
        <v>57</v>
      </c>
      <c r="E1" s="95" t="s">
        <v>75</v>
      </c>
      <c r="F1" s="95"/>
      <c r="G1" s="95"/>
      <c r="H1" s="95"/>
      <c r="I1" s="95"/>
      <c r="J1" s="95"/>
      <c r="K1" s="95"/>
      <c r="L1" s="95"/>
    </row>
    <row r="2" spans="1:20">
      <c r="A2" s="95" t="s">
        <v>76</v>
      </c>
      <c r="B2" s="95"/>
      <c r="C2" s="95"/>
      <c r="D2" s="95" t="s">
        <v>179</v>
      </c>
      <c r="E2" s="95" t="s">
        <v>23</v>
      </c>
      <c r="F2" s="96" t="s">
        <v>0</v>
      </c>
      <c r="G2" s="96" t="s">
        <v>23</v>
      </c>
      <c r="H2" s="96" t="s">
        <v>77</v>
      </c>
      <c r="I2" s="96" t="s">
        <v>24</v>
      </c>
      <c r="J2" s="96" t="s">
        <v>54</v>
      </c>
      <c r="K2" s="96" t="s">
        <v>55</v>
      </c>
      <c r="L2" s="96" t="s">
        <v>78</v>
      </c>
    </row>
    <row r="3" spans="1:20">
      <c r="A3" s="235" t="s">
        <v>115</v>
      </c>
      <c r="B3" s="175" t="s">
        <v>116</v>
      </c>
      <c r="C3" s="175" t="s">
        <v>117</v>
      </c>
      <c r="D3" s="176">
        <v>14.01</v>
      </c>
      <c r="E3" s="171">
        <v>15.6</v>
      </c>
      <c r="F3" s="177">
        <v>5096</v>
      </c>
      <c r="G3" s="177">
        <v>928</v>
      </c>
      <c r="H3" s="178">
        <v>468</v>
      </c>
      <c r="I3" s="177">
        <v>-269</v>
      </c>
      <c r="J3" s="177">
        <v>161</v>
      </c>
      <c r="K3" s="177">
        <v>774</v>
      </c>
      <c r="L3" s="177">
        <v>2494</v>
      </c>
      <c r="M3" s="172" t="s">
        <v>183</v>
      </c>
    </row>
    <row r="4" spans="1:20">
      <c r="A4" s="235" t="s">
        <v>201</v>
      </c>
      <c r="B4" s="175" t="s">
        <v>120</v>
      </c>
      <c r="C4" s="175" t="s">
        <v>121</v>
      </c>
      <c r="D4" s="176">
        <v>19.016999999999999</v>
      </c>
      <c r="E4" s="171">
        <v>13.7</v>
      </c>
      <c r="F4" s="177">
        <v>8913</v>
      </c>
      <c r="G4" s="177">
        <v>1394</v>
      </c>
      <c r="H4" s="178">
        <v>378</v>
      </c>
      <c r="I4" s="177">
        <v>-222</v>
      </c>
      <c r="J4" s="177">
        <v>140</v>
      </c>
      <c r="K4" s="177">
        <v>4014</v>
      </c>
      <c r="L4" s="177">
        <v>11610</v>
      </c>
    </row>
    <row r="5" spans="1:20">
      <c r="A5" s="235" t="s">
        <v>90</v>
      </c>
      <c r="B5" s="175" t="s">
        <v>91</v>
      </c>
      <c r="C5" s="175" t="s">
        <v>92</v>
      </c>
      <c r="D5" s="176">
        <v>3.7</v>
      </c>
      <c r="E5" s="171">
        <v>12.5</v>
      </c>
      <c r="F5" s="177">
        <v>2100</v>
      </c>
      <c r="G5" s="177">
        <v>296.00000000000006</v>
      </c>
      <c r="H5" s="179" t="s">
        <v>82</v>
      </c>
      <c r="I5" s="180" t="s">
        <v>82</v>
      </c>
      <c r="J5" s="180" t="s">
        <v>82</v>
      </c>
      <c r="K5" s="180" t="s">
        <v>82</v>
      </c>
      <c r="L5" s="180" t="s">
        <v>82</v>
      </c>
    </row>
    <row r="6" spans="1:20">
      <c r="A6" s="235" t="s">
        <v>83</v>
      </c>
      <c r="B6" s="175" t="s">
        <v>84</v>
      </c>
      <c r="C6" s="175" t="s">
        <v>85</v>
      </c>
      <c r="D6" s="176">
        <v>6.7750000000000004</v>
      </c>
      <c r="E6" s="171">
        <v>12.1</v>
      </c>
      <c r="F6" s="177">
        <v>4322.2</v>
      </c>
      <c r="G6" s="177">
        <v>559.91735537190095</v>
      </c>
      <c r="H6" s="178">
        <v>73.400000000000006</v>
      </c>
      <c r="I6" s="180" t="s">
        <v>82</v>
      </c>
      <c r="J6" s="177">
        <v>352.4</v>
      </c>
      <c r="K6" s="177">
        <v>2021.5</v>
      </c>
      <c r="L6" s="177">
        <v>4538.8</v>
      </c>
    </row>
    <row r="7" spans="1:20">
      <c r="A7" s="235" t="s">
        <v>118</v>
      </c>
      <c r="B7" s="175" t="s">
        <v>119</v>
      </c>
      <c r="C7" s="175" t="s">
        <v>88</v>
      </c>
      <c r="D7" s="176">
        <v>4.4690000000000003</v>
      </c>
      <c r="E7" s="171">
        <v>10.7</v>
      </c>
      <c r="F7" s="177">
        <v>2757</v>
      </c>
      <c r="G7" s="177">
        <v>449</v>
      </c>
      <c r="H7" s="178">
        <v>176</v>
      </c>
      <c r="I7" s="177">
        <v>-93</v>
      </c>
      <c r="J7" s="177">
        <v>34</v>
      </c>
      <c r="K7" s="177">
        <v>583</v>
      </c>
      <c r="L7" s="177">
        <v>1773</v>
      </c>
      <c r="N7" s="170"/>
      <c r="O7" s="170"/>
      <c r="P7" s="170"/>
      <c r="Q7" s="170"/>
      <c r="R7" s="170"/>
      <c r="S7" s="170"/>
      <c r="T7" s="170"/>
    </row>
    <row r="8" spans="1:20">
      <c r="A8" s="235" t="s">
        <v>112</v>
      </c>
      <c r="B8" s="175" t="s">
        <v>113</v>
      </c>
      <c r="C8" s="175" t="s">
        <v>114</v>
      </c>
      <c r="D8" s="176">
        <v>10.5</v>
      </c>
      <c r="E8" s="171">
        <v>11</v>
      </c>
      <c r="F8" s="177">
        <v>6067</v>
      </c>
      <c r="G8" s="177">
        <v>1005</v>
      </c>
      <c r="H8" s="178">
        <v>-114</v>
      </c>
      <c r="I8" s="177">
        <v>-156</v>
      </c>
      <c r="J8" s="177">
        <v>51</v>
      </c>
      <c r="K8" s="177">
        <v>230</v>
      </c>
      <c r="L8" s="177">
        <v>9262</v>
      </c>
    </row>
    <row r="9" spans="1:20" s="174" customFormat="1" ht="30">
      <c r="A9" s="236" t="s">
        <v>170</v>
      </c>
      <c r="B9" s="181" t="s">
        <v>169</v>
      </c>
      <c r="C9" s="182" t="s">
        <v>202</v>
      </c>
      <c r="D9" s="183">
        <v>5.3</v>
      </c>
      <c r="E9" s="173">
        <v>8.8000000000000007</v>
      </c>
      <c r="F9" s="184">
        <v>3712.7</v>
      </c>
      <c r="G9" s="184">
        <v>602.9</v>
      </c>
      <c r="H9" s="185"/>
      <c r="I9" s="184"/>
      <c r="J9" s="184"/>
      <c r="K9" s="184"/>
      <c r="L9" s="184"/>
    </row>
    <row r="10" spans="1:20" ht="15" customHeight="1">
      <c r="A10" s="237" t="s">
        <v>101</v>
      </c>
      <c r="B10" s="186" t="s">
        <v>102</v>
      </c>
      <c r="C10" s="186" t="s">
        <v>103</v>
      </c>
      <c r="D10" s="187">
        <v>23.016999999999999</v>
      </c>
      <c r="E10" s="188">
        <v>18.399999999999999</v>
      </c>
      <c r="F10" s="189">
        <v>5780.1</v>
      </c>
      <c r="G10" s="189">
        <v>1250.9239130434785</v>
      </c>
      <c r="H10" s="190">
        <v>681.9</v>
      </c>
      <c r="I10" s="189">
        <v>-239.9</v>
      </c>
      <c r="J10" s="189">
        <v>383.4</v>
      </c>
      <c r="K10" s="189">
        <v>1130</v>
      </c>
      <c r="L10" s="189">
        <v>5517.4</v>
      </c>
      <c r="M10" s="172" t="s">
        <v>184</v>
      </c>
    </row>
    <row r="11" spans="1:20">
      <c r="A11" s="237" t="s">
        <v>108</v>
      </c>
      <c r="B11" s="186" t="s">
        <v>111</v>
      </c>
      <c r="C11" s="186" t="s">
        <v>92</v>
      </c>
      <c r="D11" s="187">
        <v>2.6</v>
      </c>
      <c r="E11" s="188">
        <v>14.5</v>
      </c>
      <c r="F11" s="189">
        <v>21.6</v>
      </c>
      <c r="G11" s="189">
        <v>179.31034482758619</v>
      </c>
      <c r="H11" s="191" t="s">
        <v>82</v>
      </c>
      <c r="I11" s="192" t="s">
        <v>82</v>
      </c>
      <c r="J11" s="192" t="s">
        <v>82</v>
      </c>
      <c r="K11" s="192" t="s">
        <v>82</v>
      </c>
      <c r="L11" s="192" t="s">
        <v>82</v>
      </c>
    </row>
    <row r="12" spans="1:20">
      <c r="A12" s="237" t="s">
        <v>96</v>
      </c>
      <c r="B12" s="186" t="s">
        <v>97</v>
      </c>
      <c r="C12" s="186" t="s">
        <v>98</v>
      </c>
      <c r="D12" s="187">
        <v>21.395</v>
      </c>
      <c r="E12" s="188">
        <v>13.3</v>
      </c>
      <c r="F12" s="189">
        <v>5975</v>
      </c>
      <c r="G12" s="189">
        <v>1608.6466165413533</v>
      </c>
      <c r="H12" s="190">
        <v>509</v>
      </c>
      <c r="I12" s="189">
        <v>-408</v>
      </c>
      <c r="J12" s="189">
        <v>313</v>
      </c>
      <c r="K12" s="189">
        <v>1618</v>
      </c>
      <c r="L12" s="189">
        <v>8129</v>
      </c>
    </row>
    <row r="13" spans="1:20">
      <c r="A13" s="237" t="s">
        <v>104</v>
      </c>
      <c r="B13" s="186" t="s">
        <v>105</v>
      </c>
      <c r="C13" s="186" t="s">
        <v>84</v>
      </c>
      <c r="D13" s="187">
        <v>2.6419999999999999</v>
      </c>
      <c r="E13" s="188">
        <v>11.3</v>
      </c>
      <c r="F13" s="189">
        <v>1103</v>
      </c>
      <c r="G13" s="189">
        <v>233.80530973451326</v>
      </c>
      <c r="H13" s="190">
        <v>117</v>
      </c>
      <c r="I13" s="189">
        <v>-21</v>
      </c>
      <c r="J13" s="192" t="s">
        <v>82</v>
      </c>
      <c r="K13" s="192" t="s">
        <v>82</v>
      </c>
      <c r="L13" s="189">
        <v>919</v>
      </c>
    </row>
    <row r="14" spans="1:20">
      <c r="A14" s="237" t="s">
        <v>86</v>
      </c>
      <c r="B14" s="186" t="s">
        <v>87</v>
      </c>
      <c r="C14" s="186" t="s">
        <v>88</v>
      </c>
      <c r="D14" s="187">
        <v>2.6949999999999998</v>
      </c>
      <c r="E14" s="188">
        <v>11.1</v>
      </c>
      <c r="F14" s="189">
        <v>1455.7</v>
      </c>
      <c r="G14" s="189">
        <v>242.7927927927928</v>
      </c>
      <c r="H14" s="190">
        <v>152.80000000000001</v>
      </c>
      <c r="I14" s="189">
        <v>-41.2</v>
      </c>
      <c r="J14" s="192" t="s">
        <v>82</v>
      </c>
      <c r="K14" s="192" t="s">
        <v>82</v>
      </c>
      <c r="L14" s="189">
        <v>580.70000000000005</v>
      </c>
      <c r="N14" s="170"/>
      <c r="O14" s="170"/>
      <c r="P14" s="170"/>
      <c r="Q14" s="170"/>
      <c r="R14" s="170"/>
      <c r="S14" s="170"/>
      <c r="T14" s="170"/>
    </row>
    <row r="15" spans="1:20">
      <c r="A15" s="237" t="s">
        <v>201</v>
      </c>
      <c r="B15" s="186" t="s">
        <v>122</v>
      </c>
      <c r="C15" s="186" t="s">
        <v>85</v>
      </c>
      <c r="D15" s="187">
        <v>2.9089999999999998</v>
      </c>
      <c r="E15" s="188">
        <v>8.5</v>
      </c>
      <c r="F15" s="189">
        <v>2210</v>
      </c>
      <c r="G15" s="189">
        <v>342</v>
      </c>
      <c r="H15" s="190">
        <v>1000</v>
      </c>
      <c r="I15" s="189">
        <v>-44</v>
      </c>
      <c r="J15" s="189">
        <v>14</v>
      </c>
      <c r="K15" s="189">
        <v>1150</v>
      </c>
      <c r="L15" s="189">
        <v>1527</v>
      </c>
    </row>
    <row r="16" spans="1:20">
      <c r="A16" s="237" t="s">
        <v>108</v>
      </c>
      <c r="B16" s="186" t="s">
        <v>109</v>
      </c>
      <c r="C16" s="186" t="s">
        <v>110</v>
      </c>
      <c r="D16" s="187">
        <v>2.1989999999999998</v>
      </c>
      <c r="E16" s="188">
        <v>9.9</v>
      </c>
      <c r="F16" s="189">
        <v>15200</v>
      </c>
      <c r="G16" s="189">
        <v>222.1212121212121</v>
      </c>
      <c r="H16" s="190" t="s">
        <v>82</v>
      </c>
      <c r="I16" s="189" t="s">
        <v>82</v>
      </c>
      <c r="J16" s="189" t="s">
        <v>82</v>
      </c>
      <c r="K16" s="189" t="s">
        <v>82</v>
      </c>
      <c r="L16" s="189" t="s">
        <v>82</v>
      </c>
    </row>
    <row r="17" spans="1:13">
      <c r="A17" s="237" t="s">
        <v>106</v>
      </c>
      <c r="B17" s="186" t="s">
        <v>95</v>
      </c>
      <c r="C17" s="186" t="s">
        <v>107</v>
      </c>
      <c r="D17" s="187">
        <v>2.1419999999999999</v>
      </c>
      <c r="E17" s="188">
        <v>8.9</v>
      </c>
      <c r="F17" s="189">
        <v>1809</v>
      </c>
      <c r="G17" s="189">
        <v>240.67415730337078</v>
      </c>
      <c r="H17" s="190">
        <v>-108.5</v>
      </c>
      <c r="I17" s="189" t="s">
        <v>82</v>
      </c>
      <c r="J17" s="189" t="s">
        <v>82</v>
      </c>
      <c r="K17" s="189" t="s">
        <v>82</v>
      </c>
      <c r="L17" s="189">
        <v>1765</v>
      </c>
    </row>
    <row r="18" spans="1:13">
      <c r="A18" s="237" t="s">
        <v>79</v>
      </c>
      <c r="B18" s="186" t="s">
        <v>80</v>
      </c>
      <c r="C18" s="186" t="s">
        <v>81</v>
      </c>
      <c r="D18" s="187">
        <v>1.45</v>
      </c>
      <c r="E18" s="188">
        <v>9.3000000000000007</v>
      </c>
      <c r="F18" s="189">
        <v>1626.26</v>
      </c>
      <c r="G18" s="189">
        <v>155.91397849462362</v>
      </c>
      <c r="H18" s="190" t="s">
        <v>82</v>
      </c>
      <c r="I18" s="189" t="s">
        <v>82</v>
      </c>
      <c r="J18" s="189" t="s">
        <v>82</v>
      </c>
      <c r="K18" s="189" t="s">
        <v>82</v>
      </c>
      <c r="L18" s="189" t="s">
        <v>82</v>
      </c>
    </row>
    <row r="19" spans="1:13">
      <c r="A19" s="237" t="s">
        <v>93</v>
      </c>
      <c r="B19" s="186" t="s">
        <v>94</v>
      </c>
      <c r="C19" s="186" t="s">
        <v>95</v>
      </c>
      <c r="D19" s="187">
        <v>1.371</v>
      </c>
      <c r="E19" s="188">
        <v>9.5</v>
      </c>
      <c r="F19" s="189">
        <v>921.3</v>
      </c>
      <c r="G19" s="189">
        <v>144.31578947368419</v>
      </c>
      <c r="H19" s="190">
        <v>52.2</v>
      </c>
      <c r="I19" s="189">
        <v>-21.2</v>
      </c>
      <c r="J19" s="189">
        <v>44.4</v>
      </c>
      <c r="K19" s="189">
        <v>750</v>
      </c>
      <c r="L19" s="189">
        <v>747.1</v>
      </c>
    </row>
    <row r="20" spans="1:13">
      <c r="A20" s="237" t="s">
        <v>203</v>
      </c>
      <c r="B20" s="186" t="s">
        <v>89</v>
      </c>
      <c r="C20" s="186" t="s">
        <v>84</v>
      </c>
      <c r="D20" s="187">
        <v>1.256</v>
      </c>
      <c r="E20" s="188">
        <v>8.3000000000000007</v>
      </c>
      <c r="F20" s="189">
        <v>589.5</v>
      </c>
      <c r="G20" s="189">
        <v>151.32530120481925</v>
      </c>
      <c r="H20" s="190">
        <v>80</v>
      </c>
      <c r="I20" s="189">
        <v>-11</v>
      </c>
      <c r="J20" s="189">
        <v>35.700000000000003</v>
      </c>
      <c r="K20" s="189">
        <v>45</v>
      </c>
      <c r="L20" s="189">
        <v>507.6</v>
      </c>
    </row>
    <row r="21" spans="1:13">
      <c r="A21" s="238" t="s">
        <v>168</v>
      </c>
      <c r="B21" s="197" t="s">
        <v>99</v>
      </c>
      <c r="C21" s="197" t="s">
        <v>100</v>
      </c>
      <c r="D21" s="198">
        <v>3.3980000000000001</v>
      </c>
      <c r="E21" s="199">
        <v>8.8000000000000007</v>
      </c>
      <c r="F21" s="200">
        <v>1754.2</v>
      </c>
      <c r="G21" s="200">
        <v>386.13636363636363</v>
      </c>
      <c r="H21" s="201">
        <v>227</v>
      </c>
      <c r="I21" s="200">
        <v>-23.2</v>
      </c>
      <c r="J21" s="200" t="s">
        <v>82</v>
      </c>
      <c r="K21" s="200">
        <v>7.8</v>
      </c>
      <c r="L21" s="200">
        <v>629</v>
      </c>
      <c r="M21" s="172" t="s">
        <v>188</v>
      </c>
    </row>
    <row r="22" spans="1:13">
      <c r="A22" s="239" t="s">
        <v>204</v>
      </c>
      <c r="B22" s="193" t="s">
        <v>172</v>
      </c>
      <c r="C22" s="193" t="s">
        <v>171</v>
      </c>
      <c r="D22" s="194">
        <v>11.5</v>
      </c>
      <c r="E22" s="196">
        <v>11.9</v>
      </c>
      <c r="F22" s="195">
        <v>1991.39</v>
      </c>
      <c r="G22" s="195">
        <v>970.84</v>
      </c>
      <c r="H22" s="195">
        <v>559.70000000000005</v>
      </c>
      <c r="I22" s="195" t="s">
        <v>82</v>
      </c>
      <c r="J22" s="195">
        <v>47.53</v>
      </c>
      <c r="K22" s="195">
        <f>140+240+900</f>
        <v>1280</v>
      </c>
      <c r="L22" s="195">
        <v>1416.91</v>
      </c>
      <c r="M22" s="229" t="s">
        <v>198</v>
      </c>
    </row>
    <row r="23" spans="1:13">
      <c r="A23" s="240" t="s">
        <v>175</v>
      </c>
      <c r="B23" s="193" t="s">
        <v>173</v>
      </c>
      <c r="C23" s="193" t="s">
        <v>174</v>
      </c>
      <c r="D23" s="194">
        <v>0.95299999999999996</v>
      </c>
      <c r="E23" s="196">
        <v>23.2</v>
      </c>
      <c r="F23" s="195">
        <v>383</v>
      </c>
      <c r="G23" s="195">
        <v>40.36</v>
      </c>
      <c r="H23" s="195">
        <v>14.56</v>
      </c>
      <c r="I23" s="195" t="s">
        <v>82</v>
      </c>
      <c r="J23" s="195">
        <v>32.43</v>
      </c>
      <c r="K23" s="195" t="s">
        <v>82</v>
      </c>
      <c r="L23" s="195">
        <v>229.87</v>
      </c>
    </row>
    <row r="24" spans="1:13">
      <c r="A24" s="240" t="s">
        <v>178</v>
      </c>
      <c r="B24" s="193" t="s">
        <v>176</v>
      </c>
      <c r="C24" s="193" t="s">
        <v>177</v>
      </c>
      <c r="D24" s="194">
        <v>1.8280000000000001</v>
      </c>
      <c r="E24" s="196">
        <v>8.1</v>
      </c>
      <c r="F24" s="195">
        <v>2295.66</v>
      </c>
      <c r="G24" s="195">
        <v>224.46</v>
      </c>
      <c r="H24" s="195">
        <v>92.54</v>
      </c>
      <c r="I24" s="195" t="s">
        <v>82</v>
      </c>
      <c r="J24" s="195">
        <v>303.79000000000002</v>
      </c>
      <c r="K24" s="195" t="s">
        <v>82</v>
      </c>
      <c r="L24" s="195">
        <v>2162.3200000000002</v>
      </c>
    </row>
    <row r="25" spans="1:13">
      <c r="A25" s="240" t="s">
        <v>180</v>
      </c>
      <c r="B25" s="193" t="s">
        <v>181</v>
      </c>
      <c r="C25" s="193" t="s">
        <v>182</v>
      </c>
      <c r="D25" s="194">
        <v>13.12</v>
      </c>
      <c r="E25" s="196">
        <v>-122.9</v>
      </c>
      <c r="F25" s="195">
        <v>4547.46</v>
      </c>
      <c r="G25" s="195">
        <v>-106.81</v>
      </c>
      <c r="H25" s="195">
        <v>-554.16</v>
      </c>
      <c r="I25" s="195" t="s">
        <v>82</v>
      </c>
      <c r="J25" s="195">
        <v>238.48</v>
      </c>
      <c r="K25" s="195">
        <f>337.36+289.03+1990.73+2113.51</f>
        <v>4730.63</v>
      </c>
      <c r="L25" s="195">
        <v>6907.6</v>
      </c>
    </row>
    <row r="26" spans="1:13">
      <c r="A26" s="240" t="s">
        <v>186</v>
      </c>
      <c r="B26" s="193" t="s">
        <v>187</v>
      </c>
      <c r="C26" s="193" t="s">
        <v>185</v>
      </c>
      <c r="D26" s="194">
        <v>0.86699999999999999</v>
      </c>
      <c r="E26" s="196">
        <v>3.7</v>
      </c>
      <c r="F26" s="195">
        <v>5807.93</v>
      </c>
      <c r="G26" s="195">
        <v>300.07</v>
      </c>
      <c r="H26" s="195">
        <v>248.05</v>
      </c>
      <c r="I26" s="195" t="s">
        <v>82</v>
      </c>
      <c r="J26" s="195">
        <v>20.41</v>
      </c>
      <c r="K26" s="195" t="s">
        <v>82</v>
      </c>
      <c r="L26" s="195">
        <v>912.69</v>
      </c>
    </row>
    <row r="27" spans="1:13">
      <c r="A27" s="98"/>
      <c r="B27" s="99"/>
      <c r="C27" s="99"/>
      <c r="D27" s="100"/>
      <c r="E27" s="104"/>
      <c r="F27" s="101"/>
      <c r="G27" s="101"/>
      <c r="H27" s="101"/>
      <c r="I27" s="101"/>
      <c r="J27" s="101"/>
      <c r="K27" s="101"/>
      <c r="L27" s="101"/>
    </row>
    <row r="28" spans="1:13">
      <c r="B28" s="102"/>
      <c r="C28" s="102" t="s">
        <v>199</v>
      </c>
      <c r="D28" s="103" t="s">
        <v>39</v>
      </c>
      <c r="E28" s="104">
        <f>AVERAGE(E3:E9)</f>
        <v>12.057142857142855</v>
      </c>
    </row>
    <row r="29" spans="1:13">
      <c r="D29" s="103" t="s">
        <v>40</v>
      </c>
      <c r="E29" s="104">
        <f>MEDIAN(E3:E9)</f>
        <v>12.1</v>
      </c>
    </row>
    <row r="30" spans="1:13">
      <c r="D30" s="103" t="s">
        <v>123</v>
      </c>
      <c r="E30" s="115">
        <f>_xlfn.PERCENTILE.EXC(E3:E9,0.75)</f>
        <v>13.7</v>
      </c>
    </row>
    <row r="31" spans="1:13">
      <c r="A31" s="99" t="s">
        <v>132</v>
      </c>
      <c r="D31" s="103" t="s">
        <v>124</v>
      </c>
      <c r="E31" s="115">
        <f>_xlfn.PERCENTILE.EXC(E3:E9,0.25)</f>
        <v>10.7</v>
      </c>
    </row>
    <row r="35" spans="1:7">
      <c r="A35" s="243" t="s">
        <v>205</v>
      </c>
      <c r="B35" s="243"/>
      <c r="C35" s="243"/>
      <c r="D35" s="243"/>
      <c r="E35" s="243"/>
      <c r="F35" s="243"/>
      <c r="G35" s="243"/>
    </row>
    <row r="36" spans="1:7">
      <c r="A36" s="243"/>
      <c r="B36" s="243"/>
      <c r="C36" s="243"/>
      <c r="D36" s="243"/>
      <c r="E36" s="243"/>
      <c r="F36" s="243"/>
      <c r="G36" s="243"/>
    </row>
    <row r="37" spans="1:7">
      <c r="A37" s="243"/>
      <c r="B37" s="243"/>
      <c r="C37" s="243"/>
      <c r="D37" s="243"/>
      <c r="E37" s="243"/>
      <c r="F37" s="243"/>
      <c r="G37" s="243"/>
    </row>
    <row r="38" spans="1:7">
      <c r="A38" s="243"/>
      <c r="B38" s="243"/>
      <c r="C38" s="243"/>
      <c r="D38" s="243"/>
      <c r="E38" s="243"/>
      <c r="F38" s="243"/>
      <c r="G38" s="243"/>
    </row>
    <row r="39" spans="1:7">
      <c r="A39" s="243"/>
      <c r="B39" s="243"/>
      <c r="C39" s="243"/>
      <c r="D39" s="243"/>
      <c r="E39" s="243"/>
      <c r="F39" s="243"/>
      <c r="G39" s="243"/>
    </row>
    <row r="40" spans="1:7">
      <c r="A40" s="243"/>
      <c r="B40" s="243"/>
      <c r="C40" s="243"/>
      <c r="D40" s="243"/>
      <c r="E40" s="243"/>
      <c r="F40" s="243"/>
      <c r="G40" s="243"/>
    </row>
    <row r="41" spans="1:7">
      <c r="A41" s="243"/>
      <c r="B41" s="243"/>
      <c r="C41" s="243"/>
      <c r="D41" s="243"/>
      <c r="E41" s="243"/>
      <c r="F41" s="243"/>
      <c r="G41" s="243"/>
    </row>
    <row r="42" spans="1:7">
      <c r="A42" s="243"/>
      <c r="B42" s="243"/>
      <c r="C42" s="243"/>
      <c r="D42" s="243"/>
      <c r="E42" s="243"/>
      <c r="F42" s="243"/>
      <c r="G42" s="243"/>
    </row>
  </sheetData>
  <sortState xmlns:xlrd2="http://schemas.microsoft.com/office/spreadsheetml/2017/richdata2" ref="A3:L14">
    <sortCondition descending="1" ref="E3:E14"/>
  </sortState>
  <mergeCells count="1">
    <mergeCell ref="A35:G42"/>
  </mergeCells>
  <phoneticPr fontId="215" type="noConversion"/>
  <pageMargins left="0.7" right="0.7" top="0.75" bottom="0.75" header="0.3" footer="0.3"/>
  <pageSetup paperSize="9" orientation="portrait" r:id="rId1"/>
</worksheet>
</file>

<file path=xl/worksheets/sheet5.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400-000000000000}">
  <sheetPr>
    <tabColor rgb="FFFFC000"/>
  </sheetPr>
  <dimension ref="A1:O64"/>
  <sheetViews>
    <sheetView showGridLines="0" tabSelected="1" zoomScaleNormal="100" workbookViewId="0">
      <pane xSplit="1" ySplit="3" topLeftCell="B4" activePane="bottomRight" state="frozen"/>
      <selection pane="topRight" activeCell="B1" sqref="B1"/>
      <selection pane="bottomLeft" activeCell="A4" sqref="A4"/>
      <selection pane="bottomRight" activeCell="I15" sqref="I15"/>
    </sheetView>
  </sheetViews>
  <sheetFormatPr baseColWidth="10" defaultColWidth="9.3984375" defaultRowHeight="14"/>
  <cols>
    <col min="1" max="1" width="27.796875" style="119" customWidth="1"/>
    <col min="2" max="2" width="11.796875" style="119" customWidth="1"/>
    <col min="3" max="3" width="11.3984375" style="119" customWidth="1"/>
    <col min="4" max="9" width="14.796875" style="119" bestFit="1" customWidth="1"/>
    <col min="10" max="10" width="11.19921875" style="119" customWidth="1"/>
    <col min="11" max="11" width="19.796875" style="119" customWidth="1"/>
    <col min="12" max="12" width="14.3984375" style="119" customWidth="1"/>
    <col min="13" max="13" width="7.3984375" style="119" customWidth="1"/>
    <col min="14" max="15" width="15.3984375" style="119" customWidth="1"/>
    <col min="16" max="16384" width="9.3984375" style="119"/>
  </cols>
  <sheetData>
    <row r="1" spans="1:14">
      <c r="A1" s="118" t="s">
        <v>133</v>
      </c>
      <c r="B1" s="118" t="s">
        <v>18</v>
      </c>
      <c r="C1" s="118" t="s">
        <v>18</v>
      </c>
      <c r="D1" s="118" t="s">
        <v>18</v>
      </c>
      <c r="E1" s="118"/>
      <c r="F1" s="118"/>
      <c r="G1" s="118"/>
      <c r="H1" s="118"/>
      <c r="I1" s="118"/>
    </row>
    <row r="2" spans="1:14">
      <c r="A2" s="118" t="s">
        <v>134</v>
      </c>
      <c r="B2" s="118">
        <v>2011</v>
      </c>
      <c r="C2" s="118">
        <v>2012</v>
      </c>
      <c r="D2" s="118" t="s">
        <v>135</v>
      </c>
      <c r="E2" s="118" t="s">
        <v>136</v>
      </c>
      <c r="F2" s="118" t="s">
        <v>137</v>
      </c>
      <c r="G2" s="118" t="s">
        <v>138</v>
      </c>
      <c r="H2" s="118" t="s">
        <v>139</v>
      </c>
      <c r="I2" s="118" t="s">
        <v>140</v>
      </c>
    </row>
    <row r="3" spans="1:14">
      <c r="A3" s="118" t="s">
        <v>141</v>
      </c>
      <c r="B3" s="126"/>
      <c r="C3" s="126"/>
      <c r="D3" s="127">
        <v>41394</v>
      </c>
      <c r="E3" s="128">
        <v>41759</v>
      </c>
      <c r="F3" s="127">
        <v>42124</v>
      </c>
      <c r="G3" s="128">
        <v>42490</v>
      </c>
      <c r="H3" s="127">
        <v>42855</v>
      </c>
      <c r="I3" s="128">
        <v>43220</v>
      </c>
    </row>
    <row r="4" spans="1:14">
      <c r="A4" s="120" t="s">
        <v>0</v>
      </c>
      <c r="B4" s="138">
        <v>10558.636</v>
      </c>
      <c r="C4" s="138">
        <v>11507.572</v>
      </c>
      <c r="D4" s="138">
        <v>11675</v>
      </c>
      <c r="E4" s="129">
        <v>12141</v>
      </c>
      <c r="F4" s="129">
        <v>12657</v>
      </c>
      <c r="G4" s="129">
        <v>13112</v>
      </c>
      <c r="H4" s="129">
        <v>13744</v>
      </c>
      <c r="I4" s="129">
        <v>14446</v>
      </c>
      <c r="K4" s="211" t="s">
        <v>192</v>
      </c>
      <c r="L4" s="215"/>
      <c r="M4" s="215"/>
      <c r="N4" s="212"/>
    </row>
    <row r="5" spans="1:14" s="123" customFormat="1">
      <c r="A5" s="121" t="s">
        <v>142</v>
      </c>
      <c r="B5" s="139"/>
      <c r="C5" s="137">
        <f t="shared" ref="C5:D5" si="0">C4/B4-1</f>
        <v>8.9872972228609793E-2</v>
      </c>
      <c r="D5" s="137">
        <f t="shared" si="0"/>
        <v>1.4549376706050499E-2</v>
      </c>
      <c r="E5" s="122">
        <f>E4/D4-1</f>
        <v>3.9914346895074893E-2</v>
      </c>
      <c r="F5" s="122">
        <f t="shared" ref="F5:I5" si="1">F4/E4-1</f>
        <v>4.2500617741537017E-2</v>
      </c>
      <c r="G5" s="122">
        <f t="shared" si="1"/>
        <v>3.5948487003239382E-2</v>
      </c>
      <c r="H5" s="122">
        <f t="shared" si="1"/>
        <v>4.8200122025625403E-2</v>
      </c>
      <c r="I5" s="122">
        <f t="shared" si="1"/>
        <v>5.1076833527357479E-2</v>
      </c>
      <c r="K5" s="213" t="s">
        <v>189</v>
      </c>
      <c r="N5" s="226">
        <v>0.35</v>
      </c>
    </row>
    <row r="6" spans="1:14">
      <c r="A6" s="120" t="s">
        <v>143</v>
      </c>
      <c r="B6" s="138"/>
      <c r="C6" s="138"/>
      <c r="D6" s="138">
        <v>2057</v>
      </c>
      <c r="E6" s="129">
        <v>2195</v>
      </c>
      <c r="F6" s="129">
        <v>2340</v>
      </c>
      <c r="G6" s="129">
        <v>2453</v>
      </c>
      <c r="H6" s="129">
        <v>2613</v>
      </c>
      <c r="I6" s="129">
        <v>2789</v>
      </c>
      <c r="K6" s="213" t="s">
        <v>197</v>
      </c>
      <c r="N6" s="216">
        <v>4.7E-2</v>
      </c>
    </row>
    <row r="7" spans="1:14">
      <c r="A7" s="120" t="s">
        <v>144</v>
      </c>
      <c r="B7" s="138"/>
      <c r="C7" s="138"/>
      <c r="D7" s="138">
        <v>1705</v>
      </c>
      <c r="E7" s="129">
        <v>1834</v>
      </c>
      <c r="F7" s="129">
        <v>1965</v>
      </c>
      <c r="G7" s="129">
        <v>2061</v>
      </c>
      <c r="H7" s="129">
        <v>2202</v>
      </c>
      <c r="I7" s="129">
        <v>2355</v>
      </c>
      <c r="K7" s="220" t="s">
        <v>194</v>
      </c>
      <c r="L7" s="219"/>
      <c r="M7" s="219"/>
      <c r="N7" s="221">
        <f>N6*(1-N5)</f>
        <v>3.0550000000000001E-2</v>
      </c>
    </row>
    <row r="8" spans="1:14">
      <c r="A8" s="120" t="s">
        <v>145</v>
      </c>
      <c r="B8" s="140"/>
      <c r="C8" s="140"/>
      <c r="D8" s="140">
        <v>3.58</v>
      </c>
      <c r="E8" s="133">
        <v>3.78</v>
      </c>
      <c r="F8" s="133">
        <v>3.83</v>
      </c>
      <c r="G8" s="133">
        <v>4</v>
      </c>
      <c r="H8" s="133">
        <v>4.29</v>
      </c>
      <c r="I8" s="133">
        <v>4.5999999999999996</v>
      </c>
      <c r="K8" s="222"/>
      <c r="N8" s="223"/>
    </row>
    <row r="9" spans="1:14">
      <c r="B9" s="141"/>
      <c r="C9" s="141"/>
      <c r="D9" s="141"/>
      <c r="E9" s="141"/>
      <c r="F9" s="141"/>
      <c r="G9" s="141"/>
      <c r="H9" s="141"/>
      <c r="I9" s="141"/>
      <c r="K9" s="213" t="s">
        <v>190</v>
      </c>
      <c r="N9" s="216">
        <v>0.06</v>
      </c>
    </row>
    <row r="10" spans="1:14">
      <c r="A10" s="120" t="s">
        <v>146</v>
      </c>
      <c r="B10" s="142">
        <v>0.35</v>
      </c>
      <c r="C10" s="142">
        <v>0.35</v>
      </c>
      <c r="D10" s="142">
        <v>0.35</v>
      </c>
      <c r="E10" s="124">
        <v>0.35</v>
      </c>
      <c r="F10" s="124">
        <v>0.35</v>
      </c>
      <c r="G10" s="124">
        <v>0.35</v>
      </c>
      <c r="H10" s="124">
        <v>0.35</v>
      </c>
      <c r="I10" s="124">
        <v>0.35</v>
      </c>
      <c r="K10" s="213" t="s">
        <v>191</v>
      </c>
      <c r="N10" s="216">
        <v>1.7999999999999999E-2</v>
      </c>
    </row>
    <row r="11" spans="1:14">
      <c r="A11" s="120"/>
      <c r="B11" s="142"/>
      <c r="C11" s="142"/>
      <c r="D11" s="142"/>
      <c r="E11" s="134"/>
      <c r="F11" s="134"/>
      <c r="G11" s="134"/>
      <c r="H11" s="134"/>
      <c r="I11" s="134"/>
      <c r="K11" s="213" t="s">
        <v>193</v>
      </c>
      <c r="N11" s="217">
        <v>0.65100000000000002</v>
      </c>
    </row>
    <row r="12" spans="1:14">
      <c r="A12" s="119" t="s">
        <v>147</v>
      </c>
      <c r="B12" s="141"/>
      <c r="C12" s="141"/>
      <c r="D12" s="125">
        <f t="shared" ref="D12:I12" si="2">D7*(1-D10)</f>
        <v>1108.25</v>
      </c>
      <c r="E12" s="125">
        <f t="shared" si="2"/>
        <v>1192.1000000000001</v>
      </c>
      <c r="F12" s="125">
        <f t="shared" si="2"/>
        <v>1277.25</v>
      </c>
      <c r="G12" s="125">
        <f t="shared" si="2"/>
        <v>1339.65</v>
      </c>
      <c r="H12" s="125">
        <f t="shared" si="2"/>
        <v>1431.3</v>
      </c>
      <c r="I12" s="125">
        <f t="shared" si="2"/>
        <v>1530.75</v>
      </c>
      <c r="K12" s="220" t="s">
        <v>195</v>
      </c>
      <c r="N12" s="218">
        <f>+N10+(N11*N9)</f>
        <v>5.706E-2</v>
      </c>
    </row>
    <row r="13" spans="1:14">
      <c r="A13" s="119" t="s">
        <v>149</v>
      </c>
      <c r="B13" s="141"/>
      <c r="C13" s="141"/>
      <c r="D13" s="135">
        <f>D36</f>
        <v>-105.46800000000007</v>
      </c>
      <c r="E13" s="135">
        <f>E36</f>
        <v>62.597858861618761</v>
      </c>
      <c r="F13" s="135">
        <f t="shared" ref="F13:I13" si="3">F36</f>
        <v>8.8916332404742207</v>
      </c>
      <c r="G13" s="135">
        <f t="shared" si="3"/>
        <v>7.8404905511933976</v>
      </c>
      <c r="H13" s="135">
        <f t="shared" si="3"/>
        <v>10.890527534843613</v>
      </c>
      <c r="I13" s="135">
        <f t="shared" si="3"/>
        <v>12.096756850412476</v>
      </c>
      <c r="K13" s="222"/>
      <c r="L13" s="219"/>
      <c r="M13" s="219"/>
      <c r="N13" s="223"/>
    </row>
    <row r="14" spans="1:14">
      <c r="A14" s="119" t="s">
        <v>24</v>
      </c>
      <c r="B14" s="138">
        <v>335.64600000000002</v>
      </c>
      <c r="C14" s="138">
        <v>418.73399999999998</v>
      </c>
      <c r="D14" s="138">
        <v>399.09800000000001</v>
      </c>
      <c r="E14" s="135">
        <f>E15*E4</f>
        <v>414.2527057797717</v>
      </c>
      <c r="F14" s="135">
        <f>F15*F4</f>
        <v>431.85870167651512</v>
      </c>
      <c r="G14" s="135">
        <f>G15*G4</f>
        <v>447.38336860096916</v>
      </c>
      <c r="H14" s="135">
        <f>H15*H4</f>
        <v>468.94730155977118</v>
      </c>
      <c r="I14" s="135">
        <f>I15*I4</f>
        <v>492.89964481464307</v>
      </c>
      <c r="K14" s="213" t="s">
        <v>206</v>
      </c>
      <c r="N14" s="214">
        <f>-L30/(-L30+L32/1000*60)</f>
        <v>0.15408684265528935</v>
      </c>
    </row>
    <row r="15" spans="1:14">
      <c r="A15" s="131" t="s">
        <v>150</v>
      </c>
      <c r="B15" s="130">
        <f>B14/(B4)</f>
        <v>3.178876513973964E-2</v>
      </c>
      <c r="C15" s="130">
        <f>C14/(C4)</f>
        <v>3.6387693251017678E-2</v>
      </c>
      <c r="D15" s="130">
        <f>D14/(D4)</f>
        <v>3.4183982869379015E-2</v>
      </c>
      <c r="E15" s="227">
        <f>AVERAGE(B15:D15)</f>
        <v>3.4120147086712106E-2</v>
      </c>
      <c r="F15" s="227">
        <f>E15</f>
        <v>3.4120147086712106E-2</v>
      </c>
      <c r="G15" s="227">
        <f t="shared" ref="G15:I15" si="4">F15</f>
        <v>3.4120147086712106E-2</v>
      </c>
      <c r="H15" s="227">
        <f t="shared" si="4"/>
        <v>3.4120147086712106E-2</v>
      </c>
      <c r="I15" s="227">
        <f t="shared" si="4"/>
        <v>3.4120147086712106E-2</v>
      </c>
      <c r="K15" s="222"/>
      <c r="N15" s="223"/>
    </row>
    <row r="16" spans="1:14">
      <c r="A16" s="132" t="s">
        <v>68</v>
      </c>
      <c r="B16" s="143"/>
      <c r="C16" s="143"/>
      <c r="D16" s="143">
        <f t="shared" ref="D16:I16" si="5">D6-D7</f>
        <v>352</v>
      </c>
      <c r="E16" s="136">
        <f t="shared" si="5"/>
        <v>361</v>
      </c>
      <c r="F16" s="136">
        <f t="shared" si="5"/>
        <v>375</v>
      </c>
      <c r="G16" s="136">
        <f t="shared" si="5"/>
        <v>392</v>
      </c>
      <c r="H16" s="136">
        <f t="shared" si="5"/>
        <v>411</v>
      </c>
      <c r="I16" s="136">
        <f t="shared" si="5"/>
        <v>434</v>
      </c>
      <c r="K16" s="224" t="s">
        <v>196</v>
      </c>
      <c r="L16" s="163"/>
      <c r="M16" s="163"/>
      <c r="N16" s="225">
        <f>N14*N7+(1-N14)*N12</f>
        <v>5.2975157801208275E-2</v>
      </c>
    </row>
    <row r="17" spans="1:15" ht="15" thickBot="1">
      <c r="A17" s="146" t="s">
        <v>148</v>
      </c>
      <c r="B17" s="146"/>
      <c r="C17" s="146"/>
      <c r="D17" s="147">
        <f t="shared" ref="D17:I17" si="6">D12+D16-D13-D14</f>
        <v>1166.6200000000001</v>
      </c>
      <c r="E17" s="147">
        <f t="shared" si="6"/>
        <v>1076.2494353586096</v>
      </c>
      <c r="F17" s="147">
        <f t="shared" si="6"/>
        <v>1211.4996650830108</v>
      </c>
      <c r="G17" s="147">
        <f t="shared" si="6"/>
        <v>1276.4261408478376</v>
      </c>
      <c r="H17" s="147">
        <f t="shared" si="6"/>
        <v>1362.4621709053852</v>
      </c>
      <c r="I17" s="147">
        <f t="shared" si="6"/>
        <v>1459.7535983349444</v>
      </c>
    </row>
    <row r="18" spans="1:15" ht="15" thickTop="1">
      <c r="L18" s="219"/>
      <c r="M18" s="219"/>
      <c r="N18" s="219"/>
    </row>
    <row r="20" spans="1:15">
      <c r="A20" s="165" t="s">
        <v>152</v>
      </c>
      <c r="B20" s="163"/>
      <c r="C20" s="163"/>
      <c r="D20" s="163"/>
      <c r="E20" s="163"/>
      <c r="F20" s="163"/>
      <c r="G20" s="163"/>
      <c r="H20" s="163"/>
      <c r="I20" s="163"/>
    </row>
    <row r="21" spans="1:15" customFormat="1">
      <c r="A21" s="151" t="s">
        <v>153</v>
      </c>
      <c r="B21" s="119"/>
      <c r="C21" s="157">
        <v>815.6</v>
      </c>
      <c r="D21" s="157">
        <v>872.86400000000003</v>
      </c>
      <c r="E21" s="159">
        <f>(E4/365)*E22</f>
        <v>884.09902596140921</v>
      </c>
      <c r="F21" s="159">
        <f t="shared" ref="F21:I21" si="7">(F4/365)*F22</f>
        <v>921.67378070946017</v>
      </c>
      <c r="G21" s="159">
        <f t="shared" si="7"/>
        <v>954.80655863652066</v>
      </c>
      <c r="H21" s="159">
        <f t="shared" si="7"/>
        <v>1000.8283512736683</v>
      </c>
      <c r="I21" s="159">
        <f t="shared" si="7"/>
        <v>1051.9474943611331</v>
      </c>
      <c r="K21" s="144" t="s">
        <v>151</v>
      </c>
      <c r="L21" s="145">
        <f>D3</f>
        <v>41394</v>
      </c>
      <c r="M21" s="119"/>
      <c r="N21" s="119"/>
      <c r="O21" s="119"/>
    </row>
    <row r="22" spans="1:15" s="148" customFormat="1" ht="15">
      <c r="A22" s="153" t="s">
        <v>159</v>
      </c>
      <c r="B22" s="152"/>
      <c r="C22" s="158">
        <f>C21/(C4/365)</f>
        <v>25.869401468876319</v>
      </c>
      <c r="D22" s="158">
        <f>D21/(D4/365)</f>
        <v>27.288681798715203</v>
      </c>
      <c r="E22" s="156">
        <f>AVERAGE(C22:D22)</f>
        <v>26.579041633795761</v>
      </c>
      <c r="F22" s="156">
        <f t="shared" ref="F22:I22" si="8">E22</f>
        <v>26.579041633795761</v>
      </c>
      <c r="G22" s="156">
        <f t="shared" si="8"/>
        <v>26.579041633795761</v>
      </c>
      <c r="H22" s="156">
        <f t="shared" si="8"/>
        <v>26.579041633795761</v>
      </c>
      <c r="I22" s="156">
        <f t="shared" si="8"/>
        <v>26.579041633795761</v>
      </c>
      <c r="K22" s="123"/>
      <c r="L22" s="123"/>
      <c r="M22" s="123"/>
      <c r="N22" s="123"/>
      <c r="O22" s="123"/>
    </row>
    <row r="23" spans="1:15" customFormat="1">
      <c r="A23" s="154" t="s">
        <v>155</v>
      </c>
      <c r="B23" s="119"/>
      <c r="C23" s="157">
        <v>177.91</v>
      </c>
      <c r="D23" s="157">
        <v>200.988</v>
      </c>
      <c r="E23" s="154">
        <f>(E4/365)*E24</f>
        <v>198.35663164634946</v>
      </c>
      <c r="F23" s="154">
        <f t="shared" ref="F23:I23" si="9">(F4/365)*F24</f>
        <v>206.78691102444978</v>
      </c>
      <c r="G23" s="154">
        <f t="shared" si="9"/>
        <v>214.22058760785222</v>
      </c>
      <c r="H23" s="154">
        <f t="shared" si="9"/>
        <v>224.54604607095186</v>
      </c>
      <c r="I23" s="154">
        <f t="shared" si="9"/>
        <v>236.01514708534421</v>
      </c>
      <c r="K23" s="60" t="s">
        <v>41</v>
      </c>
      <c r="L23" s="59"/>
      <c r="M23" s="33"/>
      <c r="N23" s="60" t="s">
        <v>44</v>
      </c>
      <c r="O23" s="59"/>
    </row>
    <row r="24" spans="1:15" s="148" customFormat="1" ht="15">
      <c r="A24" s="153" t="s">
        <v>154</v>
      </c>
      <c r="B24" s="152"/>
      <c r="C24" s="158">
        <f>C23/(C4/365)</f>
        <v>5.6429931526824246</v>
      </c>
      <c r="D24" s="158">
        <f>D23/(D4/365)</f>
        <v>6.2835648822269805</v>
      </c>
      <c r="E24" s="156">
        <f>AVERAGE(C24:D24)</f>
        <v>5.9632790174547026</v>
      </c>
      <c r="F24" s="156">
        <f t="shared" ref="F24" si="10">E24</f>
        <v>5.9632790174547026</v>
      </c>
      <c r="G24" s="156">
        <f t="shared" ref="G24" si="11">F24</f>
        <v>5.9632790174547026</v>
      </c>
      <c r="H24" s="156">
        <f t="shared" ref="H24" si="12">G24</f>
        <v>5.9632790174547026</v>
      </c>
      <c r="I24" s="156">
        <f t="shared" ref="I24" si="13">H24</f>
        <v>5.9632790174547026</v>
      </c>
      <c r="K24" s="1" t="s">
        <v>42</v>
      </c>
      <c r="L24" s="93">
        <v>0.01</v>
      </c>
      <c r="M24" s="86"/>
      <c r="N24" s="1" t="s">
        <v>45</v>
      </c>
      <c r="O24" s="94">
        <v>11</v>
      </c>
    </row>
    <row r="25" spans="1:15" customFormat="1" ht="15">
      <c r="A25" s="155" t="s">
        <v>156</v>
      </c>
      <c r="B25" s="119"/>
      <c r="C25" s="157">
        <v>1329.3510000000001</v>
      </c>
      <c r="D25" s="157">
        <v>1332.6970000000001</v>
      </c>
      <c r="E25" s="154">
        <f>(E4*63.8%/365)*E26</f>
        <v>1394.2075641497886</v>
      </c>
      <c r="F25" s="154">
        <f t="shared" ref="F25:I25" si="14">(F4*63.8%/365)*F26</f>
        <v>1453.4622468860778</v>
      </c>
      <c r="G25" s="154">
        <f t="shared" si="14"/>
        <v>1505.7120155779612</v>
      </c>
      <c r="H25" s="154">
        <f t="shared" si="14"/>
        <v>1578.2875184642694</v>
      </c>
      <c r="I25" s="154">
        <f t="shared" si="14"/>
        <v>1658.9014473031748</v>
      </c>
      <c r="K25" s="1" t="s">
        <v>1</v>
      </c>
      <c r="L25" s="34">
        <v>6.5000000000000002E-2</v>
      </c>
      <c r="M25" s="1"/>
      <c r="N25" s="1" t="s">
        <v>1</v>
      </c>
      <c r="O25" s="93">
        <v>6.5000000000000002E-2</v>
      </c>
    </row>
    <row r="26" spans="1:15" s="148" customFormat="1" ht="15">
      <c r="A26" s="153" t="s">
        <v>157</v>
      </c>
      <c r="B26" s="152"/>
      <c r="C26" s="158">
        <f>C25/(63.8%*C4/365)</f>
        <v>66.088843400193497</v>
      </c>
      <c r="D26" s="158">
        <f>D25/(63.8%*D4/365)</f>
        <v>65.305042524484307</v>
      </c>
      <c r="E26" s="156">
        <f>AVERAGE(C26:D26)</f>
        <v>65.696942962338909</v>
      </c>
      <c r="F26" s="156">
        <f t="shared" ref="F26" si="15">E26</f>
        <v>65.696942962338909</v>
      </c>
      <c r="G26" s="156">
        <f t="shared" ref="G26" si="16">F26</f>
        <v>65.696942962338909</v>
      </c>
      <c r="H26" s="156">
        <f t="shared" ref="H26" si="17">G26</f>
        <v>65.696942962338909</v>
      </c>
      <c r="I26" s="156">
        <f t="shared" ref="I26" si="18">H26</f>
        <v>65.696942962338909</v>
      </c>
      <c r="K26" s="1"/>
      <c r="L26" s="1"/>
      <c r="M26" s="34"/>
      <c r="N26" s="1"/>
      <c r="O26" s="1"/>
    </row>
    <row r="27" spans="1:15" customFormat="1">
      <c r="A27" s="154" t="s">
        <v>158</v>
      </c>
      <c r="B27" s="119"/>
      <c r="C27" s="157">
        <v>228.934</v>
      </c>
      <c r="D27" s="157">
        <v>252.31399999999999</v>
      </c>
      <c r="E27" s="154">
        <f>(E4/365)*E28</f>
        <v>251.96024760213439</v>
      </c>
      <c r="F27" s="154">
        <f t="shared" ref="F27:I27" si="19">(F4/365)*F28</f>
        <v>262.66871377153569</v>
      </c>
      <c r="G27" s="154">
        <f t="shared" si="19"/>
        <v>272.1112566147093</v>
      </c>
      <c r="H27" s="154">
        <f t="shared" si="19"/>
        <v>285.22705238808453</v>
      </c>
      <c r="I27" s="154">
        <f t="shared" si="19"/>
        <v>299.7955470604096</v>
      </c>
      <c r="K27" s="1" t="s">
        <v>62</v>
      </c>
      <c r="L27" s="30">
        <f>XNPV($L$25,D17:I17,D3:I3)</f>
        <v>6425.9716625545161</v>
      </c>
      <c r="M27" s="1"/>
      <c r="N27" s="1" t="s">
        <v>62</v>
      </c>
      <c r="O27" s="30">
        <f>L27</f>
        <v>6425.9716625545161</v>
      </c>
    </row>
    <row r="28" spans="1:15" s="148" customFormat="1" ht="15">
      <c r="A28" s="153" t="s">
        <v>154</v>
      </c>
      <c r="B28" s="152"/>
      <c r="C28" s="158">
        <f>C27/(C4/365)</f>
        <v>7.261384938543074</v>
      </c>
      <c r="D28" s="158">
        <f>D27/(D4/365)</f>
        <v>7.8881892933618838</v>
      </c>
      <c r="E28" s="156">
        <f>AVERAGE(C28:D28)</f>
        <v>7.5747871159524784</v>
      </c>
      <c r="F28" s="156">
        <f t="shared" ref="F28" si="20">E28</f>
        <v>7.5747871159524784</v>
      </c>
      <c r="G28" s="156">
        <f t="shared" ref="G28" si="21">F28</f>
        <v>7.5747871159524784</v>
      </c>
      <c r="H28" s="156">
        <f t="shared" ref="H28" si="22">G28</f>
        <v>7.5747871159524784</v>
      </c>
      <c r="I28" s="156">
        <f t="shared" ref="I28" si="23">H28</f>
        <v>7.5747871159524784</v>
      </c>
      <c r="K28" s="1" t="s">
        <v>63</v>
      </c>
      <c r="L28" s="30">
        <f>(I17*(1+L24)/(L25-L24))/(1+L25)^5</f>
        <v>19565.466168033727</v>
      </c>
      <c r="M28" s="35"/>
      <c r="N28" s="1" t="s">
        <v>63</v>
      </c>
      <c r="O28" s="30">
        <f>(O24*I6)/(1+O25)^5</f>
        <v>22392.014183626376</v>
      </c>
    </row>
    <row r="29" spans="1:15">
      <c r="C29" s="141"/>
      <c r="D29" s="141"/>
      <c r="K29" s="2" t="s">
        <v>43</v>
      </c>
      <c r="L29" s="32">
        <f>SUM(L27:L28)</f>
        <v>25991.437830588242</v>
      </c>
      <c r="M29" s="35"/>
      <c r="N29" s="2" t="s">
        <v>43</v>
      </c>
      <c r="O29" s="32">
        <f>SUM(O27:O28)</f>
        <v>28817.985846180891</v>
      </c>
    </row>
    <row r="30" spans="1:15">
      <c r="A30" s="149" t="s">
        <v>160</v>
      </c>
      <c r="C30" s="157">
        <v>1348.8120000000001</v>
      </c>
      <c r="D30" s="157">
        <v>1492.837</v>
      </c>
      <c r="E30" s="159">
        <f>(E4*63.8%/365)*E31</f>
        <v>1487.7396159504369</v>
      </c>
      <c r="F30" s="159">
        <f t="shared" ref="F30:I30" si="24">(F4*63.8%/365)*F31</f>
        <v>1550.9694686668872</v>
      </c>
      <c r="G30" s="159">
        <f t="shared" si="24"/>
        <v>1606.7244744536799</v>
      </c>
      <c r="H30" s="159">
        <f t="shared" si="24"/>
        <v>1684.1687901839064</v>
      </c>
      <c r="I30" s="159">
        <f t="shared" si="24"/>
        <v>1770.1907991121006</v>
      </c>
      <c r="K30" s="58" t="s">
        <v>46</v>
      </c>
      <c r="L30" s="91">
        <f>-(1137.181+1023.212+3848.339)+2476.699</f>
        <v>-3532.0329999999999</v>
      </c>
      <c r="M30" s="37"/>
      <c r="N30" s="58" t="s">
        <v>46</v>
      </c>
      <c r="O30" s="30">
        <f>L30</f>
        <v>-3532.0329999999999</v>
      </c>
    </row>
    <row r="31" spans="1:15">
      <c r="A31" s="150" t="s">
        <v>154</v>
      </c>
      <c r="C31" s="158">
        <f>C30/(C4*63.8%/365)</f>
        <v>67.056349334601464</v>
      </c>
      <c r="D31" s="158">
        <f>D30/(D4*63.8%/365)</f>
        <v>73.152249736529441</v>
      </c>
      <c r="E31" s="156">
        <f>AVERAGE(C31:D31)</f>
        <v>70.104299535565445</v>
      </c>
      <c r="F31" s="156">
        <f t="shared" ref="F31" si="25">E31</f>
        <v>70.104299535565445</v>
      </c>
      <c r="G31" s="156">
        <f t="shared" ref="G31" si="26">F31</f>
        <v>70.104299535565445</v>
      </c>
      <c r="H31" s="156">
        <f t="shared" ref="H31" si="27">G31</f>
        <v>70.104299535565445</v>
      </c>
      <c r="I31" s="156">
        <f t="shared" ref="I31" si="28">H31</f>
        <v>70.104299535565445</v>
      </c>
      <c r="K31" s="1" t="s">
        <v>47</v>
      </c>
      <c r="L31" s="31">
        <f>SUM(L29:L30)</f>
        <v>22459.404830588242</v>
      </c>
      <c r="M31" s="38"/>
      <c r="N31" s="1" t="s">
        <v>47</v>
      </c>
      <c r="O31" s="31">
        <f>SUM(O29:O30)</f>
        <v>25285.952846180891</v>
      </c>
    </row>
    <row r="32" spans="1:15">
      <c r="A32" s="149" t="s">
        <v>161</v>
      </c>
      <c r="C32" s="157">
        <v>950.90100000000007</v>
      </c>
      <c r="D32" s="157">
        <v>1019.412</v>
      </c>
      <c r="E32" s="154">
        <f>(E4*63.8%/365)*E33</f>
        <v>1031.6719945476261</v>
      </c>
      <c r="F32" s="154">
        <f t="shared" ref="F32:I32" si="29">(F4*63.8%/365)*F33</f>
        <v>1075.5186916225434</v>
      </c>
      <c r="G32" s="154">
        <f t="shared" si="29"/>
        <v>1114.1819613300775</v>
      </c>
      <c r="H32" s="154">
        <f t="shared" si="29"/>
        <v>1167.8856678249379</v>
      </c>
      <c r="I32" s="154">
        <f t="shared" si="29"/>
        <v>1227.537569659419</v>
      </c>
      <c r="K32" s="1" t="s">
        <v>64</v>
      </c>
      <c r="L32" s="92">
        <v>323172</v>
      </c>
      <c r="M32" s="38"/>
      <c r="N32" s="1" t="s">
        <v>53</v>
      </c>
      <c r="O32" s="91">
        <f>L32</f>
        <v>323172</v>
      </c>
    </row>
    <row r="33" spans="1:15">
      <c r="A33" s="150" t="s">
        <v>154</v>
      </c>
      <c r="C33" s="158">
        <f>C32/(C4*63.8%/365)</f>
        <v>47.274156545628202</v>
      </c>
      <c r="D33" s="158">
        <f>D32/(D4*63.8%/365)</f>
        <v>49.953398266800022</v>
      </c>
      <c r="E33" s="156">
        <f>AVERAGE(C33:D33)</f>
        <v>48.613777406214112</v>
      </c>
      <c r="F33" s="156">
        <f t="shared" ref="F33" si="30">E33</f>
        <v>48.613777406214112</v>
      </c>
      <c r="G33" s="156">
        <f t="shared" ref="G33" si="31">F33</f>
        <v>48.613777406214112</v>
      </c>
      <c r="H33" s="156">
        <f t="shared" ref="H33" si="32">G33</f>
        <v>48.613777406214112</v>
      </c>
      <c r="I33" s="156">
        <f t="shared" ref="I33" si="33">H33</f>
        <v>48.613777406214112</v>
      </c>
      <c r="K33" s="36" t="s">
        <v>48</v>
      </c>
      <c r="L33" s="56">
        <f>L31/L32*1000</f>
        <v>69.496753526259212</v>
      </c>
      <c r="M33" s="39"/>
      <c r="N33" s="36" t="s">
        <v>48</v>
      </c>
      <c r="O33" s="56">
        <f>O31/O32*1000</f>
        <v>78.243018721240986</v>
      </c>
    </row>
    <row r="34" spans="1:15">
      <c r="C34" s="141"/>
      <c r="D34" s="141"/>
      <c r="K34" s="36" t="s">
        <v>65</v>
      </c>
      <c r="L34" s="57">
        <f>L29/D6</f>
        <v>12.635604195716208</v>
      </c>
      <c r="M34" s="3"/>
      <c r="N34" s="36" t="s">
        <v>65</v>
      </c>
      <c r="O34" s="57">
        <f>O29/D6</f>
        <v>14.009716016616865</v>
      </c>
    </row>
    <row r="35" spans="1:15">
      <c r="A35" s="119" t="s">
        <v>162</v>
      </c>
      <c r="C35" s="160">
        <f>C21+C23+C25+C27-C30-C32</f>
        <v>252.08199999999988</v>
      </c>
      <c r="D35" s="160">
        <f t="shared" ref="D35:I35" si="34">D21+D23+D25+D27-D30-D32</f>
        <v>146.61399999999981</v>
      </c>
      <c r="E35" s="161">
        <f t="shared" si="34"/>
        <v>209.21185886161857</v>
      </c>
      <c r="F35" s="161">
        <f t="shared" si="34"/>
        <v>218.10349210209279</v>
      </c>
      <c r="G35" s="161">
        <f t="shared" si="34"/>
        <v>225.94398265328618</v>
      </c>
      <c r="H35" s="161">
        <f t="shared" si="34"/>
        <v>236.8345101881298</v>
      </c>
      <c r="I35" s="161">
        <f t="shared" si="34"/>
        <v>248.93126703854227</v>
      </c>
    </row>
    <row r="36" spans="1:15">
      <c r="A36" s="119" t="s">
        <v>163</v>
      </c>
      <c r="C36" s="141"/>
      <c r="D36" s="160">
        <f>D35-C35</f>
        <v>-105.46800000000007</v>
      </c>
      <c r="E36" s="162">
        <f t="shared" ref="E36:I36" si="35">E35-D35</f>
        <v>62.597858861618761</v>
      </c>
      <c r="F36" s="162">
        <f t="shared" si="35"/>
        <v>8.8916332404742207</v>
      </c>
      <c r="G36" s="162">
        <f t="shared" si="35"/>
        <v>7.8404905511933976</v>
      </c>
      <c r="H36" s="162">
        <f t="shared" si="35"/>
        <v>10.890527534843613</v>
      </c>
      <c r="I36" s="162">
        <f t="shared" si="35"/>
        <v>12.096756850412476</v>
      </c>
    </row>
    <row r="37" spans="1:15">
      <c r="A37" s="163"/>
      <c r="B37" s="163"/>
      <c r="C37" s="164"/>
      <c r="D37" s="164"/>
      <c r="E37" s="163"/>
      <c r="F37" s="163"/>
      <c r="G37" s="163"/>
      <c r="H37" s="163"/>
      <c r="I37" s="163"/>
    </row>
    <row r="38" spans="1:15">
      <c r="C38" s="141"/>
      <c r="D38" s="141"/>
    </row>
    <row r="39" spans="1:15">
      <c r="C39" s="141"/>
      <c r="D39" s="141"/>
    </row>
    <row r="41" spans="1:15">
      <c r="A41"/>
      <c r="B41"/>
      <c r="C41"/>
      <c r="E41" s="51" t="s">
        <v>67</v>
      </c>
      <c r="F41" s="51"/>
      <c r="G41" s="52"/>
      <c r="H41" s="52"/>
      <c r="I41" s="52"/>
      <c r="J41" s="6"/>
      <c r="K41" s="51" t="s">
        <v>67</v>
      </c>
      <c r="L41" s="51"/>
      <c r="M41" s="52"/>
      <c r="N41" s="52"/>
      <c r="O41" s="52"/>
    </row>
    <row r="42" spans="1:15">
      <c r="A42"/>
      <c r="B42"/>
      <c r="C42"/>
      <c r="E42" s="39"/>
      <c r="F42" s="39"/>
      <c r="G42" s="49" t="s">
        <v>49</v>
      </c>
      <c r="H42" s="49"/>
      <c r="I42" s="49"/>
      <c r="J42" s="1"/>
      <c r="K42" s="39"/>
      <c r="L42" s="39"/>
      <c r="M42" s="49" t="s">
        <v>52</v>
      </c>
      <c r="N42" s="49"/>
      <c r="O42" s="49"/>
    </row>
    <row r="43" spans="1:15">
      <c r="A43"/>
      <c r="B43"/>
      <c r="C43"/>
      <c r="E43" s="1"/>
      <c r="F43" s="53">
        <f>L33</f>
        <v>69.496753526259212</v>
      </c>
      <c r="G43" s="40">
        <v>7.4999999999999997E-3</v>
      </c>
      <c r="H43" s="40">
        <f>G43+0.0025</f>
        <v>0.01</v>
      </c>
      <c r="I43" s="40">
        <f>H43+0.0025</f>
        <v>1.2500000000000001E-2</v>
      </c>
      <c r="J43" s="1"/>
      <c r="K43" s="1"/>
      <c r="L43" s="53">
        <f>O33</f>
        <v>78.243018721240986</v>
      </c>
      <c r="M43" s="41">
        <v>10</v>
      </c>
      <c r="N43" s="41">
        <f>M43+1</f>
        <v>11</v>
      </c>
      <c r="O43" s="41">
        <f>N43+1</f>
        <v>12</v>
      </c>
    </row>
    <row r="44" spans="1:15">
      <c r="A44"/>
      <c r="B44"/>
      <c r="C44"/>
      <c r="E44" s="54"/>
      <c r="F44" s="228">
        <v>5.5E-2</v>
      </c>
      <c r="G44" s="83">
        <f t="dataTable" ref="G44:I47" dt2D="1" dtr="1" r1="L24" r2="L25" ca="1"/>
        <v>82.731948654413188</v>
      </c>
      <c r="H44" s="84">
        <v>86.996465902308927</v>
      </c>
      <c r="I44" s="85">
        <v>91.762691061721824</v>
      </c>
      <c r="J44" s="1"/>
      <c r="K44" s="54"/>
      <c r="L44" s="40">
        <f>F44</f>
        <v>5.5E-2</v>
      </c>
      <c r="M44" s="83">
        <f t="dataTable" ref="M44:O47" dt2D="1" dtr="1" r1="O24" r2="O25" ca="1"/>
        <v>74.986495708720412</v>
      </c>
      <c r="N44" s="84">
        <v>81.589665887023017</v>
      </c>
      <c r="O44" s="85">
        <v>88.192836065325622</v>
      </c>
    </row>
    <row r="45" spans="1:15">
      <c r="A45"/>
      <c r="B45"/>
      <c r="C45"/>
      <c r="E45" s="55" t="s">
        <v>66</v>
      </c>
      <c r="F45" s="40">
        <f>F44+0.005</f>
        <v>0.06</v>
      </c>
      <c r="G45" s="76">
        <v>73.962376785956295</v>
      </c>
      <c r="H45" s="77">
        <v>77.369854847557576</v>
      </c>
      <c r="I45" s="78">
        <v>81.136014810380061</v>
      </c>
      <c r="J45" s="1"/>
      <c r="K45" s="55" t="s">
        <v>66</v>
      </c>
      <c r="L45" s="40">
        <f>F45</f>
        <v>0.06</v>
      </c>
      <c r="M45" s="76">
        <v>73.443767107883247</v>
      </c>
      <c r="N45" s="77">
        <v>79.892664426102129</v>
      </c>
      <c r="O45" s="78">
        <v>86.341561744320998</v>
      </c>
    </row>
    <row r="46" spans="1:15">
      <c r="A46"/>
      <c r="B46"/>
      <c r="C46"/>
      <c r="E46" s="55" t="s">
        <v>50</v>
      </c>
      <c r="F46" s="40">
        <f>F45+0.005</f>
        <v>6.5000000000000002E-2</v>
      </c>
      <c r="G46" s="76">
        <v>66.721153570400361</v>
      </c>
      <c r="H46" s="79">
        <v>69.496753526259212</v>
      </c>
      <c r="I46" s="78">
        <v>72.536696335057016</v>
      </c>
      <c r="J46" s="1"/>
      <c r="K46" s="55" t="s">
        <v>50</v>
      </c>
      <c r="L46" s="40">
        <f>F46</f>
        <v>6.5000000000000002E-2</v>
      </c>
      <c r="M46" s="76">
        <v>71.94408919437312</v>
      </c>
      <c r="N46" s="79">
        <v>78.243018721240986</v>
      </c>
      <c r="O46" s="78">
        <v>84.541948248108852</v>
      </c>
    </row>
    <row r="47" spans="1:15">
      <c r="A47"/>
      <c r="B47"/>
      <c r="C47"/>
      <c r="E47" s="54"/>
      <c r="F47" s="40">
        <f>F46+0.005</f>
        <v>7.0000000000000007E-2</v>
      </c>
      <c r="G47" s="80">
        <v>60.641404406785036</v>
      </c>
      <c r="H47" s="81">
        <v>62.938713643432742</v>
      </c>
      <c r="I47" s="82">
        <v>65.435788900658508</v>
      </c>
      <c r="J47" s="1"/>
      <c r="K47" s="54"/>
      <c r="L47" s="40">
        <f>F47</f>
        <v>7.0000000000000007E-2</v>
      </c>
      <c r="M47" s="80">
        <v>70.48606688807827</v>
      </c>
      <c r="N47" s="81">
        <v>76.639194184316636</v>
      </c>
      <c r="O47" s="82">
        <v>82.792321480555032</v>
      </c>
    </row>
    <row r="48" spans="1:15">
      <c r="A48"/>
      <c r="B48"/>
      <c r="C48"/>
      <c r="E48" s="1"/>
      <c r="F48" s="1"/>
      <c r="G48" s="1"/>
      <c r="H48" s="1"/>
      <c r="I48" s="1"/>
      <c r="J48" s="1"/>
      <c r="K48" s="1"/>
      <c r="L48" s="1"/>
      <c r="M48" s="1"/>
      <c r="N48" s="1"/>
    </row>
    <row r="49" spans="1:15">
      <c r="A49"/>
      <c r="B49"/>
      <c r="C49"/>
      <c r="E49" s="51" t="s">
        <v>51</v>
      </c>
      <c r="F49" s="51"/>
      <c r="G49" s="52"/>
      <c r="H49" s="52"/>
      <c r="I49" s="52"/>
      <c r="J49" s="1"/>
      <c r="K49" s="51" t="s">
        <v>51</v>
      </c>
      <c r="L49" s="51"/>
      <c r="M49" s="52"/>
      <c r="N49" s="52"/>
      <c r="O49" s="52"/>
    </row>
    <row r="50" spans="1:15">
      <c r="A50"/>
      <c r="B50"/>
      <c r="C50"/>
      <c r="E50" s="39"/>
      <c r="F50" s="39"/>
      <c r="G50" s="49" t="s">
        <v>49</v>
      </c>
      <c r="H50" s="49"/>
      <c r="I50" s="49"/>
      <c r="J50" s="1"/>
      <c r="K50" s="39"/>
      <c r="L50" s="39"/>
      <c r="M50" s="49" t="s">
        <v>52</v>
      </c>
      <c r="N50" s="49"/>
      <c r="O50" s="49"/>
    </row>
    <row r="51" spans="1:15">
      <c r="A51"/>
      <c r="B51"/>
      <c r="C51"/>
      <c r="E51" s="1"/>
      <c r="F51" s="53">
        <f>L34</f>
        <v>12.635604195716208</v>
      </c>
      <c r="G51" s="40">
        <f>G43</f>
        <v>7.4999999999999997E-3</v>
      </c>
      <c r="H51" s="40">
        <f t="shared" ref="H51:I51" si="36">H43</f>
        <v>0.01</v>
      </c>
      <c r="I51" s="40">
        <f t="shared" si="36"/>
        <v>1.2500000000000001E-2</v>
      </c>
      <c r="J51" s="3"/>
      <c r="K51" s="1"/>
      <c r="L51" s="53">
        <f>O34</f>
        <v>14.009716016616865</v>
      </c>
      <c r="M51" s="41">
        <f>M43</f>
        <v>10</v>
      </c>
      <c r="N51" s="41">
        <f t="shared" ref="N51" si="37">N43</f>
        <v>11</v>
      </c>
      <c r="O51" s="41">
        <f>O43</f>
        <v>12</v>
      </c>
    </row>
    <row r="52" spans="1:15">
      <c r="A52"/>
      <c r="B52"/>
      <c r="C52"/>
      <c r="E52" s="54"/>
      <c r="F52" s="40">
        <f>F44</f>
        <v>5.5E-2</v>
      </c>
      <c r="G52" s="168">
        <f t="dataTable" ref="G52:I55" dt2D="1" dtr="1" r1="L24" r2="L25"/>
        <v>14.714964662393786</v>
      </c>
      <c r="H52" s="43">
        <v>15.384956187934362</v>
      </c>
      <c r="I52" s="44">
        <v>16.133770245891476</v>
      </c>
      <c r="J52" s="4"/>
      <c r="K52" s="54"/>
      <c r="L52" s="40">
        <f>F52</f>
        <v>5.5E-2</v>
      </c>
      <c r="M52" s="202">
        <f t="dataTable" ref="M52:O55" dt2D="1" dtr="1" r1="O24" r2="O25"/>
        <v>13.498088862993969</v>
      </c>
      <c r="N52" s="203">
        <v>14.535502432688869</v>
      </c>
      <c r="O52" s="204">
        <v>15.572916002383767</v>
      </c>
    </row>
    <row r="53" spans="1:15">
      <c r="A53"/>
      <c r="B53"/>
      <c r="C53"/>
      <c r="E53" s="55" t="s">
        <v>66</v>
      </c>
      <c r="F53" s="40">
        <f>F45</f>
        <v>0.06</v>
      </c>
      <c r="G53" s="45">
        <v>13.337191167073925</v>
      </c>
      <c r="H53" s="42">
        <v>13.872534628485598</v>
      </c>
      <c r="I53" s="46">
        <v>14.464230033203766</v>
      </c>
      <c r="J53" s="4"/>
      <c r="K53" s="55" t="s">
        <v>66</v>
      </c>
      <c r="L53" s="40">
        <f>F53</f>
        <v>0.06</v>
      </c>
      <c r="M53" s="205">
        <v>13.255713224982422</v>
      </c>
      <c r="N53" s="206">
        <v>14.268889230876168</v>
      </c>
      <c r="O53" s="207">
        <v>15.282065236769911</v>
      </c>
    </row>
    <row r="54" spans="1:15">
      <c r="A54"/>
      <c r="B54"/>
      <c r="C54"/>
      <c r="E54" s="55" t="s">
        <v>50</v>
      </c>
      <c r="F54" s="40">
        <f>F46</f>
        <v>6.5000000000000002E-2</v>
      </c>
      <c r="G54" s="45">
        <v>12.199534099005067</v>
      </c>
      <c r="H54" s="50">
        <v>12.635604195716208</v>
      </c>
      <c r="I54" s="46">
        <v>13.113204777828413</v>
      </c>
      <c r="J54" s="5"/>
      <c r="K54" s="55" t="s">
        <v>50</v>
      </c>
      <c r="L54" s="40">
        <f>F54</f>
        <v>6.5000000000000002E-2</v>
      </c>
      <c r="M54" s="205">
        <v>13.020101212019421</v>
      </c>
      <c r="N54" s="79">
        <v>14.009716016616865</v>
      </c>
      <c r="O54" s="207">
        <v>14.999330821214309</v>
      </c>
    </row>
    <row r="55" spans="1:15">
      <c r="A55"/>
      <c r="B55"/>
      <c r="C55"/>
      <c r="E55" s="54"/>
      <c r="F55" s="40">
        <f>F47</f>
        <v>7.0000000000000007E-2</v>
      </c>
      <c r="G55" s="47">
        <v>11.244354372848582</v>
      </c>
      <c r="H55" s="48">
        <v>11.605280975000216</v>
      </c>
      <c r="I55" s="167">
        <v>11.997592499078079</v>
      </c>
      <c r="J55" s="5"/>
      <c r="K55" s="54"/>
      <c r="L55" s="40">
        <f>F55</f>
        <v>7.0000000000000007E-2</v>
      </c>
      <c r="M55" s="208">
        <v>12.791033645286353</v>
      </c>
      <c r="N55" s="209">
        <v>13.757741693210489</v>
      </c>
      <c r="O55" s="210">
        <v>14.724449741134627</v>
      </c>
    </row>
    <row r="56" spans="1:15">
      <c r="A56"/>
      <c r="B56"/>
      <c r="C56"/>
      <c r="F56"/>
    </row>
    <row r="57" spans="1:15">
      <c r="A57"/>
      <c r="B57"/>
      <c r="C57"/>
      <c r="D57"/>
      <c r="E57"/>
      <c r="F57"/>
      <c r="G57"/>
      <c r="H57"/>
      <c r="I57"/>
    </row>
    <row r="58" spans="1:15">
      <c r="A58"/>
      <c r="B58"/>
      <c r="C58"/>
      <c r="D58"/>
      <c r="E58"/>
      <c r="F58"/>
      <c r="G58"/>
      <c r="H58"/>
      <c r="I58"/>
    </row>
    <row r="59" spans="1:15">
      <c r="A59"/>
      <c r="B59"/>
      <c r="C59"/>
      <c r="D59"/>
      <c r="E59" s="87" t="s">
        <v>167</v>
      </c>
      <c r="F59"/>
      <c r="G59"/>
      <c r="H59"/>
      <c r="I59"/>
    </row>
    <row r="60" spans="1:15">
      <c r="A60"/>
      <c r="B60"/>
      <c r="C60"/>
      <c r="D60"/>
      <c r="E60"/>
      <c r="F60"/>
      <c r="G60"/>
      <c r="H60"/>
      <c r="I60"/>
    </row>
    <row r="61" spans="1:15">
      <c r="A61"/>
      <c r="B61"/>
      <c r="C61"/>
      <c r="D61"/>
      <c r="E61"/>
      <c r="F61"/>
      <c r="G61"/>
      <c r="H61"/>
      <c r="I61"/>
    </row>
    <row r="62" spans="1:15">
      <c r="A62"/>
      <c r="B62"/>
      <c r="C62"/>
      <c r="D62"/>
      <c r="E62"/>
      <c r="F62"/>
      <c r="G62"/>
      <c r="H62"/>
      <c r="I62"/>
    </row>
    <row r="63" spans="1:15">
      <c r="A63"/>
      <c r="B63"/>
      <c r="C63"/>
      <c r="D63"/>
      <c r="E63"/>
      <c r="F63"/>
      <c r="G63"/>
      <c r="H63"/>
      <c r="I63"/>
    </row>
    <row r="64" spans="1:15">
      <c r="D64"/>
      <c r="E64"/>
      <c r="F64"/>
      <c r="G64"/>
      <c r="H64"/>
      <c r="I64"/>
    </row>
  </sheetData>
  <phoneticPr fontId="215" type="noConversion"/>
  <pageMargins left="0.7" right="0.7" top="0.75" bottom="0.75" header="0.3" footer="0.3"/>
  <legacyDrawing r:id="rId1"/>
</worksheet>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2" baseType="variant">
      <vt:variant>
        <vt:lpstr>Worksheets</vt:lpstr>
      </vt:variant>
      <vt:variant>
        <vt:i4>5</vt:i4>
      </vt:variant>
    </vt:vector>
  </HeadingPairs>
  <TitlesOfParts>
    <vt:vector size="5" baseType="lpstr">
      <vt:lpstr>Copyright</vt:lpstr>
      <vt:lpstr>Football - Actual</vt:lpstr>
      <vt:lpstr>Trade Comp</vt:lpstr>
      <vt:lpstr>M&amp;A Comp</vt:lpstr>
      <vt:lpstr>DCF</vt:lpstr>
    </vt:vector>
  </TitlesOfParts>
  <Company>Microsoft</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NathanMiller</dc:creator>
  <cp:lastModifiedBy>Microsoft Office User</cp:lastModifiedBy>
  <cp:lastPrinted>2014-12-01T20:57:08Z</cp:lastPrinted>
  <dcterms:created xsi:type="dcterms:W3CDTF">2013-11-27T15:32:12Z</dcterms:created>
  <dcterms:modified xsi:type="dcterms:W3CDTF">2025-06-15T14:45:05Z</dcterms:modified>
</cp:coreProperties>
</file>