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<sst xmlns="http://schemas.openxmlformats.org/spreadsheetml/2006/main" uniqueCount="700">
  <si>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</si>
  <si>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</si>
  <si>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</si>
  <si>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</si>
  <si>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</si>
  <si>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</si>
  <si>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</si>
  <si>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</si>
  <si>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</si>
  <si>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PM4724190</t>
  </si>
  <si>
    <t>Kloof Motors</t>
  </si>
  <si>
    <t>Sbusiso Ngcobo</t>
  </si>
  <si>
    <t>PM4724196</t>
  </si>
  <si>
    <t>PM4686609</t>
  </si>
  <si>
    <t>Hibberdene Convenience Centre</t>
  </si>
  <si>
    <t>Barry Sitharam</t>
  </si>
  <si>
    <t>01 Dec 2020</t>
  </si>
  <si>
    <t>PM4685797</t>
  </si>
  <si>
    <t>Alton Convenience Centre</t>
  </si>
  <si>
    <t>PM4692588</t>
  </si>
  <si>
    <t>ILALA CONVENIENCE</t>
  </si>
  <si>
    <t>PM4691327</t>
  </si>
  <si>
    <t>Othandweni Ss</t>
  </si>
  <si>
    <t>Mandla Jama</t>
  </si>
  <si>
    <t>PM4692338</t>
  </si>
  <si>
    <t>PM4698032</t>
  </si>
  <si>
    <t>Northway Convenience Centre</t>
  </si>
  <si>
    <t>01 Feb 2021</t>
  </si>
  <si>
    <t>PM4704804</t>
  </si>
  <si>
    <t>Old Mill Convenience Centre</t>
  </si>
  <si>
    <t>PM4728804</t>
  </si>
  <si>
    <t>New Market Ss</t>
  </si>
  <si>
    <t>Siphiwe Masango</t>
  </si>
  <si>
    <t>01 Jun 2021</t>
  </si>
  <si>
    <t>PM4686248</t>
  </si>
  <si>
    <t>Athlone Conv.</t>
  </si>
  <si>
    <t>01 Mar 2021</t>
  </si>
  <si>
    <t>PM4704868</t>
  </si>
  <si>
    <t>Nu-south S/stn</t>
  </si>
  <si>
    <t>Lunga Mvelase</t>
  </si>
  <si>
    <t>PM4724015</t>
  </si>
  <si>
    <t>Tugela 1 Stop South</t>
  </si>
  <si>
    <t>02 Jun 2021</t>
  </si>
  <si>
    <t>PM4724884</t>
  </si>
  <si>
    <t>Boss  Ser Stn</t>
  </si>
  <si>
    <t>Katlego Semango</t>
  </si>
  <si>
    <t>PM4725806</t>
  </si>
  <si>
    <t>Morningside Convenience Centre</t>
  </si>
  <si>
    <t>Simphiwe Gift Kunene</t>
  </si>
  <si>
    <t>PM4727958</t>
  </si>
  <si>
    <t>Woodhurst Convenience Centre</t>
  </si>
  <si>
    <t>PM4696750</t>
  </si>
  <si>
    <t>Zenex Bredell Motors</t>
  </si>
  <si>
    <t>Nompiliso Chauke</t>
  </si>
  <si>
    <t>02 Mar 2021</t>
  </si>
  <si>
    <t>PM4709222</t>
  </si>
  <si>
    <t>Duzi Convenience Centre</t>
  </si>
  <si>
    <t>PM4710984</t>
  </si>
  <si>
    <t>Musgrave Convenience Centre</t>
  </si>
  <si>
    <t>PM4715057</t>
  </si>
  <si>
    <t>City Deep Quick Stop</t>
  </si>
  <si>
    <t>03 Apr 2021</t>
  </si>
  <si>
    <t>PM4700266</t>
  </si>
  <si>
    <t>Engen Hillcrest</t>
  </si>
  <si>
    <t>Mandla Mdlalose</t>
  </si>
  <si>
    <t>PM4703023</t>
  </si>
  <si>
    <t>GT Atlas Convenience</t>
  </si>
  <si>
    <t>03 Feb 2021</t>
  </si>
  <si>
    <t>PM4697265</t>
  </si>
  <si>
    <t>Ballito Convenience Centre</t>
  </si>
  <si>
    <t>PM4719981</t>
  </si>
  <si>
    <t>03 Jun 2021</t>
  </si>
  <si>
    <t>PM4729626</t>
  </si>
  <si>
    <t>Columbine S/stn</t>
  </si>
  <si>
    <t>PM4710711</t>
  </si>
  <si>
    <t>Duneden S.s</t>
  </si>
  <si>
    <t>03 Mar 2021</t>
  </si>
  <si>
    <t>PM4711672</t>
  </si>
  <si>
    <t>Basil Bure Convenience Centre</t>
  </si>
  <si>
    <t>PM4711653</t>
  </si>
  <si>
    <t xml:space="preserve">Bryanston Cc </t>
  </si>
  <si>
    <t>Thivhonali Nelwamondo</t>
  </si>
  <si>
    <t>PM4699649</t>
  </si>
  <si>
    <t>Linksfield</t>
  </si>
  <si>
    <t>PM4707583</t>
  </si>
  <si>
    <t>Medwood Convenience Centre</t>
  </si>
  <si>
    <t>PM4714087</t>
  </si>
  <si>
    <t>Tekane Motors</t>
  </si>
  <si>
    <t>03 May 2021</t>
  </si>
  <si>
    <t>PM4691431</t>
  </si>
  <si>
    <t>Jack Street Cc</t>
  </si>
  <si>
    <t>04 Dec 2020</t>
  </si>
  <si>
    <t>PM4729539</t>
  </si>
  <si>
    <t>Mount Edgecome</t>
  </si>
  <si>
    <t>04 Jun 2021</t>
  </si>
  <si>
    <t>PM4729690</t>
  </si>
  <si>
    <t>Linbro S/stn</t>
  </si>
  <si>
    <t>PM4730116</t>
  </si>
  <si>
    <t>Allys Convenience Centre</t>
  </si>
  <si>
    <t>PM4695755</t>
  </si>
  <si>
    <t>St Lucia Garage</t>
  </si>
  <si>
    <t>04 Mar 2021</t>
  </si>
  <si>
    <t>PM6495461</t>
  </si>
  <si>
    <t>Nirvana F Stn</t>
  </si>
  <si>
    <t>PM4696493</t>
  </si>
  <si>
    <t>George Storrar Mts</t>
  </si>
  <si>
    <t>PM4703424</t>
  </si>
  <si>
    <t>BRIGHT STAR</t>
  </si>
  <si>
    <t>PM4721521</t>
  </si>
  <si>
    <t>Van Dyk S/stn</t>
  </si>
  <si>
    <t>04 May 2021</t>
  </si>
  <si>
    <t>PM4712614</t>
  </si>
  <si>
    <t>Edgemead Motors</t>
  </si>
  <si>
    <t>PM2722270</t>
  </si>
  <si>
    <t>Rowhill Motors</t>
  </si>
  <si>
    <t>PM4698438</t>
  </si>
  <si>
    <t>Nyala 1 Stop</t>
  </si>
  <si>
    <t>05 Feb 2021</t>
  </si>
  <si>
    <t>PM4703623</t>
  </si>
  <si>
    <t>Richards Bay Convenience Centre</t>
  </si>
  <si>
    <t>05 Mar 2021</t>
  </si>
  <si>
    <t>PM4710973</t>
  </si>
  <si>
    <t>Brentel Motors</t>
  </si>
  <si>
    <t>PM4709209</t>
  </si>
  <si>
    <t>Rudan 1 Stop</t>
  </si>
  <si>
    <t>05 May 2021</t>
  </si>
  <si>
    <t>PM4723614</t>
  </si>
  <si>
    <t>Detroit Ss</t>
  </si>
  <si>
    <t>PMPM 4699979</t>
  </si>
  <si>
    <t>Ferrobank Motors</t>
  </si>
  <si>
    <t>06 Apr 2021</t>
  </si>
  <si>
    <t>PM4707955</t>
  </si>
  <si>
    <t>Monresa Conv Cen</t>
  </si>
  <si>
    <t>PM4713921</t>
  </si>
  <si>
    <t>Grasmere 1 Stop South</t>
  </si>
  <si>
    <t>PM4713923</t>
  </si>
  <si>
    <t>PM4715739</t>
  </si>
  <si>
    <t>PM4691435</t>
  </si>
  <si>
    <t>06 May 2021</t>
  </si>
  <si>
    <t>PM4695995</t>
  </si>
  <si>
    <t>PM4708990</t>
  </si>
  <si>
    <t>Island Park Convenience Centre</t>
  </si>
  <si>
    <t>07 Apr 2021</t>
  </si>
  <si>
    <t>PM4690629</t>
  </si>
  <si>
    <t>Welcome Convenience Centre</t>
  </si>
  <si>
    <t>PM4711775</t>
  </si>
  <si>
    <t>Rensburg Motors</t>
  </si>
  <si>
    <t>PM4715569</t>
  </si>
  <si>
    <t>RIVERHORSE VALLEY</t>
  </si>
  <si>
    <t>PM4730187</t>
  </si>
  <si>
    <t>North Coast 1 stop North</t>
  </si>
  <si>
    <t>07 Jun 2021</t>
  </si>
  <si>
    <t>PM4729393.</t>
  </si>
  <si>
    <t>Highveld Filling</t>
  </si>
  <si>
    <t>PM4730125.</t>
  </si>
  <si>
    <t>Umzinto Motor Garage</t>
  </si>
  <si>
    <t>PM4712025</t>
  </si>
  <si>
    <t xml:space="preserve">Jabavu </t>
  </si>
  <si>
    <t>07 May 2021</t>
  </si>
  <si>
    <t>PM4714983</t>
  </si>
  <si>
    <t>Hughes Park</t>
  </si>
  <si>
    <t>PM4722686</t>
  </si>
  <si>
    <t>Lakeside</t>
  </si>
  <si>
    <t>PM4724355</t>
  </si>
  <si>
    <t>Lombardy S/stn</t>
  </si>
  <si>
    <t>PM4724656</t>
  </si>
  <si>
    <t>Oxford Ss</t>
  </si>
  <si>
    <t>PM4693905</t>
  </si>
  <si>
    <t>08 Apr 2021</t>
  </si>
  <si>
    <t>PM4702374</t>
  </si>
  <si>
    <t xml:space="preserve">Devland Conv. Cen </t>
  </si>
  <si>
    <t>PM4704902</t>
  </si>
  <si>
    <t>Glendower Convenience Centre</t>
  </si>
  <si>
    <t>PM4717333</t>
  </si>
  <si>
    <t>Malvern Convenience Centre</t>
  </si>
  <si>
    <t>PM4717590</t>
  </si>
  <si>
    <t>PM4676930</t>
  </si>
  <si>
    <t>Westgate Convenience Centre</t>
  </si>
  <si>
    <t>08 Dec 2020</t>
  </si>
  <si>
    <t>PM4702073</t>
  </si>
  <si>
    <t>Belaphil</t>
  </si>
  <si>
    <t>08 Feb 2021</t>
  </si>
  <si>
    <t>PM4728168</t>
  </si>
  <si>
    <t>08 Jun 2021</t>
  </si>
  <si>
    <t>PM4711319</t>
  </si>
  <si>
    <t>Shereena Motors</t>
  </si>
  <si>
    <t>PM4714516</t>
  </si>
  <si>
    <t>PM4727922</t>
  </si>
  <si>
    <t>La Lucia Convenience Centre</t>
  </si>
  <si>
    <t>PM4730132</t>
  </si>
  <si>
    <t>Pinnoys Multi Services</t>
  </si>
  <si>
    <t>PM4730294</t>
  </si>
  <si>
    <t>PM4673939</t>
  </si>
  <si>
    <t>09 Apr 2021</t>
  </si>
  <si>
    <t>PM4715263</t>
  </si>
  <si>
    <t>Fairway Convenience Centre</t>
  </si>
  <si>
    <t>PM4687899</t>
  </si>
  <si>
    <t>Elm Street S.s</t>
  </si>
  <si>
    <t>09 Feb 2021</t>
  </si>
  <si>
    <t>PM4723657.</t>
  </si>
  <si>
    <t>09 Jun 2021</t>
  </si>
  <si>
    <t>PM4727234</t>
  </si>
  <si>
    <t>PM4727331</t>
  </si>
  <si>
    <t>PM4727517</t>
  </si>
  <si>
    <t xml:space="preserve">Cato 1 Stop </t>
  </si>
  <si>
    <t>PM4728054</t>
  </si>
  <si>
    <t>Waterside Convenience Centre</t>
  </si>
  <si>
    <t>PM4729698</t>
  </si>
  <si>
    <t>Allandale</t>
  </si>
  <si>
    <t>PM4729091</t>
  </si>
  <si>
    <t>Brighton Beach Service Station</t>
  </si>
  <si>
    <t>PM4729092</t>
  </si>
  <si>
    <t>PM4729361</t>
  </si>
  <si>
    <t>Ngwenya Convenience</t>
  </si>
  <si>
    <t>PM4730922</t>
  </si>
  <si>
    <t>Engen Sebenza</t>
  </si>
  <si>
    <t>PM4731006</t>
  </si>
  <si>
    <t>PM4731072</t>
  </si>
  <si>
    <t>PM468656-INV</t>
  </si>
  <si>
    <t>Queenswood Ser Stn</t>
  </si>
  <si>
    <t>10 Dec 2020</t>
  </si>
  <si>
    <t>PM4705411</t>
  </si>
  <si>
    <t>GORAS CONVENIENCE</t>
  </si>
  <si>
    <t>10 Feb 2021</t>
  </si>
  <si>
    <t>PM4722634</t>
  </si>
  <si>
    <t>Woodlands</t>
  </si>
  <si>
    <t>10 Jun 2021</t>
  </si>
  <si>
    <t>PM4730121.</t>
  </si>
  <si>
    <t>Mitchell Park Convenience Centre</t>
  </si>
  <si>
    <t>PM4730710</t>
  </si>
  <si>
    <t>PM4730751</t>
  </si>
  <si>
    <t>Bonamanzi Service Station</t>
  </si>
  <si>
    <t>PM4730913</t>
  </si>
  <si>
    <t>PM4731044</t>
  </si>
  <si>
    <t>PM4731162</t>
  </si>
  <si>
    <t>PMPM 4698426</t>
  </si>
  <si>
    <t>Palm Valley Conv Ctr.</t>
  </si>
  <si>
    <t>10 Mar 2021</t>
  </si>
  <si>
    <t>PM4722235</t>
  </si>
  <si>
    <t>10 May 2021</t>
  </si>
  <si>
    <t>PM4722236</t>
  </si>
  <si>
    <t>Jabulani S/stn</t>
  </si>
  <si>
    <t>PM4722580</t>
  </si>
  <si>
    <t>PM4707575</t>
  </si>
  <si>
    <t>Eyethu Convenience Centre</t>
  </si>
  <si>
    <t>PM4686419</t>
  </si>
  <si>
    <t>Tsakane</t>
  </si>
  <si>
    <t>10 Nov 2020</t>
  </si>
  <si>
    <t>PM4684067</t>
  </si>
  <si>
    <t>Queensburgh</t>
  </si>
  <si>
    <t>PM4686132</t>
  </si>
  <si>
    <t>Engen Klopperpark</t>
  </si>
  <si>
    <t>PM4695207</t>
  </si>
  <si>
    <t>Harrismith Convenience Centre</t>
  </si>
  <si>
    <t>xxx</t>
  </si>
  <si>
    <t>11 Feb 2021</t>
  </si>
  <si>
    <t>PM4726592</t>
  </si>
  <si>
    <t>11 Jun 2021</t>
  </si>
  <si>
    <t>PM4727211</t>
  </si>
  <si>
    <t>PM4729647</t>
  </si>
  <si>
    <t>Rynfield Motors</t>
  </si>
  <si>
    <t>PM4730157</t>
  </si>
  <si>
    <t>Spartan</t>
  </si>
  <si>
    <t>PM4728930</t>
  </si>
  <si>
    <t>PM4729700</t>
  </si>
  <si>
    <t>Blockhouse 1 Stop South</t>
  </si>
  <si>
    <t>PM4731332</t>
  </si>
  <si>
    <t>PM4731422</t>
  </si>
  <si>
    <t>PM4699971</t>
  </si>
  <si>
    <t>Hippo Park</t>
  </si>
  <si>
    <t>11 Mar 2021</t>
  </si>
  <si>
    <t>PM4699982</t>
  </si>
  <si>
    <t>PM4704219</t>
  </si>
  <si>
    <t>PM4715878</t>
  </si>
  <si>
    <t>11 May 2021</t>
  </si>
  <si>
    <t>PM4721253</t>
  </si>
  <si>
    <t>Harris Avenue</t>
  </si>
  <si>
    <t>PM4721644</t>
  </si>
  <si>
    <t>PM4723357</t>
  </si>
  <si>
    <t>Alfa Boksburg</t>
  </si>
  <si>
    <t>PM4723349</t>
  </si>
  <si>
    <t>Skystop</t>
  </si>
  <si>
    <t>PM4723416</t>
  </si>
  <si>
    <t>PM4724069</t>
  </si>
  <si>
    <t>Hilltop S/s</t>
  </si>
  <si>
    <t>PM4724627</t>
  </si>
  <si>
    <t>PM4707702</t>
  </si>
  <si>
    <t>Bassonia Johannesburg South</t>
  </si>
  <si>
    <t>12 Apr 2021</t>
  </si>
  <si>
    <t>PM4689912</t>
  </si>
  <si>
    <t>PM4718442</t>
  </si>
  <si>
    <t>PM4718445</t>
  </si>
  <si>
    <t>PM4704419</t>
  </si>
  <si>
    <t>12 Feb 2021</t>
  </si>
  <si>
    <t>PM4705545</t>
  </si>
  <si>
    <t>PM4727209</t>
  </si>
  <si>
    <t>12 Jun 2021</t>
  </si>
  <si>
    <t>PM4727469</t>
  </si>
  <si>
    <t>PM4728552</t>
  </si>
  <si>
    <t>Engen Standerton</t>
  </si>
  <si>
    <t>PM4728866</t>
  </si>
  <si>
    <t>Brackenten S/s</t>
  </si>
  <si>
    <t>PM4728868</t>
  </si>
  <si>
    <t>PM4728902</t>
  </si>
  <si>
    <t>PM4729095</t>
  </si>
  <si>
    <t>PM4730155</t>
  </si>
  <si>
    <t>PM4731211</t>
  </si>
  <si>
    <t>PM4711509</t>
  </si>
  <si>
    <t>Engen Van Buuren</t>
  </si>
  <si>
    <t>12 Mar 2021</t>
  </si>
  <si>
    <t>PM4700272</t>
  </si>
  <si>
    <t>Mariann Star Convenience Centre</t>
  </si>
  <si>
    <t>PM4709151</t>
  </si>
  <si>
    <t>Verwoerdpark Ss</t>
  </si>
  <si>
    <t>PM4710843</t>
  </si>
  <si>
    <t>Marimba Gardens Ss</t>
  </si>
  <si>
    <t>PM4712300</t>
  </si>
  <si>
    <t>QAYUM FILLING</t>
  </si>
  <si>
    <t>PM4712388</t>
  </si>
  <si>
    <t>PM4717851</t>
  </si>
  <si>
    <t>12 May 2021</t>
  </si>
  <si>
    <t>PM4724626</t>
  </si>
  <si>
    <t>PM4685866</t>
  </si>
  <si>
    <t>Casseldale Ret Cen</t>
  </si>
  <si>
    <t>12 Nov 2020</t>
  </si>
  <si>
    <t>PM4687529</t>
  </si>
  <si>
    <t>Zenex Spartan</t>
  </si>
  <si>
    <t>PM4687530</t>
  </si>
  <si>
    <t>PM4687874</t>
  </si>
  <si>
    <t>Flamingo</t>
  </si>
  <si>
    <t>PM4687870</t>
  </si>
  <si>
    <t>New South Conv Cen</t>
  </si>
  <si>
    <t>PM4692556</t>
  </si>
  <si>
    <t>13 Apr 2021</t>
  </si>
  <si>
    <t>PM4716101</t>
  </si>
  <si>
    <t>Ezray Convenience Centre</t>
  </si>
  <si>
    <t>PM4716974</t>
  </si>
  <si>
    <t>ZAKARIYYA PARK</t>
  </si>
  <si>
    <t>PM4718718</t>
  </si>
  <si>
    <t>PM4718997</t>
  </si>
  <si>
    <t>PM4718789</t>
  </si>
  <si>
    <t>PM4705838</t>
  </si>
  <si>
    <t>Faranani S/stn</t>
  </si>
  <si>
    <t>14 Apr 2021</t>
  </si>
  <si>
    <t>PM4707176</t>
  </si>
  <si>
    <t>PM4687034</t>
  </si>
  <si>
    <t>Bay Terrace Convenience Centre</t>
  </si>
  <si>
    <t>14 Dec 2020</t>
  </si>
  <si>
    <t>PM4728565</t>
  </si>
  <si>
    <t>14 Jun 2021</t>
  </si>
  <si>
    <t>PM4729699</t>
  </si>
  <si>
    <t>PM4730539</t>
  </si>
  <si>
    <t>Unipark Garage</t>
  </si>
  <si>
    <t>PM4730931</t>
  </si>
  <si>
    <t>PM4731385</t>
  </si>
  <si>
    <t>Cozzy Corner (ex Welcome)</t>
  </si>
  <si>
    <t>PM4731494</t>
  </si>
  <si>
    <t>PM4731495</t>
  </si>
  <si>
    <t>PM4731786</t>
  </si>
  <si>
    <t>PM4731759</t>
  </si>
  <si>
    <t>PM4731661</t>
  </si>
  <si>
    <t>Kempgen</t>
  </si>
  <si>
    <t>PM4731837</t>
  </si>
  <si>
    <t>PM4722965</t>
  </si>
  <si>
    <t>Northgate Ss</t>
  </si>
  <si>
    <t>14 May 2021</t>
  </si>
  <si>
    <t>PM4702915</t>
  </si>
  <si>
    <t>15 Apr 2021</t>
  </si>
  <si>
    <t>PM4717529</t>
  </si>
  <si>
    <t>PM4685995</t>
  </si>
  <si>
    <t>15 Dec 2020</t>
  </si>
  <si>
    <t>PM4704334</t>
  </si>
  <si>
    <t>15 Feb 2021</t>
  </si>
  <si>
    <t>PM4697723</t>
  </si>
  <si>
    <t>Blockhouse 1 Stop North</t>
  </si>
  <si>
    <t>15 Jan 2021</t>
  </si>
  <si>
    <t>PM4718228</t>
  </si>
  <si>
    <t>Lyndhurst</t>
  </si>
  <si>
    <t>15 Jun 2021</t>
  </si>
  <si>
    <t>PM4729691</t>
  </si>
  <si>
    <t>PM4732150</t>
  </si>
  <si>
    <t>PM4732175</t>
  </si>
  <si>
    <t>PM4732121</t>
  </si>
  <si>
    <t>PM4680919</t>
  </si>
  <si>
    <t>Orlando S/stn</t>
  </si>
  <si>
    <t>15 Oct 2020</t>
  </si>
  <si>
    <t>PM47205020</t>
  </si>
  <si>
    <t>16 Apr 2021</t>
  </si>
  <si>
    <t>PM4704482</t>
  </si>
  <si>
    <t>16 Feb 2021</t>
  </si>
  <si>
    <t>PM4695322</t>
  </si>
  <si>
    <t>PM4705168</t>
  </si>
  <si>
    <t>PM4704483</t>
  </si>
  <si>
    <t>New Redruth Cc</t>
  </si>
  <si>
    <t>PM4699616</t>
  </si>
  <si>
    <t>Selcourt S/stn</t>
  </si>
  <si>
    <t>PM4701422</t>
  </si>
  <si>
    <t>Maranello</t>
  </si>
  <si>
    <t>PM4696396</t>
  </si>
  <si>
    <t>PM4704813</t>
  </si>
  <si>
    <t>Summerfileds</t>
  </si>
  <si>
    <t>PM4705943</t>
  </si>
  <si>
    <t>Khubonye S.s</t>
  </si>
  <si>
    <t>PM4706023</t>
  </si>
  <si>
    <t>Hadaf West</t>
  </si>
  <si>
    <t>PM4706871</t>
  </si>
  <si>
    <t>Craig Joss Motors</t>
  </si>
  <si>
    <t>PM4691656</t>
  </si>
  <si>
    <t>Springlake Convenience Centre</t>
  </si>
  <si>
    <t>16 Jan 2021</t>
  </si>
  <si>
    <t>PM4693134</t>
  </si>
  <si>
    <t>PM4693468</t>
  </si>
  <si>
    <t>Boshoek Garage</t>
  </si>
  <si>
    <t>PM4695272</t>
  </si>
  <si>
    <t>PM4698553</t>
  </si>
  <si>
    <t>PM4698190</t>
  </si>
  <si>
    <t>PM4686864</t>
  </si>
  <si>
    <t>Mackenzie Park Motors</t>
  </si>
  <si>
    <t>16 Nov 2020</t>
  </si>
  <si>
    <t>PM4713184</t>
  </si>
  <si>
    <t>17 Apr 2021</t>
  </si>
  <si>
    <t>PM4713062</t>
  </si>
  <si>
    <t xml:space="preserve">Osizweni Motors </t>
  </si>
  <si>
    <t>PM4720530</t>
  </si>
  <si>
    <t xml:space="preserve">Edenglen Motors </t>
  </si>
  <si>
    <t>PM4697468</t>
  </si>
  <si>
    <t>17 Feb 2021</t>
  </si>
  <si>
    <t>PM4704147</t>
  </si>
  <si>
    <t>Woodlands Ss</t>
  </si>
  <si>
    <t>PM4704486</t>
  </si>
  <si>
    <t>PM4705501</t>
  </si>
  <si>
    <t>PM4706205</t>
  </si>
  <si>
    <t>Tahero Conv Ctr.</t>
  </si>
  <si>
    <t>PM4698552</t>
  </si>
  <si>
    <t>17 Jan 2021</t>
  </si>
  <si>
    <t>PM4699194</t>
  </si>
  <si>
    <t>Tugela 1 Stop North</t>
  </si>
  <si>
    <t>PMPM 4694219</t>
  </si>
  <si>
    <t>PM4659548</t>
  </si>
  <si>
    <t>17 Jun 2020</t>
  </si>
  <si>
    <t>PM4723823</t>
  </si>
  <si>
    <t>17 Jun 2021</t>
  </si>
  <si>
    <t>PM4731456</t>
  </si>
  <si>
    <t>Edenburg Cc (zenex)</t>
  </si>
  <si>
    <t>PM4732236</t>
  </si>
  <si>
    <t>Mr. Thomas Conradie</t>
  </si>
  <si>
    <t>PM4732365</t>
  </si>
  <si>
    <t>PM4700240</t>
  </si>
  <si>
    <t>17 Mar 2021</t>
  </si>
  <si>
    <t>PM4723765</t>
  </si>
  <si>
    <t>Sb Ser Stn</t>
  </si>
  <si>
    <t>17 May 2021</t>
  </si>
  <si>
    <t>PM4724190.</t>
  </si>
  <si>
    <t>Kloof Convenience Centre</t>
  </si>
  <si>
    <t>PM4683506</t>
  </si>
  <si>
    <t>17 Nov 2020</t>
  </si>
  <si>
    <t>PM4687374</t>
  </si>
  <si>
    <t>Longmeadow 1 Stop</t>
  </si>
  <si>
    <t>18 Dec 2020</t>
  </si>
  <si>
    <t>PM4694622</t>
  </si>
  <si>
    <t>PM4703425</t>
  </si>
  <si>
    <t>18 Feb 2021</t>
  </si>
  <si>
    <t>PM4696471</t>
  </si>
  <si>
    <t>Maraisburg Conv Ctr.</t>
  </si>
  <si>
    <t>PM4706912</t>
  </si>
  <si>
    <t>Mountainview Conv Ctr.</t>
  </si>
  <si>
    <t>PM4693128</t>
  </si>
  <si>
    <t>Strijdompark</t>
  </si>
  <si>
    <t>18 Jan 2021</t>
  </si>
  <si>
    <t>PM4693478</t>
  </si>
  <si>
    <t>Cj Ss</t>
  </si>
  <si>
    <t>PM4695005</t>
  </si>
  <si>
    <t>PM4699439</t>
  </si>
  <si>
    <t>Melmoth Garage</t>
  </si>
  <si>
    <t>PM4700502</t>
  </si>
  <si>
    <t>PM4730551</t>
  </si>
  <si>
    <t>Go Go Convenience Centre</t>
  </si>
  <si>
    <t>18 Jun 2021</t>
  </si>
  <si>
    <t>PM4729939</t>
  </si>
  <si>
    <t>Minty's Tyre &amp; Mags</t>
  </si>
  <si>
    <t>PM4732390</t>
  </si>
  <si>
    <t>Polo Pony Convenience</t>
  </si>
  <si>
    <t>PM4733552</t>
  </si>
  <si>
    <t>PM4708310</t>
  </si>
  <si>
    <t>18 May 2021</t>
  </si>
  <si>
    <t>PM4723176</t>
  </si>
  <si>
    <t>Trade Route Cc (new)</t>
  </si>
  <si>
    <t>PM4724658</t>
  </si>
  <si>
    <t>PM4724682</t>
  </si>
  <si>
    <t>PM4725179</t>
  </si>
  <si>
    <t>N3 Truck Stop</t>
  </si>
  <si>
    <t>PM4700888</t>
  </si>
  <si>
    <t>Roodekop Ret Cen</t>
  </si>
  <si>
    <t>19 Feb 2021</t>
  </si>
  <si>
    <t>PM4711732</t>
  </si>
  <si>
    <t>Bates Convenience Centre</t>
  </si>
  <si>
    <t>19 Mar 2021</t>
  </si>
  <si>
    <t>PM4715496</t>
  </si>
  <si>
    <t>PM4725338</t>
  </si>
  <si>
    <t>19 May 2021</t>
  </si>
  <si>
    <t>PM4684063</t>
  </si>
  <si>
    <t>Marine Drive Service Station</t>
  </si>
  <si>
    <t>19 Nov 2020</t>
  </si>
  <si>
    <t>PM4687873</t>
  </si>
  <si>
    <t>PM4718787</t>
  </si>
  <si>
    <t>20 Apr 2021</t>
  </si>
  <si>
    <t>PM4710452</t>
  </si>
  <si>
    <t>Belfast 1 Stop</t>
  </si>
  <si>
    <t>PM4718794</t>
  </si>
  <si>
    <t>Zenex Isando</t>
  </si>
  <si>
    <t>PM4703020</t>
  </si>
  <si>
    <t>20 Feb 2021</t>
  </si>
  <si>
    <t>PM4696504</t>
  </si>
  <si>
    <t>PM4707601</t>
  </si>
  <si>
    <t>Tony Watson Convenience Centre</t>
  </si>
  <si>
    <t>PM4707605</t>
  </si>
  <si>
    <t>PM4704152</t>
  </si>
  <si>
    <t>20 May 2021</t>
  </si>
  <si>
    <t>PM4726046</t>
  </si>
  <si>
    <t>PM4726910</t>
  </si>
  <si>
    <t xml:space="preserve">Walkerville S/stn </t>
  </si>
  <si>
    <t>PM4686218</t>
  </si>
  <si>
    <t>20 Nov 2020</t>
  </si>
  <si>
    <t>PM4686912</t>
  </si>
  <si>
    <t>The Stamford Convenience Centre</t>
  </si>
  <si>
    <t>PM4686773</t>
  </si>
  <si>
    <t>PM4678523</t>
  </si>
  <si>
    <t>21 Dec 2020</t>
  </si>
  <si>
    <t>PM4688885</t>
  </si>
  <si>
    <t>Hlope Convenience Centre</t>
  </si>
  <si>
    <t>PM4688886</t>
  </si>
  <si>
    <t>PM4693140</t>
  </si>
  <si>
    <t>Springfield Convenience Centre</t>
  </si>
  <si>
    <t>PM4687965-INV</t>
  </si>
  <si>
    <t>PM4693954</t>
  </si>
  <si>
    <t>21 Jan 2021</t>
  </si>
  <si>
    <t>PM4700938</t>
  </si>
  <si>
    <t>PM4706009</t>
  </si>
  <si>
    <t>Speeks Motors</t>
  </si>
  <si>
    <t>21 Jun 2021</t>
  </si>
  <si>
    <t>PM4724006</t>
  </si>
  <si>
    <t>PM4731374</t>
  </si>
  <si>
    <t>Sun City S Stn (zenex)</t>
  </si>
  <si>
    <t>PM4732160</t>
  </si>
  <si>
    <t>PM4732432</t>
  </si>
  <si>
    <t>PM4732545</t>
  </si>
  <si>
    <t>PM4732544</t>
  </si>
  <si>
    <t>PM4732873</t>
  </si>
  <si>
    <t>PM4691567</t>
  </si>
  <si>
    <t>21 May 2021</t>
  </si>
  <si>
    <t>PM4727040</t>
  </si>
  <si>
    <t>PM4716798</t>
  </si>
  <si>
    <t xml:space="preserve">Manguzi </t>
  </si>
  <si>
    <t>22 Apr 2021</t>
  </si>
  <si>
    <t>PM4709027</t>
  </si>
  <si>
    <t>22 Feb 2021</t>
  </si>
  <si>
    <t>PM4687353</t>
  </si>
  <si>
    <t>PM4705553</t>
  </si>
  <si>
    <t>PM4701646</t>
  </si>
  <si>
    <t>NEWLANDS CONVENIENCE</t>
  </si>
  <si>
    <t>22 Jan 2021</t>
  </si>
  <si>
    <t>PM4714078</t>
  </si>
  <si>
    <t>22 Jun 2021</t>
  </si>
  <si>
    <t>PM4732784</t>
  </si>
  <si>
    <t>PM4732136</t>
  </si>
  <si>
    <t>PM4685987</t>
  </si>
  <si>
    <t>23 Feb 2021</t>
  </si>
  <si>
    <t>PM4692174</t>
  </si>
  <si>
    <t>Parkrand</t>
  </si>
  <si>
    <t>PM4700875</t>
  </si>
  <si>
    <t>PM4705455</t>
  </si>
  <si>
    <t>PM4706110</t>
  </si>
  <si>
    <t>PM47071338</t>
  </si>
  <si>
    <t>PM4708386</t>
  </si>
  <si>
    <t>PM4710173</t>
  </si>
  <si>
    <t>PM4716562</t>
  </si>
  <si>
    <t>23 Jun 2021</t>
  </si>
  <si>
    <t>PM4733597</t>
  </si>
  <si>
    <t>PM4733666</t>
  </si>
  <si>
    <t>PM4700251</t>
  </si>
  <si>
    <t>23 Mar 2021</t>
  </si>
  <si>
    <t>PM4712452</t>
  </si>
  <si>
    <t>PM4712455</t>
  </si>
  <si>
    <t>Wright Park Mtrs</t>
  </si>
  <si>
    <t>PM4684330</t>
  </si>
  <si>
    <t>23 Nov 2020</t>
  </si>
  <si>
    <t>PM4698975</t>
  </si>
  <si>
    <t>24 Feb 2021</t>
  </si>
  <si>
    <t>PM4703562</t>
  </si>
  <si>
    <t>Brentwood Park Service Station</t>
  </si>
  <si>
    <t>PM4731077</t>
  </si>
  <si>
    <t>24 Jun 2021</t>
  </si>
  <si>
    <t>PM4733585</t>
  </si>
  <si>
    <t>PM4733634</t>
  </si>
  <si>
    <t>Mondlano Convenience</t>
  </si>
  <si>
    <t>PM4672084..</t>
  </si>
  <si>
    <t>Highveld 1 Stop West</t>
  </si>
  <si>
    <t>24 Mar 2021</t>
  </si>
  <si>
    <t>PM47003963</t>
  </si>
  <si>
    <t>Umfula 1 Stop</t>
  </si>
  <si>
    <t>PM4710971</t>
  </si>
  <si>
    <t>PM4714916</t>
  </si>
  <si>
    <t>T &amp; K S.s</t>
  </si>
  <si>
    <t>PM4724025</t>
  </si>
  <si>
    <t>24 May 2021</t>
  </si>
  <si>
    <t>PM4701894</t>
  </si>
  <si>
    <t>25 Feb 2021</t>
  </si>
  <si>
    <t>PM4704548</t>
  </si>
  <si>
    <t>PM4699793</t>
  </si>
  <si>
    <t>25 Jan 2021</t>
  </si>
  <si>
    <t>PM4695744</t>
  </si>
  <si>
    <t>Ks Convenience Centre</t>
  </si>
  <si>
    <t>PM4701673</t>
  </si>
  <si>
    <t>PM4702179</t>
  </si>
  <si>
    <t>PM4703124</t>
  </si>
  <si>
    <t>PM4694720</t>
  </si>
  <si>
    <t>25 Jun 2021</t>
  </si>
  <si>
    <t>PM4718215</t>
  </si>
  <si>
    <t>PM4718200</t>
  </si>
  <si>
    <t>PM4720210</t>
  </si>
  <si>
    <t>Edenglen D</t>
  </si>
  <si>
    <t>PM4696024</t>
  </si>
  <si>
    <t>PM4733991</t>
  </si>
  <si>
    <t>PM4733644</t>
  </si>
  <si>
    <t>PM4724630</t>
  </si>
  <si>
    <t>PM4733635</t>
  </si>
  <si>
    <t>All Africa Village</t>
  </si>
  <si>
    <t>PM4733636</t>
  </si>
  <si>
    <t>PM4712604</t>
  </si>
  <si>
    <t>25 Mar 2021</t>
  </si>
  <si>
    <t>PM4726689</t>
  </si>
  <si>
    <t>25 May 2021</t>
  </si>
  <si>
    <t>PM4720240</t>
  </si>
  <si>
    <t>26 Apr 2021</t>
  </si>
  <si>
    <t>PM4716612</t>
  </si>
  <si>
    <t>Heritage Convenience Centre</t>
  </si>
  <si>
    <t>PM4722116</t>
  </si>
  <si>
    <t>PM4683988</t>
  </si>
  <si>
    <t>Glendower S.s</t>
  </si>
  <si>
    <t>26 Feb 2021</t>
  </si>
  <si>
    <t>PM4697607</t>
  </si>
  <si>
    <t>26 Jan 2021</t>
  </si>
  <si>
    <t xml:space="preserve"> PM4695708</t>
  </si>
  <si>
    <t>ETETENI FILLING STATION</t>
  </si>
  <si>
    <t>PM4702641</t>
  </si>
  <si>
    <t>Engen Primrose Service Station</t>
  </si>
  <si>
    <t>26 May 2021</t>
  </si>
  <si>
    <t>PM4722006</t>
  </si>
  <si>
    <t>PM4727308</t>
  </si>
  <si>
    <t>Jacksons Convenience Centre</t>
  </si>
  <si>
    <t>PM4727970</t>
  </si>
  <si>
    <t>PM4686682-1</t>
  </si>
  <si>
    <t>Mall Petrol Shop</t>
  </si>
  <si>
    <t>26 Nov 2020</t>
  </si>
  <si>
    <t>PM4682222-1</t>
  </si>
  <si>
    <t>PM4708046</t>
  </si>
  <si>
    <t>27 Feb 2021</t>
  </si>
  <si>
    <t>PM4668287</t>
  </si>
  <si>
    <t>Ushaka Convenience Centre</t>
  </si>
  <si>
    <t>27 Jul 2020</t>
  </si>
  <si>
    <t>PM4732935</t>
  </si>
  <si>
    <t>27 Jun 2021</t>
  </si>
  <si>
    <t>PM4732936</t>
  </si>
  <si>
    <t>PM4733121</t>
  </si>
  <si>
    <t>PM4733670</t>
  </si>
  <si>
    <t>Evaton</t>
  </si>
  <si>
    <t>PM4728432</t>
  </si>
  <si>
    <t>27 May 2021</t>
  </si>
  <si>
    <t>PM4696392</t>
  </si>
  <si>
    <t>28 Apr 2021</t>
  </si>
  <si>
    <t>PM4717116</t>
  </si>
  <si>
    <t>28 May 2021</t>
  </si>
  <si>
    <t>PM4727334</t>
  </si>
  <si>
    <t>PM4680371</t>
  </si>
  <si>
    <t>Blancheville Ret Cen</t>
  </si>
  <si>
    <t>28 Nov 2020</t>
  </si>
  <si>
    <t>PM4680654</t>
  </si>
  <si>
    <t>PM4708974</t>
  </si>
  <si>
    <t>Campus Motors</t>
  </si>
  <si>
    <t>29 Apr 2021</t>
  </si>
  <si>
    <t>PM4700967</t>
  </si>
  <si>
    <t>ENGEN PROTEA HEIGHTS</t>
  </si>
  <si>
    <t>PM4717638</t>
  </si>
  <si>
    <t>Y Motors</t>
  </si>
  <si>
    <t>PM4582823</t>
  </si>
  <si>
    <t>Eteteni Ret Cen</t>
  </si>
  <si>
    <t>29 May 2019</t>
  </si>
  <si>
    <t>PM4699367</t>
  </si>
  <si>
    <t>30 Apr 2021</t>
  </si>
  <si>
    <t>PM4705583</t>
  </si>
  <si>
    <t>PM4711663</t>
  </si>
  <si>
    <t>DE Wiekus Service Station</t>
  </si>
  <si>
    <t>30 Mar 2021</t>
  </si>
  <si>
    <t>PM4708757</t>
  </si>
  <si>
    <t>Hi way Motors</t>
  </si>
  <si>
    <t>PM4714898</t>
  </si>
  <si>
    <t>Brackenview S/s</t>
  </si>
  <si>
    <t>PM4716214</t>
  </si>
  <si>
    <t>PM4686682</t>
  </si>
  <si>
    <t>30 Nov 2020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</si>
</sst>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294" TargetMode="External"/><Relationship Id="rId_hyperlink_2" Type="http://schemas.openxmlformats.org/officeDocument/2006/relationships/hyperlink" Target="http://www.seavest.co.za/inv/fpdf16/inv-preview.php?Id=41295" TargetMode="External"/><Relationship Id="rId_hyperlink_3" Type="http://schemas.openxmlformats.org/officeDocument/2006/relationships/hyperlink" Target="http://www.seavest.co.za/inv/fpdf16/inv-preview.php?Id=40147" TargetMode="External"/><Relationship Id="rId_hyperlink_4" Type="http://schemas.openxmlformats.org/officeDocument/2006/relationships/hyperlink" Target="http://www.seavest.co.za/inv/fpdf16/inv-preview.php?Id=40105" TargetMode="External"/><Relationship Id="rId_hyperlink_5" Type="http://schemas.openxmlformats.org/officeDocument/2006/relationships/hyperlink" Target="http://www.seavest.co.za/inv/fpdf16/inv-preview.php?Id=40353" TargetMode="External"/><Relationship Id="rId_hyperlink_6" Type="http://schemas.openxmlformats.org/officeDocument/2006/relationships/hyperlink" Target="http://www.seavest.co.za/inv/fpdf16/inv-preview.php?Id=40316" TargetMode="External"/><Relationship Id="rId_hyperlink_7" Type="http://schemas.openxmlformats.org/officeDocument/2006/relationships/hyperlink" Target="http://www.seavest.co.za/inv/fpdf16/inv-preview.php?Id=40346" TargetMode="External"/><Relationship Id="rId_hyperlink_8" Type="http://schemas.openxmlformats.org/officeDocument/2006/relationships/hyperlink" Target="http://www.seavest.co.za/inv/fpdf16/inv-preview.php?Id=40458" TargetMode="External"/><Relationship Id="rId_hyperlink_9" Type="http://schemas.openxmlformats.org/officeDocument/2006/relationships/hyperlink" Target="http://www.seavest.co.za/inv/fpdf16/inv-preview.php?Id=40728" TargetMode="External"/><Relationship Id="rId_hyperlink_10" Type="http://schemas.openxmlformats.org/officeDocument/2006/relationships/hyperlink" Target="http://www.seavest.co.za/inv/fpdf16/inv-preview.php?Id=41462" TargetMode="External"/><Relationship Id="rId_hyperlink_11" Type="http://schemas.openxmlformats.org/officeDocument/2006/relationships/hyperlink" Target="http://www.seavest.co.za/inv/fpdf16/inv-preview.php?Id=40134" TargetMode="External"/><Relationship Id="rId_hyperlink_12" Type="http://schemas.openxmlformats.org/officeDocument/2006/relationships/hyperlink" Target="http://www.seavest.co.za/inv/fpdf16/inv-preview.php?Id=40729" TargetMode="External"/><Relationship Id="rId_hyperlink_13" Type="http://schemas.openxmlformats.org/officeDocument/2006/relationships/hyperlink" Target="http://www.seavest.co.za/inv/fpdf16/inv-preview.php?Id=41285" TargetMode="External"/><Relationship Id="rId_hyperlink_14" Type="http://schemas.openxmlformats.org/officeDocument/2006/relationships/hyperlink" Target="http://www.seavest.co.za/inv/fpdf16/inv-preview.php?Id=41323" TargetMode="External"/><Relationship Id="rId_hyperlink_15" Type="http://schemas.openxmlformats.org/officeDocument/2006/relationships/hyperlink" Target="http://www.seavest.co.za/inv/fpdf16/inv-preview.php?Id=41359" TargetMode="External"/><Relationship Id="rId_hyperlink_16" Type="http://schemas.openxmlformats.org/officeDocument/2006/relationships/hyperlink" Target="http://www.seavest.co.za/inv/fpdf16/inv-preview.php?Id=41431" TargetMode="External"/><Relationship Id="rId_hyperlink_17" Type="http://schemas.openxmlformats.org/officeDocument/2006/relationships/hyperlink" Target="http://www.seavest.co.za/inv/fpdf16/inv-preview.php?Id=40708" TargetMode="External"/><Relationship Id="rId_hyperlink_18" Type="http://schemas.openxmlformats.org/officeDocument/2006/relationships/hyperlink" Target="http://www.seavest.co.za/inv/fpdf16/inv-preview.php?Id=40845" TargetMode="External"/><Relationship Id="rId_hyperlink_19" Type="http://schemas.openxmlformats.org/officeDocument/2006/relationships/hyperlink" Target="http://www.seavest.co.za/inv/fpdf16/inv-preview.php?Id=40915" TargetMode="External"/><Relationship Id="rId_hyperlink_20" Type="http://schemas.openxmlformats.org/officeDocument/2006/relationships/hyperlink" Target="http://www.seavest.co.za/inv/fpdf16/inv-preview.php?Id=41007" TargetMode="External"/><Relationship Id="rId_hyperlink_21" Type="http://schemas.openxmlformats.org/officeDocument/2006/relationships/hyperlink" Target="http://www.seavest.co.za/inv/fpdf16/inv-preview.php?Id=40586" TargetMode="External"/><Relationship Id="rId_hyperlink_22" Type="http://schemas.openxmlformats.org/officeDocument/2006/relationships/hyperlink" Target="http://www.seavest.co.za/inv/fpdf16/inv-preview.php?Id=40664" TargetMode="External"/><Relationship Id="rId_hyperlink_23" Type="http://schemas.openxmlformats.org/officeDocument/2006/relationships/hyperlink" Target="http://www.seavest.co.za/inv/fpdf16/inv-preview.php?Id=40690" TargetMode="External"/><Relationship Id="rId_hyperlink_24" Type="http://schemas.openxmlformats.org/officeDocument/2006/relationships/hyperlink" Target="http://www.seavest.co.za/inv/fpdf16/inv-preview.php?Id=41180" TargetMode="External"/><Relationship Id="rId_hyperlink_25" Type="http://schemas.openxmlformats.org/officeDocument/2006/relationships/hyperlink" Target="http://www.seavest.co.za/inv/fpdf16/inv-preview.php?Id=41478" TargetMode="External"/><Relationship Id="rId_hyperlink_26" Type="http://schemas.openxmlformats.org/officeDocument/2006/relationships/hyperlink" Target="http://www.seavest.co.za/inv/fpdf16/inv-preview.php?Id=40904" TargetMode="External"/><Relationship Id="rId_hyperlink_27" Type="http://schemas.openxmlformats.org/officeDocument/2006/relationships/hyperlink" Target="http://www.seavest.co.za/inv/fpdf16/inv-preview.php?Id=40932" TargetMode="External"/><Relationship Id="rId_hyperlink_28" Type="http://schemas.openxmlformats.org/officeDocument/2006/relationships/hyperlink" Target="http://www.seavest.co.za/inv/fpdf16/inv-preview.php?Id=40928" TargetMode="External"/><Relationship Id="rId_hyperlink_29" Type="http://schemas.openxmlformats.org/officeDocument/2006/relationships/hyperlink" Target="http://www.seavest.co.za/inv/fpdf16/inv-preview.php?Id=40501" TargetMode="External"/><Relationship Id="rId_hyperlink_30" Type="http://schemas.openxmlformats.org/officeDocument/2006/relationships/hyperlink" Target="http://www.seavest.co.za/inv/fpdf16/inv-preview.php?Id=40804" TargetMode="External"/><Relationship Id="rId_hyperlink_31" Type="http://schemas.openxmlformats.org/officeDocument/2006/relationships/hyperlink" Target="http://www.seavest.co.za/inv/fpdf16/inv-preview.php?Id=40985" TargetMode="External"/><Relationship Id="rId_hyperlink_32" Type="http://schemas.openxmlformats.org/officeDocument/2006/relationships/hyperlink" Target="http://www.seavest.co.za/inv/fpdf16/inv-preview.php?Id=40320" TargetMode="External"/><Relationship Id="rId_hyperlink_33" Type="http://schemas.openxmlformats.org/officeDocument/2006/relationships/hyperlink" Target="http://www.seavest.co.za/inv/fpdf16/inv-preview.php?Id=41477" TargetMode="External"/><Relationship Id="rId_hyperlink_34" Type="http://schemas.openxmlformats.org/officeDocument/2006/relationships/hyperlink" Target="http://www.seavest.co.za/inv/fpdf16/inv-preview.php?Id=41497" TargetMode="External"/><Relationship Id="rId_hyperlink_35" Type="http://schemas.openxmlformats.org/officeDocument/2006/relationships/hyperlink" Target="http://www.seavest.co.za/inv/fpdf16/inv-preview.php?Id=41537" TargetMode="External"/><Relationship Id="rId_hyperlink_36" Type="http://schemas.openxmlformats.org/officeDocument/2006/relationships/hyperlink" Target="http://www.seavest.co.za/inv/fpdf16/inv-preview.php?Id=40689" TargetMode="External"/><Relationship Id="rId_hyperlink_37" Type="http://schemas.openxmlformats.org/officeDocument/2006/relationships/hyperlink" Target="http://www.seavest.co.za/inv/fpdf16/inv-preview.php?Id=40677" TargetMode="External"/><Relationship Id="rId_hyperlink_38" Type="http://schemas.openxmlformats.org/officeDocument/2006/relationships/hyperlink" Target="http://www.seavest.co.za/inv/fpdf16/inv-preview.php?Id=40684" TargetMode="External"/><Relationship Id="rId_hyperlink_39" Type="http://schemas.openxmlformats.org/officeDocument/2006/relationships/hyperlink" Target="http://www.seavest.co.za/inv/fpdf16/inv-preview.php?Id=40725" TargetMode="External"/><Relationship Id="rId_hyperlink_40" Type="http://schemas.openxmlformats.org/officeDocument/2006/relationships/hyperlink" Target="http://www.seavest.co.za/inv/fpdf16/inv-preview.php?Id=41213" TargetMode="External"/><Relationship Id="rId_hyperlink_41" Type="http://schemas.openxmlformats.org/officeDocument/2006/relationships/hyperlink" Target="http://www.seavest.co.za/inv/fpdf16/inv-preview.php?Id=40957" TargetMode="External"/><Relationship Id="rId_hyperlink_42" Type="http://schemas.openxmlformats.org/officeDocument/2006/relationships/hyperlink" Target="http://www.seavest.co.za/inv/fpdf16/inv-preview.php?Id=41236" TargetMode="External"/><Relationship Id="rId_hyperlink_43" Type="http://schemas.openxmlformats.org/officeDocument/2006/relationships/hyperlink" Target="http://www.seavest.co.za/inv/fpdf16/inv-preview.php?Id=40460" TargetMode="External"/><Relationship Id="rId_hyperlink_44" Type="http://schemas.openxmlformats.org/officeDocument/2006/relationships/hyperlink" Target="http://www.seavest.co.za/inv/fpdf16/inv-preview.php?Id=40722" TargetMode="External"/><Relationship Id="rId_hyperlink_45" Type="http://schemas.openxmlformats.org/officeDocument/2006/relationships/hyperlink" Target="http://www.seavest.co.za/inv/fpdf16/inv-preview.php?Id=40918" TargetMode="External"/><Relationship Id="rId_hyperlink_46" Type="http://schemas.openxmlformats.org/officeDocument/2006/relationships/hyperlink" Target="http://www.seavest.co.za/inv/fpdf16/inv-preview.php?Id=40850" TargetMode="External"/><Relationship Id="rId_hyperlink_47" Type="http://schemas.openxmlformats.org/officeDocument/2006/relationships/hyperlink" Target="http://www.seavest.co.za/inv/fpdf16/inv-preview.php?Id=41271" TargetMode="External"/><Relationship Id="rId_hyperlink_48" Type="http://schemas.openxmlformats.org/officeDocument/2006/relationships/hyperlink" Target="http://www.seavest.co.za/inv/fpdf16/inv-preview.php?Id=40557" TargetMode="External"/><Relationship Id="rId_hyperlink_49" Type="http://schemas.openxmlformats.org/officeDocument/2006/relationships/hyperlink" Target="http://www.seavest.co.za/inv/fpdf16/inv-preview.php?Id=40816" TargetMode="External"/><Relationship Id="rId_hyperlink_50" Type="http://schemas.openxmlformats.org/officeDocument/2006/relationships/hyperlink" Target="http://www.seavest.co.za/inv/fpdf16/inv-preview.php?Id=40981" TargetMode="External"/><Relationship Id="rId_hyperlink_51" Type="http://schemas.openxmlformats.org/officeDocument/2006/relationships/hyperlink" Target="http://www.seavest.co.za/inv/fpdf16/inv-preview.php?Id=40982" TargetMode="External"/><Relationship Id="rId_hyperlink_52" Type="http://schemas.openxmlformats.org/officeDocument/2006/relationships/hyperlink" Target="http://www.seavest.co.za/inv/fpdf16/inv-preview.php?Id=41036" TargetMode="External"/><Relationship Id="rId_hyperlink_53" Type="http://schemas.openxmlformats.org/officeDocument/2006/relationships/hyperlink" Target="http://www.seavest.co.za/inv/fpdf16/inv-preview.php?Id=40321" TargetMode="External"/><Relationship Id="rId_hyperlink_54" Type="http://schemas.openxmlformats.org/officeDocument/2006/relationships/hyperlink" Target="http://www.seavest.co.za/inv/fpdf16/inv-preview.php?Id=41301" TargetMode="External"/><Relationship Id="rId_hyperlink_55" Type="http://schemas.openxmlformats.org/officeDocument/2006/relationships/hyperlink" Target="http://www.seavest.co.za/inv/fpdf16/inv-preview.php?Id=40841" TargetMode="External"/><Relationship Id="rId_hyperlink_56" Type="http://schemas.openxmlformats.org/officeDocument/2006/relationships/hyperlink" Target="http://www.seavest.co.za/inv/fpdf16/inv-preview.php?Id=40291" TargetMode="External"/><Relationship Id="rId_hyperlink_57" Type="http://schemas.openxmlformats.org/officeDocument/2006/relationships/hyperlink" Target="http://www.seavest.co.za/inv/fpdf16/inv-preview.php?Id=40933" TargetMode="External"/><Relationship Id="rId_hyperlink_58" Type="http://schemas.openxmlformats.org/officeDocument/2006/relationships/hyperlink" Target="http://www.seavest.co.za/inv/fpdf16/inv-preview.php?Id=41025" TargetMode="External"/><Relationship Id="rId_hyperlink_59" Type="http://schemas.openxmlformats.org/officeDocument/2006/relationships/hyperlink" Target="http://www.seavest.co.za/inv/fpdf16/inv-preview.php?Id=41531" TargetMode="External"/><Relationship Id="rId_hyperlink_60" Type="http://schemas.openxmlformats.org/officeDocument/2006/relationships/hyperlink" Target="http://www.seavest.co.za/inv/fpdf16/inv-preview.php?Id=41526" TargetMode="External"/><Relationship Id="rId_hyperlink_61" Type="http://schemas.openxmlformats.org/officeDocument/2006/relationships/hyperlink" Target="http://www.seavest.co.za/inv/fpdf16/inv-preview.php?Id=41529" TargetMode="External"/><Relationship Id="rId_hyperlink_62" Type="http://schemas.openxmlformats.org/officeDocument/2006/relationships/hyperlink" Target="http://www.seavest.co.za/inv/fpdf16/inv-preview.php?Id=40936" TargetMode="External"/><Relationship Id="rId_hyperlink_63" Type="http://schemas.openxmlformats.org/officeDocument/2006/relationships/hyperlink" Target="http://www.seavest.co.za/inv/fpdf16/inv-preview.php?Id=41001" TargetMode="External"/><Relationship Id="rId_hyperlink_64" Type="http://schemas.openxmlformats.org/officeDocument/2006/relationships/hyperlink" Target="http://www.seavest.co.za/inv/fpdf16/inv-preview.php?Id=41243" TargetMode="External"/><Relationship Id="rId_hyperlink_65" Type="http://schemas.openxmlformats.org/officeDocument/2006/relationships/hyperlink" Target="http://www.seavest.co.za/inv/fpdf16/inv-preview.php?Id=41298" TargetMode="External"/><Relationship Id="rId_hyperlink_66" Type="http://schemas.openxmlformats.org/officeDocument/2006/relationships/hyperlink" Target="http://www.seavest.co.za/inv/fpdf16/inv-preview.php?Id=41314" TargetMode="External"/><Relationship Id="rId_hyperlink_67" Type="http://schemas.openxmlformats.org/officeDocument/2006/relationships/hyperlink" Target="http://www.seavest.co.za/inv/fpdf16/inv-preview.php?Id=40393" TargetMode="External"/><Relationship Id="rId_hyperlink_68" Type="http://schemas.openxmlformats.org/officeDocument/2006/relationships/hyperlink" Target="http://www.seavest.co.za/inv/fpdf16/inv-preview.php?Id=40652" TargetMode="External"/><Relationship Id="rId_hyperlink_69" Type="http://schemas.openxmlformats.org/officeDocument/2006/relationships/hyperlink" Target="http://www.seavest.co.za/inv/fpdf16/inv-preview.php?Id=40736" TargetMode="External"/><Relationship Id="rId_hyperlink_70" Type="http://schemas.openxmlformats.org/officeDocument/2006/relationships/hyperlink" Target="http://www.seavest.co.za/inv/fpdf16/inv-preview.php?Id=41065" TargetMode="External"/><Relationship Id="rId_hyperlink_71" Type="http://schemas.openxmlformats.org/officeDocument/2006/relationships/hyperlink" Target="http://www.seavest.co.za/inv/fpdf16/inv-preview.php?Id=41070" TargetMode="External"/><Relationship Id="rId_hyperlink_72" Type="http://schemas.openxmlformats.org/officeDocument/2006/relationships/hyperlink" Target="http://www.seavest.co.za/inv/fpdf16/inv-preview.php?Id=40382" TargetMode="External"/><Relationship Id="rId_hyperlink_73" Type="http://schemas.openxmlformats.org/officeDocument/2006/relationships/hyperlink" Target="http://www.seavest.co.za/inv/fpdf16/inv-preview.php?Id=40640" TargetMode="External"/><Relationship Id="rId_hyperlink_74" Type="http://schemas.openxmlformats.org/officeDocument/2006/relationships/hyperlink" Target="http://www.seavest.co.za/inv/fpdf16/inv-preview.php?Id=41439" TargetMode="External"/><Relationship Id="rId_hyperlink_75" Type="http://schemas.openxmlformats.org/officeDocument/2006/relationships/hyperlink" Target="http://www.seavest.co.za/inv/fpdf16/inv-preview.php?Id=40922" TargetMode="External"/><Relationship Id="rId_hyperlink_76" Type="http://schemas.openxmlformats.org/officeDocument/2006/relationships/hyperlink" Target="http://www.seavest.co.za/inv/fpdf16/inv-preview.php?Id=40991" TargetMode="External"/><Relationship Id="rId_hyperlink_77" Type="http://schemas.openxmlformats.org/officeDocument/2006/relationships/hyperlink" Target="http://www.seavest.co.za/inv/fpdf16/inv-preview.php?Id=41428" TargetMode="External"/><Relationship Id="rId_hyperlink_78" Type="http://schemas.openxmlformats.org/officeDocument/2006/relationships/hyperlink" Target="http://www.seavest.co.za/inv/fpdf16/inv-preview.php?Id=41527" TargetMode="External"/><Relationship Id="rId_hyperlink_79" Type="http://schemas.openxmlformats.org/officeDocument/2006/relationships/hyperlink" Target="http://www.seavest.co.za/inv/fpdf16/inv-preview.php?Id=41536" TargetMode="External"/><Relationship Id="rId_hyperlink_80" Type="http://schemas.openxmlformats.org/officeDocument/2006/relationships/hyperlink" Target="http://www.seavest.co.za/inv/fpdf16/inv-preview.php?Id=39683" TargetMode="External"/><Relationship Id="rId_hyperlink_81" Type="http://schemas.openxmlformats.org/officeDocument/2006/relationships/hyperlink" Target="http://www.seavest.co.za/inv/fpdf16/inv-preview.php?Id=41018" TargetMode="External"/><Relationship Id="rId_hyperlink_82" Type="http://schemas.openxmlformats.org/officeDocument/2006/relationships/hyperlink" Target="http://www.seavest.co.za/inv/fpdf16/inv-preview.php?Id=40663" TargetMode="External"/><Relationship Id="rId_hyperlink_83" Type="http://schemas.openxmlformats.org/officeDocument/2006/relationships/hyperlink" Target="http://www.seavest.co.za/inv/fpdf16/inv-preview.php?Id=41292" TargetMode="External"/><Relationship Id="rId_hyperlink_84" Type="http://schemas.openxmlformats.org/officeDocument/2006/relationships/hyperlink" Target="http://www.seavest.co.za/inv/fpdf16/inv-preview.php?Id=41407" TargetMode="External"/><Relationship Id="rId_hyperlink_85" Type="http://schemas.openxmlformats.org/officeDocument/2006/relationships/hyperlink" Target="http://www.seavest.co.za/inv/fpdf16/inv-preview.php?Id=41412" TargetMode="External"/><Relationship Id="rId_hyperlink_86" Type="http://schemas.openxmlformats.org/officeDocument/2006/relationships/hyperlink" Target="http://www.seavest.co.za/inv/fpdf16/inv-preview.php?Id=41421" TargetMode="External"/><Relationship Id="rId_hyperlink_87" Type="http://schemas.openxmlformats.org/officeDocument/2006/relationships/hyperlink" Target="http://www.seavest.co.za/inv/fpdf16/inv-preview.php?Id=41436" TargetMode="External"/><Relationship Id="rId_hyperlink_88" Type="http://schemas.openxmlformats.org/officeDocument/2006/relationships/hyperlink" Target="http://www.seavest.co.za/inv/fpdf16/inv-preview.php?Id=41489" TargetMode="External"/><Relationship Id="rId_hyperlink_89" Type="http://schemas.openxmlformats.org/officeDocument/2006/relationships/hyperlink" Target="http://www.seavest.co.za/inv/fpdf16/inv-preview.php?Id=41505" TargetMode="External"/><Relationship Id="rId_hyperlink_90" Type="http://schemas.openxmlformats.org/officeDocument/2006/relationships/hyperlink" Target="http://www.seavest.co.za/inv/fpdf16/inv-preview.php?Id=41506" TargetMode="External"/><Relationship Id="rId_hyperlink_91" Type="http://schemas.openxmlformats.org/officeDocument/2006/relationships/hyperlink" Target="http://www.seavest.co.za/inv/fpdf16/inv-preview.php?Id=41508" TargetMode="External"/><Relationship Id="rId_hyperlink_92" Type="http://schemas.openxmlformats.org/officeDocument/2006/relationships/hyperlink" Target="http://www.seavest.co.za/inv/fpdf16/inv-preview.php?Id=41549" TargetMode="External"/><Relationship Id="rId_hyperlink_93" Type="http://schemas.openxmlformats.org/officeDocument/2006/relationships/hyperlink" Target="http://www.seavest.co.za/inv/fpdf16/inv-preview.php?Id=41553" TargetMode="External"/><Relationship Id="rId_hyperlink_94" Type="http://schemas.openxmlformats.org/officeDocument/2006/relationships/hyperlink" Target="http://www.seavest.co.za/inv/fpdf16/inv-preview.php?Id=41554" TargetMode="External"/><Relationship Id="rId_hyperlink_95" Type="http://schemas.openxmlformats.org/officeDocument/2006/relationships/hyperlink" Target="http://www.seavest.co.za/inv/fpdf16/inv-preview.php?Id=40439" TargetMode="External"/><Relationship Id="rId_hyperlink_96" Type="http://schemas.openxmlformats.org/officeDocument/2006/relationships/hyperlink" Target="http://www.seavest.co.za/inv/fpdf16/inv-preview.php?Id=40765" TargetMode="External"/><Relationship Id="rId_hyperlink_97" Type="http://schemas.openxmlformats.org/officeDocument/2006/relationships/hyperlink" Target="http://www.seavest.co.za/inv/fpdf16/inv-preview.php?Id=41241" TargetMode="External"/><Relationship Id="rId_hyperlink_98" Type="http://schemas.openxmlformats.org/officeDocument/2006/relationships/hyperlink" Target="http://www.seavest.co.za/inv/fpdf16/inv-preview.php?Id=41520" TargetMode="External"/><Relationship Id="rId_hyperlink_99" Type="http://schemas.openxmlformats.org/officeDocument/2006/relationships/hyperlink" Target="http://www.seavest.co.za/inv/fpdf16/inv-preview.php?Id=41543" TargetMode="External"/><Relationship Id="rId_hyperlink_100" Type="http://schemas.openxmlformats.org/officeDocument/2006/relationships/hyperlink" Target="http://www.seavest.co.za/inv/fpdf16/inv-preview.php?Id=41544" TargetMode="External"/><Relationship Id="rId_hyperlink_101" Type="http://schemas.openxmlformats.org/officeDocument/2006/relationships/hyperlink" Target="http://www.seavest.co.za/inv/fpdf16/inv-preview.php?Id=41550" TargetMode="External"/><Relationship Id="rId_hyperlink_102" Type="http://schemas.openxmlformats.org/officeDocument/2006/relationships/hyperlink" Target="http://www.seavest.co.za/inv/fpdf16/inv-preview.php?Id=41561" TargetMode="External"/><Relationship Id="rId_hyperlink_103" Type="http://schemas.openxmlformats.org/officeDocument/2006/relationships/hyperlink" Target="http://www.seavest.co.za/inv/fpdf16/inv-preview.php?Id=41569" TargetMode="External"/><Relationship Id="rId_hyperlink_104" Type="http://schemas.openxmlformats.org/officeDocument/2006/relationships/hyperlink" Target="http://www.seavest.co.za/inv/fpdf16/inv-preview.php?Id=40494" TargetMode="External"/><Relationship Id="rId_hyperlink_105" Type="http://schemas.openxmlformats.org/officeDocument/2006/relationships/hyperlink" Target="http://www.seavest.co.za/inv/fpdf16/inv-preview.php?Id=41229" TargetMode="External"/><Relationship Id="rId_hyperlink_106" Type="http://schemas.openxmlformats.org/officeDocument/2006/relationships/hyperlink" Target="http://www.seavest.co.za/inv/fpdf16/inv-preview.php?Id=41230" TargetMode="External"/><Relationship Id="rId_hyperlink_107" Type="http://schemas.openxmlformats.org/officeDocument/2006/relationships/hyperlink" Target="http://www.seavest.co.za/inv/fpdf16/inv-preview.php?Id=41237" TargetMode="External"/><Relationship Id="rId_hyperlink_108" Type="http://schemas.openxmlformats.org/officeDocument/2006/relationships/hyperlink" Target="http://www.seavest.co.za/inv/fpdf16/inv-preview.php?Id=41327" TargetMode="External"/><Relationship Id="rId_hyperlink_109" Type="http://schemas.openxmlformats.org/officeDocument/2006/relationships/hyperlink" Target="http://www.seavest.co.za/inv/fpdf16/inv-preview.php?Id=40140" TargetMode="External"/><Relationship Id="rId_hyperlink_110" Type="http://schemas.openxmlformats.org/officeDocument/2006/relationships/hyperlink" Target="http://www.seavest.co.za/inv/fpdf16/inv-preview.php?Id=40065" TargetMode="External"/><Relationship Id="rId_hyperlink_111" Type="http://schemas.openxmlformats.org/officeDocument/2006/relationships/hyperlink" Target="http://www.seavest.co.za/inv/fpdf16/inv-preview.php?Id=40129" TargetMode="External"/><Relationship Id="rId_hyperlink_112" Type="http://schemas.openxmlformats.org/officeDocument/2006/relationships/hyperlink" Target="http://www.seavest.co.za/inv/fpdf16/inv-preview.php?Id=40682" TargetMode="External"/><Relationship Id="rId_hyperlink_113" Type="http://schemas.openxmlformats.org/officeDocument/2006/relationships/hyperlink" Target="http://www.seavest.co.za/inv/fpdf16/inv-preview.php?Id=41386" TargetMode="External"/><Relationship Id="rId_hyperlink_114" Type="http://schemas.openxmlformats.org/officeDocument/2006/relationships/hyperlink" Target="http://www.seavest.co.za/inv/fpdf16/inv-preview.php?Id=41404" TargetMode="External"/><Relationship Id="rId_hyperlink_115" Type="http://schemas.openxmlformats.org/officeDocument/2006/relationships/hyperlink" Target="http://www.seavest.co.za/inv/fpdf16/inv-preview.php?Id=41502" TargetMode="External"/><Relationship Id="rId_hyperlink_116" Type="http://schemas.openxmlformats.org/officeDocument/2006/relationships/hyperlink" Target="http://www.seavest.co.za/inv/fpdf16/inv-preview.php?Id=41532" TargetMode="External"/><Relationship Id="rId_hyperlink_117" Type="http://schemas.openxmlformats.org/officeDocument/2006/relationships/hyperlink" Target="http://www.seavest.co.za/inv/fpdf16/inv-preview.php?Id=41516" TargetMode="External"/><Relationship Id="rId_hyperlink_118" Type="http://schemas.openxmlformats.org/officeDocument/2006/relationships/hyperlink" Target="http://www.seavest.co.za/inv/fpdf16/inv-preview.php?Id=41557" TargetMode="External"/><Relationship Id="rId_hyperlink_119" Type="http://schemas.openxmlformats.org/officeDocument/2006/relationships/hyperlink" Target="http://www.seavest.co.za/inv/fpdf16/inv-preview.php?Id=41574" TargetMode="External"/><Relationship Id="rId_hyperlink_120" Type="http://schemas.openxmlformats.org/officeDocument/2006/relationships/hyperlink" Target="http://www.seavest.co.za/inv/fpdf16/inv-preview.php?Id=41580" TargetMode="External"/><Relationship Id="rId_hyperlink_121" Type="http://schemas.openxmlformats.org/officeDocument/2006/relationships/hyperlink" Target="http://www.seavest.co.za/inv/fpdf16/inv-preview.php?Id=40517" TargetMode="External"/><Relationship Id="rId_hyperlink_122" Type="http://schemas.openxmlformats.org/officeDocument/2006/relationships/hyperlink" Target="http://www.seavest.co.za/inv/fpdf16/inv-preview.php?Id=40520" TargetMode="External"/><Relationship Id="rId_hyperlink_123" Type="http://schemas.openxmlformats.org/officeDocument/2006/relationships/hyperlink" Target="http://www.seavest.co.za/inv/fpdf16/inv-preview.php?Id=40740" TargetMode="External"/><Relationship Id="rId_hyperlink_124" Type="http://schemas.openxmlformats.org/officeDocument/2006/relationships/hyperlink" Target="http://www.seavest.co.za/inv/fpdf16/inv-preview.php?Id=41038" TargetMode="External"/><Relationship Id="rId_hyperlink_125" Type="http://schemas.openxmlformats.org/officeDocument/2006/relationships/hyperlink" Target="http://www.seavest.co.za/inv/fpdf16/inv-preview.php?Id=41207" TargetMode="External"/><Relationship Id="rId_hyperlink_126" Type="http://schemas.openxmlformats.org/officeDocument/2006/relationships/hyperlink" Target="http://www.seavest.co.za/inv/fpdf16/inv-preview.php?Id=41220" TargetMode="External"/><Relationship Id="rId_hyperlink_127" Type="http://schemas.openxmlformats.org/officeDocument/2006/relationships/hyperlink" Target="http://www.seavest.co.za/inv/fpdf16/inv-preview.php?Id=41265" TargetMode="External"/><Relationship Id="rId_hyperlink_128" Type="http://schemas.openxmlformats.org/officeDocument/2006/relationships/hyperlink" Target="http://www.seavest.co.za/inv/fpdf16/inv-preview.php?Id=41267" TargetMode="External"/><Relationship Id="rId_hyperlink_129" Type="http://schemas.openxmlformats.org/officeDocument/2006/relationships/hyperlink" Target="http://www.seavest.co.za/inv/fpdf16/inv-preview.php?Id=41269" TargetMode="External"/><Relationship Id="rId_hyperlink_130" Type="http://schemas.openxmlformats.org/officeDocument/2006/relationships/hyperlink" Target="http://www.seavest.co.za/inv/fpdf16/inv-preview.php?Id=41290" TargetMode="External"/><Relationship Id="rId_hyperlink_131" Type="http://schemas.openxmlformats.org/officeDocument/2006/relationships/hyperlink" Target="http://www.seavest.co.za/inv/fpdf16/inv-preview.php?Id=41309" TargetMode="External"/><Relationship Id="rId_hyperlink_132" Type="http://schemas.openxmlformats.org/officeDocument/2006/relationships/hyperlink" Target="http://www.seavest.co.za/inv/fpdf16/inv-preview.php?Id=40810" TargetMode="External"/><Relationship Id="rId_hyperlink_133" Type="http://schemas.openxmlformats.org/officeDocument/2006/relationships/hyperlink" Target="http://www.seavest.co.za/inv/fpdf16/inv-preview.php?Id=40701" TargetMode="External"/><Relationship Id="rId_hyperlink_134" Type="http://schemas.openxmlformats.org/officeDocument/2006/relationships/hyperlink" Target="http://www.seavest.co.za/inv/fpdf16/inv-preview.php?Id=41100" TargetMode="External"/><Relationship Id="rId_hyperlink_135" Type="http://schemas.openxmlformats.org/officeDocument/2006/relationships/hyperlink" Target="http://www.seavest.co.za/inv/fpdf16/inv-preview.php?Id=41101" TargetMode="External"/><Relationship Id="rId_hyperlink_136" Type="http://schemas.openxmlformats.org/officeDocument/2006/relationships/hyperlink" Target="http://www.seavest.co.za/inv/fpdf16/inv-preview.php?Id=40726" TargetMode="External"/><Relationship Id="rId_hyperlink_137" Type="http://schemas.openxmlformats.org/officeDocument/2006/relationships/hyperlink" Target="http://www.seavest.co.za/inv/fpdf16/inv-preview.php?Id=40769" TargetMode="External"/><Relationship Id="rId_hyperlink_138" Type="http://schemas.openxmlformats.org/officeDocument/2006/relationships/hyperlink" Target="http://www.seavest.co.za/inv/fpdf16/inv-preview.php?Id=41405" TargetMode="External"/><Relationship Id="rId_hyperlink_139" Type="http://schemas.openxmlformats.org/officeDocument/2006/relationships/hyperlink" Target="http://www.seavest.co.za/inv/fpdf16/inv-preview.php?Id=41416" TargetMode="External"/><Relationship Id="rId_hyperlink_140" Type="http://schemas.openxmlformats.org/officeDocument/2006/relationships/hyperlink" Target="http://www.seavest.co.za/inv/fpdf16/inv-preview.php?Id=41448" TargetMode="External"/><Relationship Id="rId_hyperlink_141" Type="http://schemas.openxmlformats.org/officeDocument/2006/relationships/hyperlink" Target="http://www.seavest.co.za/inv/fpdf16/inv-preview.php?Id=41464" TargetMode="External"/><Relationship Id="rId_hyperlink_142" Type="http://schemas.openxmlformats.org/officeDocument/2006/relationships/hyperlink" Target="http://www.seavest.co.za/inv/fpdf16/inv-preview.php?Id=41467" TargetMode="External"/><Relationship Id="rId_hyperlink_143" Type="http://schemas.openxmlformats.org/officeDocument/2006/relationships/hyperlink" Target="http://www.seavest.co.za/inv/fpdf16/inv-preview.php?Id=41474" TargetMode="External"/><Relationship Id="rId_hyperlink_144" Type="http://schemas.openxmlformats.org/officeDocument/2006/relationships/hyperlink" Target="http://www.seavest.co.za/inv/fpdf16/inv-preview.php?Id=41507" TargetMode="External"/><Relationship Id="rId_hyperlink_145" Type="http://schemas.openxmlformats.org/officeDocument/2006/relationships/hyperlink" Target="http://www.seavest.co.za/inv/fpdf16/inv-preview.php?Id=41535" TargetMode="External"/><Relationship Id="rId_hyperlink_146" Type="http://schemas.openxmlformats.org/officeDocument/2006/relationships/hyperlink" Target="http://www.seavest.co.za/inv/fpdf16/inv-preview.php?Id=41567" TargetMode="External"/><Relationship Id="rId_hyperlink_147" Type="http://schemas.openxmlformats.org/officeDocument/2006/relationships/hyperlink" Target="http://www.seavest.co.za/inv/fpdf16/inv-preview.php?Id=40929" TargetMode="External"/><Relationship Id="rId_hyperlink_148" Type="http://schemas.openxmlformats.org/officeDocument/2006/relationships/hyperlink" Target="http://www.seavest.co.za/inv/fpdf16/inv-preview.php?Id=40541" TargetMode="External"/><Relationship Id="rId_hyperlink_149" Type="http://schemas.openxmlformats.org/officeDocument/2006/relationships/hyperlink" Target="http://www.seavest.co.za/inv/fpdf16/inv-preview.php?Id=40852" TargetMode="External"/><Relationship Id="rId_hyperlink_150" Type="http://schemas.openxmlformats.org/officeDocument/2006/relationships/hyperlink" Target="http://www.seavest.co.za/inv/fpdf16/inv-preview.php?Id=40911" TargetMode="External"/><Relationship Id="rId_hyperlink_151" Type="http://schemas.openxmlformats.org/officeDocument/2006/relationships/hyperlink" Target="http://www.seavest.co.za/inv/fpdf16/inv-preview.php?Id=40940" TargetMode="External"/><Relationship Id="rId_hyperlink_152" Type="http://schemas.openxmlformats.org/officeDocument/2006/relationships/hyperlink" Target="http://www.seavest.co.za/inv/fpdf16/inv-preview.php?Id=40949" TargetMode="External"/><Relationship Id="rId_hyperlink_153" Type="http://schemas.openxmlformats.org/officeDocument/2006/relationships/hyperlink" Target="http://www.seavest.co.za/inv/fpdf16/inv-preview.php?Id=41078" TargetMode="External"/><Relationship Id="rId_hyperlink_154" Type="http://schemas.openxmlformats.org/officeDocument/2006/relationships/hyperlink" Target="http://www.seavest.co.za/inv/fpdf16/inv-preview.php?Id=41308" TargetMode="External"/><Relationship Id="rId_hyperlink_155" Type="http://schemas.openxmlformats.org/officeDocument/2006/relationships/hyperlink" Target="http://www.seavest.co.za/inv/fpdf16/inv-preview.php?Id=40110" TargetMode="External"/><Relationship Id="rId_hyperlink_156" Type="http://schemas.openxmlformats.org/officeDocument/2006/relationships/hyperlink" Target="http://www.seavest.co.za/inv/fpdf16/inv-preview.php?Id=40198" TargetMode="External"/><Relationship Id="rId_hyperlink_157" Type="http://schemas.openxmlformats.org/officeDocument/2006/relationships/hyperlink" Target="http://www.seavest.co.za/inv/fpdf16/inv-preview.php?Id=40199" TargetMode="External"/><Relationship Id="rId_hyperlink_158" Type="http://schemas.openxmlformats.org/officeDocument/2006/relationships/hyperlink" Target="http://www.seavest.co.za/inv/fpdf16/inv-preview.php?Id=40202" TargetMode="External"/><Relationship Id="rId_hyperlink_159" Type="http://schemas.openxmlformats.org/officeDocument/2006/relationships/hyperlink" Target="http://www.seavest.co.za/inv/fpdf16/inv-preview.php?Id=40205" TargetMode="External"/><Relationship Id="rId_hyperlink_160" Type="http://schemas.openxmlformats.org/officeDocument/2006/relationships/hyperlink" Target="http://www.seavest.co.za/inv/fpdf16/inv-preview.php?Id=40357" TargetMode="External"/><Relationship Id="rId_hyperlink_161" Type="http://schemas.openxmlformats.org/officeDocument/2006/relationships/hyperlink" Target="http://www.seavest.co.za/inv/fpdf16/inv-preview.php?Id=41039" TargetMode="External"/><Relationship Id="rId_hyperlink_162" Type="http://schemas.openxmlformats.org/officeDocument/2006/relationships/hyperlink" Target="http://www.seavest.co.za/inv/fpdf16/inv-preview.php?Id=41058" TargetMode="External"/><Relationship Id="rId_hyperlink_163" Type="http://schemas.openxmlformats.org/officeDocument/2006/relationships/hyperlink" Target="http://www.seavest.co.za/inv/fpdf16/inv-preview.php?Id=41116" TargetMode="External"/><Relationship Id="rId_hyperlink_164" Type="http://schemas.openxmlformats.org/officeDocument/2006/relationships/hyperlink" Target="http://www.seavest.co.za/inv/fpdf16/inv-preview.php?Id=41132" TargetMode="External"/><Relationship Id="rId_hyperlink_165" Type="http://schemas.openxmlformats.org/officeDocument/2006/relationships/hyperlink" Target="http://www.seavest.co.za/inv/fpdf16/inv-preview.php?Id=41166" TargetMode="External"/><Relationship Id="rId_hyperlink_166" Type="http://schemas.openxmlformats.org/officeDocument/2006/relationships/hyperlink" Target="http://www.seavest.co.za/inv/fpdf16/inv-preview.php?Id=40781" TargetMode="External"/><Relationship Id="rId_hyperlink_167" Type="http://schemas.openxmlformats.org/officeDocument/2006/relationships/hyperlink" Target="http://www.seavest.co.za/inv/fpdf16/inv-preview.php?Id=40792" TargetMode="External"/><Relationship Id="rId_hyperlink_168" Type="http://schemas.openxmlformats.org/officeDocument/2006/relationships/hyperlink" Target="http://www.seavest.co.za/inv/fpdf16/inv-preview.php?Id=40178" TargetMode="External"/><Relationship Id="rId_hyperlink_169" Type="http://schemas.openxmlformats.org/officeDocument/2006/relationships/hyperlink" Target="http://www.seavest.co.za/inv/fpdf16/inv-preview.php?Id=41449" TargetMode="External"/><Relationship Id="rId_hyperlink_170" Type="http://schemas.openxmlformats.org/officeDocument/2006/relationships/hyperlink" Target="http://www.seavest.co.za/inv/fpdf16/inv-preview.php?Id=41499" TargetMode="External"/><Relationship Id="rId_hyperlink_171" Type="http://schemas.openxmlformats.org/officeDocument/2006/relationships/hyperlink" Target="http://www.seavest.co.za/inv/fpdf16/inv-preview.php?Id=41541" TargetMode="External"/><Relationship Id="rId_hyperlink_172" Type="http://schemas.openxmlformats.org/officeDocument/2006/relationships/hyperlink" Target="http://www.seavest.co.za/inv/fpdf16/inv-preview.php?Id=41551" TargetMode="External"/><Relationship Id="rId_hyperlink_173" Type="http://schemas.openxmlformats.org/officeDocument/2006/relationships/hyperlink" Target="http://www.seavest.co.za/inv/fpdf16/inv-preview.php?Id=41570" TargetMode="External"/><Relationship Id="rId_hyperlink_174" Type="http://schemas.openxmlformats.org/officeDocument/2006/relationships/hyperlink" Target="http://www.seavest.co.za/inv/fpdf16/inv-preview.php?Id=41582" TargetMode="External"/><Relationship Id="rId_hyperlink_175" Type="http://schemas.openxmlformats.org/officeDocument/2006/relationships/hyperlink" Target="http://www.seavest.co.za/inv/fpdf16/inv-preview.php?Id=41583" TargetMode="External"/><Relationship Id="rId_hyperlink_176" Type="http://schemas.openxmlformats.org/officeDocument/2006/relationships/hyperlink" Target="http://www.seavest.co.za/inv/fpdf16/inv-preview.php?Id=41587" TargetMode="External"/><Relationship Id="rId_hyperlink_177" Type="http://schemas.openxmlformats.org/officeDocument/2006/relationships/hyperlink" Target="http://www.seavest.co.za/inv/fpdf16/inv-preview.php?Id=41589" TargetMode="External"/><Relationship Id="rId_hyperlink_178" Type="http://schemas.openxmlformats.org/officeDocument/2006/relationships/hyperlink" Target="http://www.seavest.co.za/inv/fpdf16/inv-preview.php?Id=41590" TargetMode="External"/><Relationship Id="rId_hyperlink_179" Type="http://schemas.openxmlformats.org/officeDocument/2006/relationships/hyperlink" Target="http://www.seavest.co.za/inv/fpdf16/inv-preview.php?Id=41592" TargetMode="External"/><Relationship Id="rId_hyperlink_180" Type="http://schemas.openxmlformats.org/officeDocument/2006/relationships/hyperlink" Target="http://www.seavest.co.za/inv/fpdf16/inv-preview.php?Id=41245" TargetMode="External"/><Relationship Id="rId_hyperlink_181" Type="http://schemas.openxmlformats.org/officeDocument/2006/relationships/hyperlink" Target="http://www.seavest.co.za/inv/fpdf16/inv-preview.php?Id=40669" TargetMode="External"/><Relationship Id="rId_hyperlink_182" Type="http://schemas.openxmlformats.org/officeDocument/2006/relationships/hyperlink" Target="http://www.seavest.co.za/inv/fpdf16/inv-preview.php?Id=41069" TargetMode="External"/><Relationship Id="rId_hyperlink_183" Type="http://schemas.openxmlformats.org/officeDocument/2006/relationships/hyperlink" Target="http://www.seavest.co.za/inv/fpdf16/inv-preview.php?Id=40123" TargetMode="External"/><Relationship Id="rId_hyperlink_184" Type="http://schemas.openxmlformats.org/officeDocument/2006/relationships/hyperlink" Target="http://www.seavest.co.za/inv/fpdf16/inv-preview.php?Id=40743" TargetMode="External"/><Relationship Id="rId_hyperlink_185" Type="http://schemas.openxmlformats.org/officeDocument/2006/relationships/hyperlink" Target="http://www.seavest.co.za/inv/fpdf16/inv-preview.php?Id=40455" TargetMode="External"/><Relationship Id="rId_hyperlink_186" Type="http://schemas.openxmlformats.org/officeDocument/2006/relationships/hyperlink" Target="http://www.seavest.co.za/inv/fpdf16/inv-preview.php?Id=41083" TargetMode="External"/><Relationship Id="rId_hyperlink_187" Type="http://schemas.openxmlformats.org/officeDocument/2006/relationships/hyperlink" Target="http://www.seavest.co.za/inv/fpdf16/inv-preview.php?Id=41495" TargetMode="External"/><Relationship Id="rId_hyperlink_188" Type="http://schemas.openxmlformats.org/officeDocument/2006/relationships/hyperlink" Target="http://www.seavest.co.za/inv/fpdf16/inv-preview.php?Id=41593" TargetMode="External"/><Relationship Id="rId_hyperlink_189" Type="http://schemas.openxmlformats.org/officeDocument/2006/relationships/hyperlink" Target="http://www.seavest.co.za/inv/fpdf16/inv-preview.php?Id=41595" TargetMode="External"/><Relationship Id="rId_hyperlink_190" Type="http://schemas.openxmlformats.org/officeDocument/2006/relationships/hyperlink" Target="http://www.seavest.co.za/inv/fpdf16/inv-preview.php?Id=41596" TargetMode="External"/><Relationship Id="rId_hyperlink_191" Type="http://schemas.openxmlformats.org/officeDocument/2006/relationships/hyperlink" Target="http://www.seavest.co.za/inv/fpdf16/inv-preview.php?Id=39970" TargetMode="External"/><Relationship Id="rId_hyperlink_192" Type="http://schemas.openxmlformats.org/officeDocument/2006/relationships/hyperlink" Target="http://www.seavest.co.za/inv/fpdf16/inv-preview.php?Id=41197" TargetMode="External"/><Relationship Id="rId_hyperlink_193" Type="http://schemas.openxmlformats.org/officeDocument/2006/relationships/hyperlink" Target="http://www.seavest.co.za/inv/fpdf16/inv-preview.php?Id=40745" TargetMode="External"/><Relationship Id="rId_hyperlink_194" Type="http://schemas.openxmlformats.org/officeDocument/2006/relationships/hyperlink" Target="http://www.seavest.co.za/inv/fpdf16/inv-preview.php?Id=40452" TargetMode="External"/><Relationship Id="rId_hyperlink_195" Type="http://schemas.openxmlformats.org/officeDocument/2006/relationships/hyperlink" Target="http://www.seavest.co.za/inv/fpdf16/inv-preview.php?Id=40755" TargetMode="External"/><Relationship Id="rId_hyperlink_196" Type="http://schemas.openxmlformats.org/officeDocument/2006/relationships/hyperlink" Target="http://www.seavest.co.za/inv/fpdf16/inv-preview.php?Id=40746" TargetMode="External"/><Relationship Id="rId_hyperlink_197" Type="http://schemas.openxmlformats.org/officeDocument/2006/relationships/hyperlink" Target="http://www.seavest.co.za/inv/fpdf16/inv-preview.php?Id=40498" TargetMode="External"/><Relationship Id="rId_hyperlink_198" Type="http://schemas.openxmlformats.org/officeDocument/2006/relationships/hyperlink" Target="http://www.seavest.co.za/inv/fpdf16/inv-preview.php?Id=40620" TargetMode="External"/><Relationship Id="rId_hyperlink_199" Type="http://schemas.openxmlformats.org/officeDocument/2006/relationships/hyperlink" Target="http://www.seavest.co.za/inv/fpdf16/inv-preview.php?Id=40705" TargetMode="External"/><Relationship Id="rId_hyperlink_200" Type="http://schemas.openxmlformats.org/officeDocument/2006/relationships/hyperlink" Target="http://www.seavest.co.za/inv/fpdf16/inv-preview.php?Id=40753" TargetMode="External"/><Relationship Id="rId_hyperlink_201" Type="http://schemas.openxmlformats.org/officeDocument/2006/relationships/hyperlink" Target="http://www.seavest.co.za/inv/fpdf16/inv-preview.php?Id=40782" TargetMode="External"/><Relationship Id="rId_hyperlink_202" Type="http://schemas.openxmlformats.org/officeDocument/2006/relationships/hyperlink" Target="http://www.seavest.co.za/inv/fpdf16/inv-preview.php?Id=40786" TargetMode="External"/><Relationship Id="rId_hyperlink_203" Type="http://schemas.openxmlformats.org/officeDocument/2006/relationships/hyperlink" Target="http://www.seavest.co.za/inv/fpdf16/inv-preview.php?Id=40789" TargetMode="External"/><Relationship Id="rId_hyperlink_204" Type="http://schemas.openxmlformats.org/officeDocument/2006/relationships/hyperlink" Target="http://www.seavest.co.za/inv/fpdf16/inv-preview.php?Id=40325" TargetMode="External"/><Relationship Id="rId_hyperlink_205" Type="http://schemas.openxmlformats.org/officeDocument/2006/relationships/hyperlink" Target="http://www.seavest.co.za/inv/fpdf16/inv-preview.php?Id=40377" TargetMode="External"/><Relationship Id="rId_hyperlink_206" Type="http://schemas.openxmlformats.org/officeDocument/2006/relationships/hyperlink" Target="http://www.seavest.co.za/inv/fpdf16/inv-preview.php?Id=40386" TargetMode="External"/><Relationship Id="rId_hyperlink_207" Type="http://schemas.openxmlformats.org/officeDocument/2006/relationships/hyperlink" Target="http://www.seavest.co.za/inv/fpdf16/inv-preview.php?Id=40454" TargetMode="External"/><Relationship Id="rId_hyperlink_208" Type="http://schemas.openxmlformats.org/officeDocument/2006/relationships/hyperlink" Target="http://www.seavest.co.za/inv/fpdf16/inv-preview.php?Id=40465" TargetMode="External"/><Relationship Id="rId_hyperlink_209" Type="http://schemas.openxmlformats.org/officeDocument/2006/relationships/hyperlink" Target="http://www.seavest.co.za/inv/fpdf16/inv-preview.php?Id=40466" TargetMode="External"/><Relationship Id="rId_hyperlink_210" Type="http://schemas.openxmlformats.org/officeDocument/2006/relationships/hyperlink" Target="http://www.seavest.co.za/inv/fpdf16/inv-preview.php?Id=40184" TargetMode="External"/><Relationship Id="rId_hyperlink_211" Type="http://schemas.openxmlformats.org/officeDocument/2006/relationships/hyperlink" Target="http://www.seavest.co.za/inv/fpdf16/inv-preview.php?Id=40966" TargetMode="External"/><Relationship Id="rId_hyperlink_212" Type="http://schemas.openxmlformats.org/officeDocument/2006/relationships/hyperlink" Target="http://www.seavest.co.za/inv/fpdf16/inv-preview.php?Id=40968" TargetMode="External"/><Relationship Id="rId_hyperlink_213" Type="http://schemas.openxmlformats.org/officeDocument/2006/relationships/hyperlink" Target="http://www.seavest.co.za/inv/fpdf16/inv-preview.php?Id=41195" TargetMode="External"/><Relationship Id="rId_hyperlink_214" Type="http://schemas.openxmlformats.org/officeDocument/2006/relationships/hyperlink" Target="http://www.seavest.co.za/inv/fpdf16/inv-preview.php?Id=40683" TargetMode="External"/><Relationship Id="rId_hyperlink_215" Type="http://schemas.openxmlformats.org/officeDocument/2006/relationships/hyperlink" Target="http://www.seavest.co.za/inv/fpdf16/inv-preview.php?Id=40735" TargetMode="External"/><Relationship Id="rId_hyperlink_216" Type="http://schemas.openxmlformats.org/officeDocument/2006/relationships/hyperlink" Target="http://www.seavest.co.za/inv/fpdf16/inv-preview.php?Id=40747" TargetMode="External"/><Relationship Id="rId_hyperlink_217" Type="http://schemas.openxmlformats.org/officeDocument/2006/relationships/hyperlink" Target="http://www.seavest.co.za/inv/fpdf16/inv-preview.php?Id=40768" TargetMode="External"/><Relationship Id="rId_hyperlink_218" Type="http://schemas.openxmlformats.org/officeDocument/2006/relationships/hyperlink" Target="http://www.seavest.co.za/inv/fpdf16/inv-preview.php?Id=40788" TargetMode="External"/><Relationship Id="rId_hyperlink_219" Type="http://schemas.openxmlformats.org/officeDocument/2006/relationships/hyperlink" Target="http://www.seavest.co.za/inv/fpdf16/inv-preview.php?Id=40467" TargetMode="External"/><Relationship Id="rId_hyperlink_220" Type="http://schemas.openxmlformats.org/officeDocument/2006/relationships/hyperlink" Target="http://www.seavest.co.za/inv/fpdf16/inv-preview.php?Id=40472" TargetMode="External"/><Relationship Id="rId_hyperlink_221" Type="http://schemas.openxmlformats.org/officeDocument/2006/relationships/hyperlink" Target="http://www.seavest.co.za/inv/fpdf16/inv-preview.php?Id=40531" TargetMode="External"/><Relationship Id="rId_hyperlink_222" Type="http://schemas.openxmlformats.org/officeDocument/2006/relationships/hyperlink" Target="http://www.seavest.co.za/inv/fpdf16/inv-preview.php?Id=39291" TargetMode="External"/><Relationship Id="rId_hyperlink_223" Type="http://schemas.openxmlformats.org/officeDocument/2006/relationships/hyperlink" Target="http://www.seavest.co.za/inv/fpdf16/inv-preview.php?Id=41279" TargetMode="External"/><Relationship Id="rId_hyperlink_224" Type="http://schemas.openxmlformats.org/officeDocument/2006/relationships/hyperlink" Target="http://www.seavest.co.za/inv/fpdf16/inv-preview.php?Id=41581" TargetMode="External"/><Relationship Id="rId_hyperlink_225" Type="http://schemas.openxmlformats.org/officeDocument/2006/relationships/hyperlink" Target="http://www.seavest.co.za/inv/fpdf16/inv-preview.php?Id=41598" TargetMode="External"/><Relationship Id="rId_hyperlink_226" Type="http://schemas.openxmlformats.org/officeDocument/2006/relationships/hyperlink" Target="http://www.seavest.co.za/inv/fpdf16/inv-preview.php?Id=41600" TargetMode="External"/><Relationship Id="rId_hyperlink_227" Type="http://schemas.openxmlformats.org/officeDocument/2006/relationships/hyperlink" Target="http://www.seavest.co.za/inv/fpdf16/inv-preview.php?Id=40525" TargetMode="External"/><Relationship Id="rId_hyperlink_228" Type="http://schemas.openxmlformats.org/officeDocument/2006/relationships/hyperlink" Target="http://www.seavest.co.za/inv/fpdf16/inv-preview.php?Id=41274" TargetMode="External"/><Relationship Id="rId_hyperlink_229" Type="http://schemas.openxmlformats.org/officeDocument/2006/relationships/hyperlink" Target="http://www.seavest.co.za/inv/fpdf16/inv-preview.php?Id=41312" TargetMode="External"/><Relationship Id="rId_hyperlink_230" Type="http://schemas.openxmlformats.org/officeDocument/2006/relationships/hyperlink" Target="http://www.seavest.co.za/inv/fpdf16/inv-preview.php?Id=40151" TargetMode="External"/><Relationship Id="rId_hyperlink_231" Type="http://schemas.openxmlformats.org/officeDocument/2006/relationships/hyperlink" Target="http://www.seavest.co.za/inv/fpdf16/inv-preview.php?Id=40189" TargetMode="External"/><Relationship Id="rId_hyperlink_232" Type="http://schemas.openxmlformats.org/officeDocument/2006/relationships/hyperlink" Target="http://www.seavest.co.za/inv/fpdf16/inv-preview.php?Id=40412" TargetMode="External"/><Relationship Id="rId_hyperlink_233" Type="http://schemas.openxmlformats.org/officeDocument/2006/relationships/hyperlink" Target="http://www.seavest.co.za/inv/fpdf16/inv-preview.php?Id=40724" TargetMode="External"/><Relationship Id="rId_hyperlink_234" Type="http://schemas.openxmlformats.org/officeDocument/2006/relationships/hyperlink" Target="http://www.seavest.co.za/inv/fpdf16/inv-preview.php?Id=40685" TargetMode="External"/><Relationship Id="rId_hyperlink_235" Type="http://schemas.openxmlformats.org/officeDocument/2006/relationships/hyperlink" Target="http://www.seavest.co.za/inv/fpdf16/inv-preview.php?Id=40793" TargetMode="External"/><Relationship Id="rId_hyperlink_236" Type="http://schemas.openxmlformats.org/officeDocument/2006/relationships/hyperlink" Target="http://www.seavest.co.za/inv/fpdf16/inv-preview.php?Id=40372" TargetMode="External"/><Relationship Id="rId_hyperlink_237" Type="http://schemas.openxmlformats.org/officeDocument/2006/relationships/hyperlink" Target="http://www.seavest.co.za/inv/fpdf16/inv-preview.php?Id=40388" TargetMode="External"/><Relationship Id="rId_hyperlink_238" Type="http://schemas.openxmlformats.org/officeDocument/2006/relationships/hyperlink" Target="http://www.seavest.co.za/inv/fpdf16/inv-preview.php?Id=40429" TargetMode="External"/><Relationship Id="rId_hyperlink_239" Type="http://schemas.openxmlformats.org/officeDocument/2006/relationships/hyperlink" Target="http://www.seavest.co.za/inv/fpdf16/inv-preview.php?Id=40483" TargetMode="External"/><Relationship Id="rId_hyperlink_240" Type="http://schemas.openxmlformats.org/officeDocument/2006/relationships/hyperlink" Target="http://www.seavest.co.za/inv/fpdf16/inv-preview.php?Id=40543" TargetMode="External"/><Relationship Id="rId_hyperlink_241" Type="http://schemas.openxmlformats.org/officeDocument/2006/relationships/hyperlink" Target="http://www.seavest.co.za/inv/fpdf16/inv-preview.php?Id=41542" TargetMode="External"/><Relationship Id="rId_hyperlink_242" Type="http://schemas.openxmlformats.org/officeDocument/2006/relationships/hyperlink" Target="http://www.seavest.co.za/inv/fpdf16/inv-preview.php?Id=41515" TargetMode="External"/><Relationship Id="rId_hyperlink_243" Type="http://schemas.openxmlformats.org/officeDocument/2006/relationships/hyperlink" Target="http://www.seavest.co.za/inv/fpdf16/inv-preview.php?Id=41603" TargetMode="External"/><Relationship Id="rId_hyperlink_244" Type="http://schemas.openxmlformats.org/officeDocument/2006/relationships/hyperlink" Target="http://www.seavest.co.za/inv/fpdf16/inv-preview.php?Id=41610" TargetMode="External"/><Relationship Id="rId_hyperlink_245" Type="http://schemas.openxmlformats.org/officeDocument/2006/relationships/hyperlink" Target="http://www.seavest.co.za/inv/fpdf16/inv-preview.php?Id=40824" TargetMode="External"/><Relationship Id="rId_hyperlink_246" Type="http://schemas.openxmlformats.org/officeDocument/2006/relationships/hyperlink" Target="http://www.seavest.co.za/inv/fpdf16/inv-preview.php?Id=41255" TargetMode="External"/><Relationship Id="rId_hyperlink_247" Type="http://schemas.openxmlformats.org/officeDocument/2006/relationships/hyperlink" Target="http://www.seavest.co.za/inv/fpdf16/inv-preview.php?Id=41315" TargetMode="External"/><Relationship Id="rId_hyperlink_248" Type="http://schemas.openxmlformats.org/officeDocument/2006/relationships/hyperlink" Target="http://www.seavest.co.za/inv/fpdf16/inv-preview.php?Id=41317" TargetMode="External"/><Relationship Id="rId_hyperlink_249" Type="http://schemas.openxmlformats.org/officeDocument/2006/relationships/hyperlink" Target="http://www.seavest.co.za/inv/fpdf16/inv-preview.php?Id=41335" TargetMode="External"/><Relationship Id="rId_hyperlink_250" Type="http://schemas.openxmlformats.org/officeDocument/2006/relationships/hyperlink" Target="http://www.seavest.co.za/inv/fpdf16/inv-preview.php?Id=40606" TargetMode="External"/><Relationship Id="rId_hyperlink_251" Type="http://schemas.openxmlformats.org/officeDocument/2006/relationships/hyperlink" Target="http://www.seavest.co.za/inv/fpdf16/inv-preview.php?Id=40962" TargetMode="External"/><Relationship Id="rId_hyperlink_252" Type="http://schemas.openxmlformats.org/officeDocument/2006/relationships/hyperlink" Target="http://www.seavest.co.za/inv/fpdf16/inv-preview.php?Id=41023" TargetMode="External"/><Relationship Id="rId_hyperlink_253" Type="http://schemas.openxmlformats.org/officeDocument/2006/relationships/hyperlink" Target="http://www.seavest.co.za/inv/fpdf16/inv-preview.php?Id=41343" TargetMode="External"/><Relationship Id="rId_hyperlink_254" Type="http://schemas.openxmlformats.org/officeDocument/2006/relationships/hyperlink" Target="http://www.seavest.co.za/inv/fpdf16/inv-preview.php?Id=40060" TargetMode="External"/><Relationship Id="rId_hyperlink_255" Type="http://schemas.openxmlformats.org/officeDocument/2006/relationships/hyperlink" Target="http://www.seavest.co.za/inv/fpdf16/inv-preview.php?Id=40204" TargetMode="External"/><Relationship Id="rId_hyperlink_256" Type="http://schemas.openxmlformats.org/officeDocument/2006/relationships/hyperlink" Target="http://www.seavest.co.za/inv/fpdf16/inv-preview.php?Id=41211" TargetMode="External"/><Relationship Id="rId_hyperlink_257" Type="http://schemas.openxmlformats.org/officeDocument/2006/relationships/hyperlink" Target="http://www.seavest.co.za/inv/fpdf16/inv-preview.php?Id=40882" TargetMode="External"/><Relationship Id="rId_hyperlink_258" Type="http://schemas.openxmlformats.org/officeDocument/2006/relationships/hyperlink" Target="http://www.seavest.co.za/inv/fpdf16/inv-preview.php?Id=41152" TargetMode="External"/><Relationship Id="rId_hyperlink_259" Type="http://schemas.openxmlformats.org/officeDocument/2006/relationships/hyperlink" Target="http://www.seavest.co.za/inv/fpdf16/inv-preview.php?Id=40671" TargetMode="External"/><Relationship Id="rId_hyperlink_260" Type="http://schemas.openxmlformats.org/officeDocument/2006/relationships/hyperlink" Target="http://www.seavest.co.za/inv/fpdf16/inv-preview.php?Id=40706" TargetMode="External"/><Relationship Id="rId_hyperlink_261" Type="http://schemas.openxmlformats.org/officeDocument/2006/relationships/hyperlink" Target="http://www.seavest.co.za/inv/fpdf16/inv-preview.php?Id=40806" TargetMode="External"/><Relationship Id="rId_hyperlink_262" Type="http://schemas.openxmlformats.org/officeDocument/2006/relationships/hyperlink" Target="http://www.seavest.co.za/inv/fpdf16/inv-preview.php?Id=40807" TargetMode="External"/><Relationship Id="rId_hyperlink_263" Type="http://schemas.openxmlformats.org/officeDocument/2006/relationships/hyperlink" Target="http://www.seavest.co.za/inv/fpdf16/inv-preview.php?Id=40737" TargetMode="External"/><Relationship Id="rId_hyperlink_264" Type="http://schemas.openxmlformats.org/officeDocument/2006/relationships/hyperlink" Target="http://www.seavest.co.za/inv/fpdf16/inv-preview.php?Id=41370" TargetMode="External"/><Relationship Id="rId_hyperlink_265" Type="http://schemas.openxmlformats.org/officeDocument/2006/relationships/hyperlink" Target="http://www.seavest.co.za/inv/fpdf16/inv-preview.php?Id=41397" TargetMode="External"/><Relationship Id="rId_hyperlink_266" Type="http://schemas.openxmlformats.org/officeDocument/2006/relationships/hyperlink" Target="http://www.seavest.co.za/inv/fpdf16/inv-preview.php?Id=40131" TargetMode="External"/><Relationship Id="rId_hyperlink_267" Type="http://schemas.openxmlformats.org/officeDocument/2006/relationships/hyperlink" Target="http://www.seavest.co.za/inv/fpdf16/inv-preview.php?Id=40182" TargetMode="External"/><Relationship Id="rId_hyperlink_268" Type="http://schemas.openxmlformats.org/officeDocument/2006/relationships/hyperlink" Target="http://www.seavest.co.za/inv/fpdf16/inv-preview.php?Id=40188" TargetMode="External"/><Relationship Id="rId_hyperlink_269" Type="http://schemas.openxmlformats.org/officeDocument/2006/relationships/hyperlink" Target="http://www.seavest.co.za/inv/fpdf16/inv-preview.php?Id=39876" TargetMode="External"/><Relationship Id="rId_hyperlink_270" Type="http://schemas.openxmlformats.org/officeDocument/2006/relationships/hyperlink" Target="http://www.seavest.co.za/inv/fpdf16/inv-preview.php?Id=40240" TargetMode="External"/><Relationship Id="rId_hyperlink_271" Type="http://schemas.openxmlformats.org/officeDocument/2006/relationships/hyperlink" Target="http://www.seavest.co.za/inv/fpdf16/inv-preview.php?Id=40239" TargetMode="External"/><Relationship Id="rId_hyperlink_272" Type="http://schemas.openxmlformats.org/officeDocument/2006/relationships/hyperlink" Target="http://www.seavest.co.za/inv/fpdf16/inv-preview.php?Id=40369" TargetMode="External"/><Relationship Id="rId_hyperlink_273" Type="http://schemas.openxmlformats.org/officeDocument/2006/relationships/hyperlink" Target="http://www.seavest.co.za/inv/fpdf16/inv-preview.php?Id=40448" TargetMode="External"/><Relationship Id="rId_hyperlink_274" Type="http://schemas.openxmlformats.org/officeDocument/2006/relationships/hyperlink" Target="http://www.seavest.co.za/inv/fpdf16/inv-preview.php?Id=40399" TargetMode="External"/><Relationship Id="rId_hyperlink_275" Type="http://schemas.openxmlformats.org/officeDocument/2006/relationships/hyperlink" Target="http://www.seavest.co.za/inv/fpdf16/inv-preview.php?Id=40598" TargetMode="External"/><Relationship Id="rId_hyperlink_276" Type="http://schemas.openxmlformats.org/officeDocument/2006/relationships/hyperlink" Target="http://www.seavest.co.za/inv/fpdf16/inv-preview.php?Id=40785" TargetMode="External"/><Relationship Id="rId_hyperlink_277" Type="http://schemas.openxmlformats.org/officeDocument/2006/relationships/hyperlink" Target="http://www.seavest.co.za/inv/fpdf16/inv-preview.php?Id=41284" TargetMode="External"/><Relationship Id="rId_hyperlink_278" Type="http://schemas.openxmlformats.org/officeDocument/2006/relationships/hyperlink" Target="http://www.seavest.co.za/inv/fpdf16/inv-preview.php?Id=41575" TargetMode="External"/><Relationship Id="rId_hyperlink_279" Type="http://schemas.openxmlformats.org/officeDocument/2006/relationships/hyperlink" Target="http://www.seavest.co.za/inv/fpdf16/inv-preview.php?Id=41597" TargetMode="External"/><Relationship Id="rId_hyperlink_280" Type="http://schemas.openxmlformats.org/officeDocument/2006/relationships/hyperlink" Target="http://www.seavest.co.za/inv/fpdf16/inv-preview.php?Id=41601" TargetMode="External"/><Relationship Id="rId_hyperlink_281" Type="http://schemas.openxmlformats.org/officeDocument/2006/relationships/hyperlink" Target="http://www.seavest.co.za/inv/fpdf16/inv-preview.php?Id=41611" TargetMode="External"/><Relationship Id="rId_hyperlink_282" Type="http://schemas.openxmlformats.org/officeDocument/2006/relationships/hyperlink" Target="http://www.seavest.co.za/inv/fpdf16/inv-preview.php?Id=41612" TargetMode="External"/><Relationship Id="rId_hyperlink_283" Type="http://schemas.openxmlformats.org/officeDocument/2006/relationships/hyperlink" Target="http://www.seavest.co.za/inv/fpdf16/inv-preview.php?Id=41622" TargetMode="External"/><Relationship Id="rId_hyperlink_284" Type="http://schemas.openxmlformats.org/officeDocument/2006/relationships/hyperlink" Target="http://www.seavest.co.za/inv/fpdf16/inv-preview.php?Id=40328" TargetMode="External"/><Relationship Id="rId_hyperlink_285" Type="http://schemas.openxmlformats.org/officeDocument/2006/relationships/hyperlink" Target="http://www.seavest.co.za/inv/fpdf16/inv-preview.php?Id=41400" TargetMode="External"/><Relationship Id="rId_hyperlink_286" Type="http://schemas.openxmlformats.org/officeDocument/2006/relationships/hyperlink" Target="http://www.seavest.co.za/inv/fpdf16/inv-preview.php?Id=41051" TargetMode="External"/><Relationship Id="rId_hyperlink_287" Type="http://schemas.openxmlformats.org/officeDocument/2006/relationships/hyperlink" Target="http://www.seavest.co.za/inv/fpdf16/inv-preview.php?Id=40839" TargetMode="External"/><Relationship Id="rId_hyperlink_288" Type="http://schemas.openxmlformats.org/officeDocument/2006/relationships/hyperlink" Target="http://www.seavest.co.za/inv/fpdf16/inv-preview.php?Id=40688" TargetMode="External"/><Relationship Id="rId_hyperlink_289" Type="http://schemas.openxmlformats.org/officeDocument/2006/relationships/hyperlink" Target="http://www.seavest.co.za/inv/fpdf16/inv-preview.php?Id=40771" TargetMode="External"/><Relationship Id="rId_hyperlink_290" Type="http://schemas.openxmlformats.org/officeDocument/2006/relationships/hyperlink" Target="http://www.seavest.co.za/inv/fpdf16/inv-preview.php?Id=40626" TargetMode="External"/><Relationship Id="rId_hyperlink_291" Type="http://schemas.openxmlformats.org/officeDocument/2006/relationships/hyperlink" Target="http://www.seavest.co.za/inv/fpdf16/inv-preview.php?Id=40984" TargetMode="External"/><Relationship Id="rId_hyperlink_292" Type="http://schemas.openxmlformats.org/officeDocument/2006/relationships/hyperlink" Target="http://www.seavest.co.za/inv/fpdf16/inv-preview.php?Id=41613" TargetMode="External"/><Relationship Id="rId_hyperlink_293" Type="http://schemas.openxmlformats.org/officeDocument/2006/relationships/hyperlink" Target="http://www.seavest.co.za/inv/fpdf16/inv-preview.php?Id=41594" TargetMode="External"/><Relationship Id="rId_hyperlink_294" Type="http://schemas.openxmlformats.org/officeDocument/2006/relationships/hyperlink" Target="http://www.seavest.co.za/inv/fpdf16/inv-preview.php?Id=40122" TargetMode="External"/><Relationship Id="rId_hyperlink_295" Type="http://schemas.openxmlformats.org/officeDocument/2006/relationships/hyperlink" Target="http://www.seavest.co.za/inv/fpdf16/inv-preview.php?Id=40343" TargetMode="External"/><Relationship Id="rId_hyperlink_296" Type="http://schemas.openxmlformats.org/officeDocument/2006/relationships/hyperlink" Target="http://www.seavest.co.za/inv/fpdf16/inv-preview.php?Id=40594" TargetMode="External"/><Relationship Id="rId_hyperlink_297" Type="http://schemas.openxmlformats.org/officeDocument/2006/relationships/hyperlink" Target="http://www.seavest.co.za/inv/fpdf16/inv-preview.php?Id=40766" TargetMode="External"/><Relationship Id="rId_hyperlink_298" Type="http://schemas.openxmlformats.org/officeDocument/2006/relationships/hyperlink" Target="http://www.seavest.co.za/inv/fpdf16/inv-preview.php?Id=40780" TargetMode="External"/><Relationship Id="rId_hyperlink_299" Type="http://schemas.openxmlformats.org/officeDocument/2006/relationships/hyperlink" Target="http://www.seavest.co.za/inv/fpdf16/inv-preview.php?Id=40794" TargetMode="External"/><Relationship Id="rId_hyperlink_300" Type="http://schemas.openxmlformats.org/officeDocument/2006/relationships/hyperlink" Target="http://www.seavest.co.za/inv/fpdf16/inv-preview.php?Id=40826" TargetMode="External"/><Relationship Id="rId_hyperlink_301" Type="http://schemas.openxmlformats.org/officeDocument/2006/relationships/hyperlink" Target="http://www.seavest.co.za/inv/fpdf16/inv-preview.php?Id=40867" TargetMode="External"/><Relationship Id="rId_hyperlink_302" Type="http://schemas.openxmlformats.org/officeDocument/2006/relationships/hyperlink" Target="http://www.seavest.co.za/inv/fpdf16/inv-preview.php?Id=41047" TargetMode="External"/><Relationship Id="rId_hyperlink_303" Type="http://schemas.openxmlformats.org/officeDocument/2006/relationships/hyperlink" Target="http://www.seavest.co.za/inv/fpdf16/inv-preview.php?Id=41641" TargetMode="External"/><Relationship Id="rId_hyperlink_304" Type="http://schemas.openxmlformats.org/officeDocument/2006/relationships/hyperlink" Target="http://www.seavest.co.za/inv/fpdf16/inv-preview.php?Id=41650" TargetMode="External"/><Relationship Id="rId_hyperlink_305" Type="http://schemas.openxmlformats.org/officeDocument/2006/relationships/hyperlink" Target="http://www.seavest.co.za/inv/fpdf16/inv-preview.php?Id=40535" TargetMode="External"/><Relationship Id="rId_hyperlink_306" Type="http://schemas.openxmlformats.org/officeDocument/2006/relationships/hyperlink" Target="http://www.seavest.co.za/inv/fpdf16/inv-preview.php?Id=40951" TargetMode="External"/><Relationship Id="rId_hyperlink_307" Type="http://schemas.openxmlformats.org/officeDocument/2006/relationships/hyperlink" Target="http://www.seavest.co.za/inv/fpdf16/inv-preview.php?Id=40952" TargetMode="External"/><Relationship Id="rId_hyperlink_308" Type="http://schemas.openxmlformats.org/officeDocument/2006/relationships/hyperlink" Target="http://www.seavest.co.za/inv/fpdf16/inv-preview.php?Id=40053" TargetMode="External"/><Relationship Id="rId_hyperlink_309" Type="http://schemas.openxmlformats.org/officeDocument/2006/relationships/hyperlink" Target="http://www.seavest.co.za/inv/fpdf16/inv-preview.php?Id=40469" TargetMode="External"/><Relationship Id="rId_hyperlink_310" Type="http://schemas.openxmlformats.org/officeDocument/2006/relationships/hyperlink" Target="http://www.seavest.co.za/inv/fpdf16/inv-preview.php?Id=40723" TargetMode="External"/><Relationship Id="rId_hyperlink_311" Type="http://schemas.openxmlformats.org/officeDocument/2006/relationships/hyperlink" Target="http://www.seavest.co.za/inv/fpdf16/inv-preview.php?Id=41562" TargetMode="External"/><Relationship Id="rId_hyperlink_312" Type="http://schemas.openxmlformats.org/officeDocument/2006/relationships/hyperlink" Target="http://www.seavest.co.za/inv/fpdf16/inv-preview.php?Id=41637" TargetMode="External"/><Relationship Id="rId_hyperlink_313" Type="http://schemas.openxmlformats.org/officeDocument/2006/relationships/hyperlink" Target="http://www.seavest.co.za/inv/fpdf16/inv-preview.php?Id=41646" TargetMode="External"/><Relationship Id="rId_hyperlink_314" Type="http://schemas.openxmlformats.org/officeDocument/2006/relationships/hyperlink" Target="http://www.seavest.co.za/inv/fpdf16/inv-preview.php?Id=39904" TargetMode="External"/><Relationship Id="rId_hyperlink_315" Type="http://schemas.openxmlformats.org/officeDocument/2006/relationships/hyperlink" Target="http://www.seavest.co.za/inv/fpdf16/inv-preview.php?Id=40715" TargetMode="External"/><Relationship Id="rId_hyperlink_316" Type="http://schemas.openxmlformats.org/officeDocument/2006/relationships/hyperlink" Target="http://www.seavest.co.za/inv/fpdf16/inv-preview.php?Id=40917" TargetMode="External"/><Relationship Id="rId_hyperlink_317" Type="http://schemas.openxmlformats.org/officeDocument/2006/relationships/hyperlink" Target="http://www.seavest.co.za/inv/fpdf16/inv-preview.php?Id=41005" TargetMode="External"/><Relationship Id="rId_hyperlink_318" Type="http://schemas.openxmlformats.org/officeDocument/2006/relationships/hyperlink" Target="http://www.seavest.co.za/inv/fpdf16/inv-preview.php?Id=41288" TargetMode="External"/><Relationship Id="rId_hyperlink_319" Type="http://schemas.openxmlformats.org/officeDocument/2006/relationships/hyperlink" Target="http://www.seavest.co.za/inv/fpdf16/inv-preview.php?Id=40632" TargetMode="External"/><Relationship Id="rId_hyperlink_320" Type="http://schemas.openxmlformats.org/officeDocument/2006/relationships/hyperlink" Target="http://www.seavest.co.za/inv/fpdf16/inv-preview.php?Id=40744" TargetMode="External"/><Relationship Id="rId_hyperlink_321" Type="http://schemas.openxmlformats.org/officeDocument/2006/relationships/hyperlink" Target="http://www.seavest.co.za/inv/fpdf16/inv-preview.php?Id=40552" TargetMode="External"/><Relationship Id="rId_hyperlink_322" Type="http://schemas.openxmlformats.org/officeDocument/2006/relationships/hyperlink" Target="http://www.seavest.co.za/inv/fpdf16/inv-preview.php?Id=40622" TargetMode="External"/><Relationship Id="rId_hyperlink_323" Type="http://schemas.openxmlformats.org/officeDocument/2006/relationships/hyperlink" Target="http://www.seavest.co.za/inv/fpdf16/inv-preview.php?Id=40627" TargetMode="External"/><Relationship Id="rId_hyperlink_324" Type="http://schemas.openxmlformats.org/officeDocument/2006/relationships/hyperlink" Target="http://www.seavest.co.za/inv/fpdf16/inv-preview.php?Id=40643" TargetMode="External"/><Relationship Id="rId_hyperlink_325" Type="http://schemas.openxmlformats.org/officeDocument/2006/relationships/hyperlink" Target="http://www.seavest.co.za/inv/fpdf16/inv-preview.php?Id=40657" TargetMode="External"/><Relationship Id="rId_hyperlink_326" Type="http://schemas.openxmlformats.org/officeDocument/2006/relationships/hyperlink" Target="http://www.seavest.co.za/inv/fpdf16/inv-preview.php?Id=40415" TargetMode="External"/><Relationship Id="rId_hyperlink_327" Type="http://schemas.openxmlformats.org/officeDocument/2006/relationships/hyperlink" Target="http://www.seavest.co.za/inv/fpdf16/inv-preview.php?Id=40960" TargetMode="External"/><Relationship Id="rId_hyperlink_328" Type="http://schemas.openxmlformats.org/officeDocument/2006/relationships/hyperlink" Target="http://www.seavest.co.za/inv/fpdf16/inv-preview.php?Id=41081" TargetMode="External"/><Relationship Id="rId_hyperlink_329" Type="http://schemas.openxmlformats.org/officeDocument/2006/relationships/hyperlink" Target="http://www.seavest.co.za/inv/fpdf16/inv-preview.php?Id=41186" TargetMode="External"/><Relationship Id="rId_hyperlink_330" Type="http://schemas.openxmlformats.org/officeDocument/2006/relationships/hyperlink" Target="http://www.seavest.co.za/inv/fpdf16/inv-preview.php?Id=41331" TargetMode="External"/><Relationship Id="rId_hyperlink_331" Type="http://schemas.openxmlformats.org/officeDocument/2006/relationships/hyperlink" Target="http://www.seavest.co.za/inv/fpdf16/inv-preview.php?Id=41684" TargetMode="External"/><Relationship Id="rId_hyperlink_332" Type="http://schemas.openxmlformats.org/officeDocument/2006/relationships/hyperlink" Target="http://www.seavest.co.za/inv/fpdf16/inv-preview.php?Id=41649" TargetMode="External"/><Relationship Id="rId_hyperlink_333" Type="http://schemas.openxmlformats.org/officeDocument/2006/relationships/hyperlink" Target="http://www.seavest.co.za/inv/fpdf16/inv-preview.php?Id=41310" TargetMode="External"/><Relationship Id="rId_hyperlink_334" Type="http://schemas.openxmlformats.org/officeDocument/2006/relationships/hyperlink" Target="http://www.seavest.co.za/inv/fpdf16/inv-preview.php?Id=41647" TargetMode="External"/><Relationship Id="rId_hyperlink_335" Type="http://schemas.openxmlformats.org/officeDocument/2006/relationships/hyperlink" Target="http://www.seavest.co.za/inv/fpdf16/inv-preview.php?Id=41648" TargetMode="External"/><Relationship Id="rId_hyperlink_336" Type="http://schemas.openxmlformats.org/officeDocument/2006/relationships/hyperlink" Target="http://www.seavest.co.za/inv/fpdf16/inv-preview.php?Id=40956" TargetMode="External"/><Relationship Id="rId_hyperlink_337" Type="http://schemas.openxmlformats.org/officeDocument/2006/relationships/hyperlink" Target="http://www.seavest.co.za/inv/fpdf16/inv-preview.php?Id=41388" TargetMode="External"/><Relationship Id="rId_hyperlink_338" Type="http://schemas.openxmlformats.org/officeDocument/2006/relationships/hyperlink" Target="http://www.seavest.co.za/inv/fpdf16/inv-preview.php?Id=41209" TargetMode="External"/><Relationship Id="rId_hyperlink_339" Type="http://schemas.openxmlformats.org/officeDocument/2006/relationships/hyperlink" Target="http://www.seavest.co.za/inv/fpdf16/inv-preview.php?Id=41045" TargetMode="External"/><Relationship Id="rId_hyperlink_340" Type="http://schemas.openxmlformats.org/officeDocument/2006/relationships/hyperlink" Target="http://www.seavest.co.za/inv/fpdf16/inv-preview.php?Id=41228" TargetMode="External"/><Relationship Id="rId_hyperlink_341" Type="http://schemas.openxmlformats.org/officeDocument/2006/relationships/hyperlink" Target="http://www.seavest.co.za/inv/fpdf16/inv-preview.php?Id=40051" TargetMode="External"/><Relationship Id="rId_hyperlink_342" Type="http://schemas.openxmlformats.org/officeDocument/2006/relationships/hyperlink" Target="http://www.seavest.co.za/inv/fpdf16/inv-preview.php?Id=40462" TargetMode="External"/><Relationship Id="rId_hyperlink_343" Type="http://schemas.openxmlformats.org/officeDocument/2006/relationships/hyperlink" Target="http://www.seavest.co.za/inv/fpdf16/inv-preview.php?Id=40680" TargetMode="External"/><Relationship Id="rId_hyperlink_344" Type="http://schemas.openxmlformats.org/officeDocument/2006/relationships/hyperlink" Target="http://www.seavest.co.za/inv/fpdf16/inv-preview.php?Id=40707" TargetMode="External"/><Relationship Id="rId_hyperlink_345" Type="http://schemas.openxmlformats.org/officeDocument/2006/relationships/hyperlink" Target="http://www.seavest.co.za/inv/fpdf16/inv-preview.php?Id=41226" TargetMode="External"/><Relationship Id="rId_hyperlink_346" Type="http://schemas.openxmlformats.org/officeDocument/2006/relationships/hyperlink" Target="http://www.seavest.co.za/inv/fpdf16/inv-preview.php?Id=41410" TargetMode="External"/><Relationship Id="rId_hyperlink_347" Type="http://schemas.openxmlformats.org/officeDocument/2006/relationships/hyperlink" Target="http://www.seavest.co.za/inv/fpdf16/inv-preview.php?Id=41430" TargetMode="External"/><Relationship Id="rId_hyperlink_348" Type="http://schemas.openxmlformats.org/officeDocument/2006/relationships/hyperlink" Target="http://www.seavest.co.za/inv/fpdf16/inv-preview.php?Id=40349" TargetMode="External"/><Relationship Id="rId_hyperlink_349" Type="http://schemas.openxmlformats.org/officeDocument/2006/relationships/hyperlink" Target="http://www.seavest.co.za/inv/fpdf16/inv-preview.php?Id=40351" TargetMode="External"/><Relationship Id="rId_hyperlink_350" Type="http://schemas.openxmlformats.org/officeDocument/2006/relationships/hyperlink" Target="http://www.seavest.co.za/inv/fpdf16/inv-preview.php?Id=40815" TargetMode="External"/><Relationship Id="rId_hyperlink_351" Type="http://schemas.openxmlformats.org/officeDocument/2006/relationships/hyperlink" Target="http://www.seavest.co.za/inv/fpdf16/inv-preview.php?Id=39503" TargetMode="External"/><Relationship Id="rId_hyperlink_352" Type="http://schemas.openxmlformats.org/officeDocument/2006/relationships/hyperlink" Target="http://www.seavest.co.za/inv/fpdf16/inv-preview.php?Id=41620" TargetMode="External"/><Relationship Id="rId_hyperlink_353" Type="http://schemas.openxmlformats.org/officeDocument/2006/relationships/hyperlink" Target="http://www.seavest.co.za/inv/fpdf16/inv-preview.php?Id=41621" TargetMode="External"/><Relationship Id="rId_hyperlink_354" Type="http://schemas.openxmlformats.org/officeDocument/2006/relationships/hyperlink" Target="http://www.seavest.co.za/inv/fpdf16/inv-preview.php?Id=41627" TargetMode="External"/><Relationship Id="rId_hyperlink_355" Type="http://schemas.openxmlformats.org/officeDocument/2006/relationships/hyperlink" Target="http://www.seavest.co.za/inv/fpdf16/inv-preview.php?Id=41651" TargetMode="External"/><Relationship Id="rId_hyperlink_356" Type="http://schemas.openxmlformats.org/officeDocument/2006/relationships/hyperlink" Target="http://www.seavest.co.za/inv/fpdf16/inv-preview.php?Id=41443" TargetMode="External"/><Relationship Id="rId_hyperlink_357" Type="http://schemas.openxmlformats.org/officeDocument/2006/relationships/hyperlink" Target="http://www.seavest.co.za/inv/fpdf16/inv-preview.php?Id=40704" TargetMode="External"/><Relationship Id="rId_hyperlink_358" Type="http://schemas.openxmlformats.org/officeDocument/2006/relationships/hyperlink" Target="http://www.seavest.co.za/inv/fpdf16/inv-preview.php?Id=41063" TargetMode="External"/><Relationship Id="rId_hyperlink_359" Type="http://schemas.openxmlformats.org/officeDocument/2006/relationships/hyperlink" Target="http://www.seavest.co.za/inv/fpdf16/inv-preview.php?Id=41415" TargetMode="External"/><Relationship Id="rId_hyperlink_360" Type="http://schemas.openxmlformats.org/officeDocument/2006/relationships/hyperlink" Target="http://www.seavest.co.za/inv/fpdf16/inv-preview.php?Id=39951" TargetMode="External"/><Relationship Id="rId_hyperlink_361" Type="http://schemas.openxmlformats.org/officeDocument/2006/relationships/hyperlink" Target="http://www.seavest.co.za/inv/fpdf16/inv-preview.php?Id=40000" TargetMode="External"/><Relationship Id="rId_hyperlink_362" Type="http://schemas.openxmlformats.org/officeDocument/2006/relationships/hyperlink" Target="http://www.seavest.co.za/inv/fpdf16/inv-preview.php?Id=40843" TargetMode="External"/><Relationship Id="rId_hyperlink_363" Type="http://schemas.openxmlformats.org/officeDocument/2006/relationships/hyperlink" Target="http://www.seavest.co.za/inv/fpdf16/inv-preview.php?Id=40558" TargetMode="External"/><Relationship Id="rId_hyperlink_364" Type="http://schemas.openxmlformats.org/officeDocument/2006/relationships/hyperlink" Target="http://www.seavest.co.za/inv/fpdf16/inv-preview.php?Id=41072" TargetMode="External"/><Relationship Id="rId_hyperlink_365" Type="http://schemas.openxmlformats.org/officeDocument/2006/relationships/hyperlink" Target="http://www.seavest.co.za/inv/fpdf16/inv-preview.php?Id=36855" TargetMode="External"/><Relationship Id="rId_hyperlink_366" Type="http://schemas.openxmlformats.org/officeDocument/2006/relationships/hyperlink" Target="http://www.seavest.co.za/inv/fpdf16/inv-preview.php?Id=40479" TargetMode="External"/><Relationship Id="rId_hyperlink_367" Type="http://schemas.openxmlformats.org/officeDocument/2006/relationships/hyperlink" Target="http://www.seavest.co.za/inv/fpdf16/inv-preview.php?Id=40776" TargetMode="External"/><Relationship Id="rId_hyperlink_368" Type="http://schemas.openxmlformats.org/officeDocument/2006/relationships/hyperlink" Target="http://www.seavest.co.za/inv/fpdf16/inv-preview.php?Id=40927" TargetMode="External"/><Relationship Id="rId_hyperlink_369" Type="http://schemas.openxmlformats.org/officeDocument/2006/relationships/hyperlink" Target="http://www.seavest.co.za/inv/fpdf16/inv-preview.php?Id=40833" TargetMode="External"/><Relationship Id="rId_hyperlink_370" Type="http://schemas.openxmlformats.org/officeDocument/2006/relationships/hyperlink" Target="http://www.seavest.co.za/inv/fpdf16/inv-preview.php?Id=40997" TargetMode="External"/><Relationship Id="rId_hyperlink_371" Type="http://schemas.openxmlformats.org/officeDocument/2006/relationships/hyperlink" Target="http://www.seavest.co.za/inv/fpdf16/inv-preview.php?Id=41040" TargetMode="External"/><Relationship Id="rId_hyperlink_372" Type="http://schemas.openxmlformats.org/officeDocument/2006/relationships/hyperlink" Target="http://www.seavest.co.za/inv/fpdf16/inv-preview.php?Id=4014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37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21701</v>
      </c>
      <c r="E2"/>
      <c r="F2">
        <v>0</v>
      </c>
      <c r="G2">
        <v>22</v>
      </c>
      <c r="H2" t="str">
        <f>Hyperlink("http://www.seavest.co.za/inv/fpdf16/inv-preview.php?Id=41294","Click for Invoice PDF")</f>
        <v>Click for Invoice PDF</v>
      </c>
      <c r="I2"/>
    </row>
    <row r="3" spans="1:215">
      <c r="A3" t="s">
        <v>12</v>
      </c>
      <c r="B3" t="s">
        <v>10</v>
      </c>
      <c r="C3" t="s">
        <v>11</v>
      </c>
      <c r="D3">
        <v>21702</v>
      </c>
      <c r="E3"/>
      <c r="F3">
        <v>0</v>
      </c>
      <c r="G3">
        <v>22</v>
      </c>
      <c r="H3" t="str">
        <f>Hyperlink("http://www.seavest.co.za/inv/fpdf16/inv-preview.php?Id=41295","Click for Invoice PDF")</f>
        <v>Click for Invoice PDF</v>
      </c>
      <c r="I3"/>
    </row>
    <row r="4" spans="1:215">
      <c r="A4" t="s">
        <v>13</v>
      </c>
      <c r="B4" t="s">
        <v>14</v>
      </c>
      <c r="C4" t="s">
        <v>15</v>
      </c>
      <c r="D4">
        <v>20417</v>
      </c>
      <c r="E4" t="s">
        <v>16</v>
      </c>
      <c r="F4">
        <v>0</v>
      </c>
      <c r="G4">
        <v>210</v>
      </c>
      <c r="H4" t="str">
        <f>Hyperlink("http://www.seavest.co.za/inv/fpdf16/inv-preview.php?Id=40147","Click for Invoice PDF")</f>
        <v>Click for Invoice PDF</v>
      </c>
      <c r="I4"/>
    </row>
    <row r="5" spans="1:215">
      <c r="A5" t="s">
        <v>17</v>
      </c>
      <c r="B5" t="s">
        <v>18</v>
      </c>
      <c r="C5" t="s">
        <v>11</v>
      </c>
      <c r="D5">
        <v>20555</v>
      </c>
      <c r="E5" t="s">
        <v>16</v>
      </c>
      <c r="F5">
        <v>0</v>
      </c>
      <c r="G5">
        <v>210</v>
      </c>
      <c r="H5" t="str">
        <f>Hyperlink("http://www.seavest.co.za/inv/fpdf16/inv-preview.php?Id=40105","Click for Invoice PDF")</f>
        <v>Click for Invoice PDF</v>
      </c>
      <c r="I5"/>
    </row>
    <row r="6" spans="1:215">
      <c r="A6" t="s">
        <v>19</v>
      </c>
      <c r="B6" t="s">
        <v>20</v>
      </c>
      <c r="C6" t="s">
        <v>11</v>
      </c>
      <c r="D6">
        <v>20681</v>
      </c>
      <c r="E6" t="s">
        <v>16</v>
      </c>
      <c r="F6">
        <v>0</v>
      </c>
      <c r="G6">
        <v>210</v>
      </c>
      <c r="H6" t="str">
        <f>Hyperlink("http://www.seavest.co.za/inv/fpdf16/inv-preview.php?Id=40353","Click for Invoice PDF")</f>
        <v>Click for Invoice PDF</v>
      </c>
      <c r="I6"/>
    </row>
    <row r="7" spans="1:215">
      <c r="A7" t="s">
        <v>21</v>
      </c>
      <c r="B7" t="s">
        <v>22</v>
      </c>
      <c r="C7" t="s">
        <v>23</v>
      </c>
      <c r="D7">
        <v>20637</v>
      </c>
      <c r="E7" t="s">
        <v>16</v>
      </c>
      <c r="F7">
        <v>4454.16</v>
      </c>
      <c r="G7">
        <v>210</v>
      </c>
      <c r="H7" t="str">
        <f>Hyperlink("http://www.seavest.co.za/inv/fpdf16/inv-preview.php?Id=40316","Click for Invoice PDF")</f>
        <v>Click for Invoice PDF</v>
      </c>
      <c r="I7"/>
    </row>
    <row r="8" spans="1:215">
      <c r="A8" t="s">
        <v>24</v>
      </c>
      <c r="B8" t="s">
        <v>20</v>
      </c>
      <c r="C8" t="s">
        <v>11</v>
      </c>
      <c r="D8">
        <v>20680</v>
      </c>
      <c r="E8" t="s">
        <v>16</v>
      </c>
      <c r="F8">
        <v>0</v>
      </c>
      <c r="G8">
        <v>210</v>
      </c>
      <c r="H8" t="str">
        <f>Hyperlink("http://www.seavest.co.za/inv/fpdf16/inv-preview.php?Id=40346","Click for Invoice PDF")</f>
        <v>Click for Invoice PDF</v>
      </c>
      <c r="I8"/>
    </row>
    <row r="9" spans="1:215">
      <c r="A9" t="s">
        <v>25</v>
      </c>
      <c r="B9" t="s">
        <v>26</v>
      </c>
      <c r="C9" t="s">
        <v>15</v>
      </c>
      <c r="D9">
        <v>20819</v>
      </c>
      <c r="E9" t="s">
        <v>27</v>
      </c>
      <c r="F9">
        <v>0</v>
      </c>
      <c r="G9">
        <v>147</v>
      </c>
      <c r="H9" t="str">
        <f>Hyperlink("http://www.seavest.co.za/inv/fpdf16/inv-preview.php?Id=40458","Click for Invoice PDF")</f>
        <v>Click for Invoice PDF</v>
      </c>
      <c r="I9"/>
    </row>
    <row r="10" spans="1:215">
      <c r="A10" t="s">
        <v>28</v>
      </c>
      <c r="B10" t="s">
        <v>29</v>
      </c>
      <c r="C10" t="s">
        <v>15</v>
      </c>
      <c r="D10">
        <v>20988</v>
      </c>
      <c r="E10" t="s">
        <v>27</v>
      </c>
      <c r="F10">
        <v>0</v>
      </c>
      <c r="G10">
        <v>147</v>
      </c>
      <c r="H10" t="str">
        <f>Hyperlink("http://www.seavest.co.za/inv/fpdf16/inv-preview.php?Id=40728","Click for Invoice PDF")</f>
        <v>Click for Invoice PDF</v>
      </c>
      <c r="I10"/>
    </row>
    <row r="11" spans="1:215">
      <c r="A11" t="s">
        <v>30</v>
      </c>
      <c r="B11" t="s">
        <v>31</v>
      </c>
      <c r="C11" t="s">
        <v>32</v>
      </c>
      <c r="D11">
        <v>21901</v>
      </c>
      <c r="E11" t="s">
        <v>33</v>
      </c>
      <c r="F11">
        <v>10814.2</v>
      </c>
      <c r="G11">
        <v>14</v>
      </c>
      <c r="H11" t="str">
        <f>Hyperlink("http://www.seavest.co.za/inv/fpdf16/inv-preview.php?Id=41462","Click for Invoice PDF")</f>
        <v>Click for Invoice PDF</v>
      </c>
      <c r="I11"/>
    </row>
    <row r="12" spans="1:215">
      <c r="A12" t="s">
        <v>34</v>
      </c>
      <c r="B12" t="s">
        <v>35</v>
      </c>
      <c r="C12" t="s">
        <v>11</v>
      </c>
      <c r="D12">
        <v>20456</v>
      </c>
      <c r="E12" t="s">
        <v>36</v>
      </c>
      <c r="F12">
        <v>0</v>
      </c>
      <c r="G12">
        <v>119</v>
      </c>
      <c r="H12" t="str">
        <f>Hyperlink("http://www.seavest.co.za/inv/fpdf16/inv-preview.php?Id=40134","Click for Invoice PDF")</f>
        <v>Click for Invoice PDF</v>
      </c>
      <c r="I12"/>
    </row>
    <row r="13" spans="1:215">
      <c r="A13" t="s">
        <v>37</v>
      </c>
      <c r="B13" t="s">
        <v>38</v>
      </c>
      <c r="C13" t="s">
        <v>39</v>
      </c>
      <c r="D13">
        <v>20991</v>
      </c>
      <c r="E13" t="s">
        <v>36</v>
      </c>
      <c r="F13">
        <v>9382</v>
      </c>
      <c r="G13">
        <v>57</v>
      </c>
      <c r="H13" t="str">
        <f>Hyperlink("http://www.seavest.co.za/inv/fpdf16/inv-preview.php?Id=40729","Click for Invoice PDF")</f>
        <v>Click for Invoice PDF</v>
      </c>
      <c r="I13"/>
    </row>
    <row r="14" spans="1:215">
      <c r="A14" t="s">
        <v>40</v>
      </c>
      <c r="B14" t="s">
        <v>41</v>
      </c>
      <c r="C14" t="s">
        <v>11</v>
      </c>
      <c r="D14">
        <v>21688</v>
      </c>
      <c r="E14" t="s">
        <v>42</v>
      </c>
      <c r="F14">
        <v>0</v>
      </c>
      <c r="G14">
        <v>27</v>
      </c>
      <c r="H14" t="str">
        <f>Hyperlink("http://www.seavest.co.za/inv/fpdf16/inv-preview.php?Id=41285","Click for Invoice PDF")</f>
        <v>Click for Invoice PDF</v>
      </c>
      <c r="I14"/>
    </row>
    <row r="15" spans="1:215">
      <c r="A15" t="s">
        <v>43</v>
      </c>
      <c r="B15" t="s">
        <v>44</v>
      </c>
      <c r="C15" t="s">
        <v>45</v>
      </c>
      <c r="D15">
        <v>21904</v>
      </c>
      <c r="E15" t="s">
        <v>42</v>
      </c>
      <c r="F15">
        <v>7595.8</v>
      </c>
      <c r="G15">
        <v>4</v>
      </c>
      <c r="H15" t="str">
        <f>Hyperlink("http://www.seavest.co.za/inv/fpdf16/inv-preview.php?Id=41323","Click for Invoice PDF")</f>
        <v>Click for Invoice PDF</v>
      </c>
      <c r="I15"/>
    </row>
    <row r="16" spans="1:215">
      <c r="A16" t="s">
        <v>46</v>
      </c>
      <c r="B16" t="s">
        <v>47</v>
      </c>
      <c r="C16" t="s">
        <v>48</v>
      </c>
      <c r="D16">
        <v>21880</v>
      </c>
      <c r="E16" t="s">
        <v>42</v>
      </c>
      <c r="F16">
        <v>0</v>
      </c>
      <c r="G16">
        <v>22</v>
      </c>
      <c r="H16" t="str">
        <f>Hyperlink("http://www.seavest.co.za/inv/fpdf16/inv-preview.php?Id=41359","Click for Invoice PDF")</f>
        <v>Click for Invoice PDF</v>
      </c>
      <c r="I16"/>
    </row>
    <row r="17" spans="1:215">
      <c r="A17" t="s">
        <v>49</v>
      </c>
      <c r="B17" t="s">
        <v>50</v>
      </c>
      <c r="C17" t="s">
        <v>48</v>
      </c>
      <c r="D17">
        <v>21898</v>
      </c>
      <c r="E17" t="s">
        <v>42</v>
      </c>
      <c r="F17">
        <v>8000.53</v>
      </c>
      <c r="G17">
        <v>22</v>
      </c>
      <c r="H17" t="str">
        <f>Hyperlink("http://www.seavest.co.za/inv/fpdf16/inv-preview.php?Id=41431","Click for Invoice PDF")</f>
        <v>Click for Invoice PDF</v>
      </c>
      <c r="I17"/>
    </row>
    <row r="18" spans="1:215">
      <c r="A18" t="s">
        <v>51</v>
      </c>
      <c r="B18" t="s">
        <v>52</v>
      </c>
      <c r="C18" t="s">
        <v>53</v>
      </c>
      <c r="D18">
        <v>21229</v>
      </c>
      <c r="E18" t="s">
        <v>54</v>
      </c>
      <c r="F18">
        <v>1226</v>
      </c>
      <c r="G18">
        <v>117</v>
      </c>
      <c r="H18" t="str">
        <f>Hyperlink("http://www.seavest.co.za/inv/fpdf16/inv-preview.php?Id=40708","Click for Invoice PDF")</f>
        <v>Click for Invoice PDF</v>
      </c>
      <c r="I18"/>
    </row>
    <row r="19" spans="1:215">
      <c r="A19" t="s">
        <v>55</v>
      </c>
      <c r="B19" t="s">
        <v>56</v>
      </c>
      <c r="C19" t="s">
        <v>15</v>
      </c>
      <c r="D19">
        <v>21200</v>
      </c>
      <c r="E19" t="s">
        <v>54</v>
      </c>
      <c r="F19">
        <v>14427.13</v>
      </c>
      <c r="G19">
        <v>84</v>
      </c>
      <c r="H19" t="str">
        <f>Hyperlink("http://www.seavest.co.za/inv/fpdf16/inv-preview.php?Id=40845","Click for Invoice PDF")</f>
        <v>Click for Invoice PDF</v>
      </c>
      <c r="I19"/>
    </row>
    <row r="20" spans="1:215">
      <c r="A20" t="s">
        <v>57</v>
      </c>
      <c r="B20" t="s">
        <v>58</v>
      </c>
      <c r="C20" t="s">
        <v>11</v>
      </c>
      <c r="D20">
        <v>21252</v>
      </c>
      <c r="E20" t="s">
        <v>54</v>
      </c>
      <c r="F20">
        <v>0</v>
      </c>
      <c r="G20">
        <v>113</v>
      </c>
      <c r="H20" t="str">
        <f>Hyperlink("http://www.seavest.co.za/inv/fpdf16/inv-preview.php?Id=40915","Click for Invoice PDF")</f>
        <v>Click for Invoice PDF</v>
      </c>
      <c r="I20"/>
    </row>
    <row r="21" spans="1:215">
      <c r="A21" t="s">
        <v>59</v>
      </c>
      <c r="B21" t="s">
        <v>60</v>
      </c>
      <c r="C21" t="s">
        <v>45</v>
      </c>
      <c r="D21">
        <v>21406</v>
      </c>
      <c r="E21" t="s">
        <v>61</v>
      </c>
      <c r="F21">
        <v>741</v>
      </c>
      <c r="G21">
        <v>74</v>
      </c>
      <c r="H21" t="str">
        <f>Hyperlink("http://www.seavest.co.za/inv/fpdf16/inv-preview.php?Id=41007","Click for Invoice PDF")</f>
        <v>Click for Invoice PDF</v>
      </c>
      <c r="I21"/>
    </row>
    <row r="22" spans="1:215">
      <c r="A22" t="s">
        <v>62</v>
      </c>
      <c r="B22" t="s">
        <v>63</v>
      </c>
      <c r="C22" t="s">
        <v>64</v>
      </c>
      <c r="D22">
        <v>21391</v>
      </c>
      <c r="E22" t="s">
        <v>61</v>
      </c>
      <c r="F22">
        <v>7283.51</v>
      </c>
      <c r="G22">
        <v>87</v>
      </c>
      <c r="H22" t="str">
        <f>Hyperlink("http://www.seavest.co.za/inv/fpdf16/inv-preview.php?Id=40586","Click for Invoice PDF")</f>
        <v>Click for Invoice PDF</v>
      </c>
      <c r="I22"/>
    </row>
    <row r="23" spans="1:215">
      <c r="A23" t="s">
        <v>65</v>
      </c>
      <c r="B23" t="s">
        <v>66</v>
      </c>
      <c r="C23" t="s">
        <v>11</v>
      </c>
      <c r="D23">
        <v>20950</v>
      </c>
      <c r="E23" t="s">
        <v>67</v>
      </c>
      <c r="F23">
        <v>0</v>
      </c>
      <c r="G23">
        <v>124</v>
      </c>
      <c r="H23" t="str">
        <f>Hyperlink("http://www.seavest.co.za/inv/fpdf16/inv-preview.php?Id=40664","Click for Invoice PDF")</f>
        <v>Click for Invoice PDF</v>
      </c>
      <c r="I23"/>
    </row>
    <row r="24" spans="1:215">
      <c r="A24" t="s">
        <v>68</v>
      </c>
      <c r="B24" t="s">
        <v>69</v>
      </c>
      <c r="C24" t="s">
        <v>11</v>
      </c>
      <c r="D24">
        <v>21008</v>
      </c>
      <c r="E24" t="s">
        <v>67</v>
      </c>
      <c r="F24">
        <v>0</v>
      </c>
      <c r="G24">
        <v>123</v>
      </c>
      <c r="H24" t="str">
        <f>Hyperlink("http://www.seavest.co.za/inv/fpdf16/inv-preview.php?Id=40690","Click for Invoice PDF")</f>
        <v>Click for Invoice PDF</v>
      </c>
      <c r="I24"/>
    </row>
    <row r="25" spans="1:215">
      <c r="A25" t="s">
        <v>70</v>
      </c>
      <c r="B25" t="s">
        <v>41</v>
      </c>
      <c r="C25" t="s">
        <v>11</v>
      </c>
      <c r="D25">
        <v>21541</v>
      </c>
      <c r="E25" t="s">
        <v>71</v>
      </c>
      <c r="F25">
        <v>6293.81</v>
      </c>
      <c r="G25">
        <v>26</v>
      </c>
      <c r="H25" t="str">
        <f>Hyperlink("http://www.seavest.co.za/inv/fpdf16/inv-preview.php?Id=41180","Click for Invoice PDF")</f>
        <v>Click for Invoice PDF</v>
      </c>
      <c r="I25"/>
    </row>
    <row r="26" spans="1:215">
      <c r="A26" t="s">
        <v>72</v>
      </c>
      <c r="B26" t="s">
        <v>73</v>
      </c>
      <c r="C26" t="s">
        <v>32</v>
      </c>
      <c r="D26">
        <v>21908</v>
      </c>
      <c r="E26" t="s">
        <v>71</v>
      </c>
      <c r="F26">
        <v>938</v>
      </c>
      <c r="G26">
        <v>6</v>
      </c>
      <c r="H26" t="str">
        <f>Hyperlink("http://www.seavest.co.za/inv/fpdf16/inv-preview.php?Id=41478","Click for Invoice PDF")</f>
        <v>Click for Invoice PDF</v>
      </c>
      <c r="I26"/>
    </row>
    <row r="27" spans="1:215">
      <c r="A27" t="s">
        <v>74</v>
      </c>
      <c r="B27" t="s">
        <v>75</v>
      </c>
      <c r="C27"/>
      <c r="D27">
        <v>21281</v>
      </c>
      <c r="E27" t="s">
        <v>76</v>
      </c>
      <c r="F27">
        <v>5254.4</v>
      </c>
      <c r="G27">
        <v>109</v>
      </c>
      <c r="H27" t="str">
        <f>Hyperlink("http://www.seavest.co.za/inv/fpdf16/inv-preview.php?Id=40904","Click for Invoice PDF")</f>
        <v>Click for Invoice PDF</v>
      </c>
      <c r="I27"/>
    </row>
    <row r="28" spans="1:215">
      <c r="A28" t="s">
        <v>77</v>
      </c>
      <c r="B28" t="s">
        <v>78</v>
      </c>
      <c r="C28" t="s">
        <v>11</v>
      </c>
      <c r="D28">
        <v>21266</v>
      </c>
      <c r="E28" t="s">
        <v>76</v>
      </c>
      <c r="F28">
        <v>0</v>
      </c>
      <c r="G28">
        <v>111</v>
      </c>
      <c r="H28" t="str">
        <f>Hyperlink("http://www.seavest.co.za/inv/fpdf16/inv-preview.php?Id=40932","Click for Invoice PDF")</f>
        <v>Click for Invoice PDF</v>
      </c>
      <c r="I28"/>
    </row>
    <row r="29" spans="1:215">
      <c r="A29" t="s">
        <v>79</v>
      </c>
      <c r="B29" t="s">
        <v>80</v>
      </c>
      <c r="C29" t="s">
        <v>81</v>
      </c>
      <c r="D29">
        <v>21271</v>
      </c>
      <c r="E29" t="s">
        <v>76</v>
      </c>
      <c r="F29">
        <v>3789.9</v>
      </c>
      <c r="G29">
        <v>55</v>
      </c>
      <c r="H29" t="str">
        <f>Hyperlink("http://www.seavest.co.za/inv/fpdf16/inv-preview.php?Id=40928","Click for Invoice PDF")</f>
        <v>Click for Invoice PDF</v>
      </c>
      <c r="I29"/>
    </row>
    <row r="30" spans="1:215">
      <c r="A30" t="s">
        <v>82</v>
      </c>
      <c r="B30" t="s">
        <v>83</v>
      </c>
      <c r="C30" t="s">
        <v>53</v>
      </c>
      <c r="D30">
        <v>21240</v>
      </c>
      <c r="E30" t="s">
        <v>76</v>
      </c>
      <c r="F30">
        <v>935</v>
      </c>
      <c r="G30">
        <v>117</v>
      </c>
      <c r="H30" t="str">
        <f>Hyperlink("http://www.seavest.co.za/inv/fpdf16/inv-preview.php?Id=40501","Click for Invoice PDF")</f>
        <v>Click for Invoice PDF</v>
      </c>
      <c r="I30"/>
    </row>
    <row r="31" spans="1:215">
      <c r="A31" t="s">
        <v>84</v>
      </c>
      <c r="B31" t="s">
        <v>85</v>
      </c>
      <c r="C31" t="s">
        <v>11</v>
      </c>
      <c r="D31">
        <v>21206</v>
      </c>
      <c r="E31" t="s">
        <v>76</v>
      </c>
      <c r="F31">
        <v>0</v>
      </c>
      <c r="G31">
        <v>118</v>
      </c>
      <c r="H31" t="str">
        <f>Hyperlink("http://www.seavest.co.za/inv/fpdf16/inv-preview.php?Id=40804","Click for Invoice PDF")</f>
        <v>Click for Invoice PDF</v>
      </c>
      <c r="I31"/>
    </row>
    <row r="32" spans="1:215">
      <c r="A32" t="s">
        <v>86</v>
      </c>
      <c r="B32" t="s">
        <v>87</v>
      </c>
      <c r="C32" t="s">
        <v>23</v>
      </c>
      <c r="D32">
        <v>21340</v>
      </c>
      <c r="E32" t="s">
        <v>88</v>
      </c>
      <c r="F32">
        <v>5437.3</v>
      </c>
      <c r="G32">
        <v>46</v>
      </c>
      <c r="H32" t="str">
        <f>Hyperlink("http://www.seavest.co.za/inv/fpdf16/inv-preview.php?Id=40985","Click for Invoice PDF")</f>
        <v>Click for Invoice PDF</v>
      </c>
      <c r="I32"/>
    </row>
    <row r="33" spans="1:215">
      <c r="A33" t="s">
        <v>89</v>
      </c>
      <c r="B33" t="s">
        <v>90</v>
      </c>
      <c r="C33" t="s">
        <v>53</v>
      </c>
      <c r="D33">
        <v>20633</v>
      </c>
      <c r="E33" t="s">
        <v>91</v>
      </c>
      <c r="F33">
        <v>49936</v>
      </c>
      <c r="G33">
        <v>21</v>
      </c>
      <c r="H33" t="str">
        <f>Hyperlink("http://www.seavest.co.za/inv/fpdf16/inv-preview.php?Id=40320","Click for Invoice PDF")</f>
        <v>Click for Invoice PDF</v>
      </c>
      <c r="I33"/>
    </row>
    <row r="34" spans="1:215">
      <c r="A34" t="s">
        <v>92</v>
      </c>
      <c r="B34" t="s">
        <v>93</v>
      </c>
      <c r="C34" t="s">
        <v>48</v>
      </c>
      <c r="D34">
        <v>21907</v>
      </c>
      <c r="E34" t="s">
        <v>94</v>
      </c>
      <c r="F34">
        <v>6630.2</v>
      </c>
      <c r="G34">
        <v>6</v>
      </c>
      <c r="H34" t="str">
        <f>Hyperlink("http://www.seavest.co.za/inv/fpdf16/inv-preview.php?Id=41477","Click for Invoice PDF")</f>
        <v>Click for Invoice PDF</v>
      </c>
      <c r="I34"/>
    </row>
    <row r="35" spans="1:215">
      <c r="A35" t="s">
        <v>95</v>
      </c>
      <c r="B35" t="s">
        <v>96</v>
      </c>
      <c r="C35" t="s">
        <v>32</v>
      </c>
      <c r="D35">
        <v>21931</v>
      </c>
      <c r="E35" t="s">
        <v>94</v>
      </c>
      <c r="F35">
        <v>21052.2</v>
      </c>
      <c r="G35">
        <v>22</v>
      </c>
      <c r="H35" t="str">
        <f>Hyperlink("http://www.seavest.co.za/inv/fpdf16/inv-preview.php?Id=41497","Click for Invoice PDF")</f>
        <v>Click for Invoice PDF</v>
      </c>
      <c r="I35"/>
    </row>
    <row r="36" spans="1:215">
      <c r="A36" t="s">
        <v>97</v>
      </c>
      <c r="B36" t="s">
        <v>98</v>
      </c>
      <c r="C36" t="s">
        <v>48</v>
      </c>
      <c r="D36">
        <v>21949</v>
      </c>
      <c r="E36" t="s">
        <v>94</v>
      </c>
      <c r="F36">
        <v>14272.85</v>
      </c>
      <c r="G36">
        <v>6</v>
      </c>
      <c r="H36" t="str">
        <f>Hyperlink("http://www.seavest.co.za/inv/fpdf16/inv-preview.php?Id=41537","Click for Invoice PDF")</f>
        <v>Click for Invoice PDF</v>
      </c>
      <c r="I36"/>
    </row>
    <row r="37" spans="1:215">
      <c r="A37" t="s">
        <v>99</v>
      </c>
      <c r="B37" t="s">
        <v>100</v>
      </c>
      <c r="C37" t="s">
        <v>11</v>
      </c>
      <c r="D37">
        <v>21209</v>
      </c>
      <c r="E37" t="s">
        <v>101</v>
      </c>
      <c r="F37">
        <v>0</v>
      </c>
      <c r="G37">
        <v>89</v>
      </c>
      <c r="H37" t="str">
        <f>Hyperlink("http://www.seavest.co.za/inv/fpdf16/inv-preview.php?Id=40689","Click for Invoice PDF")</f>
        <v>Click for Invoice PDF</v>
      </c>
      <c r="I37"/>
    </row>
    <row r="38" spans="1:215">
      <c r="A38" t="s">
        <v>102</v>
      </c>
      <c r="B38" t="s">
        <v>103</v>
      </c>
      <c r="C38" t="s">
        <v>39</v>
      </c>
      <c r="D38">
        <v>21049</v>
      </c>
      <c r="E38" t="s">
        <v>101</v>
      </c>
      <c r="F38">
        <v>4094</v>
      </c>
      <c r="G38">
        <v>62</v>
      </c>
      <c r="H38" t="str">
        <f>Hyperlink("http://www.seavest.co.za/inv/fpdf16/inv-preview.php?Id=40677","Click for Invoice PDF")</f>
        <v>Click for Invoice PDF</v>
      </c>
      <c r="I38"/>
    </row>
    <row r="39" spans="1:215">
      <c r="A39" t="s">
        <v>104</v>
      </c>
      <c r="B39" t="s">
        <v>105</v>
      </c>
      <c r="C39" t="s">
        <v>64</v>
      </c>
      <c r="D39">
        <v>21113</v>
      </c>
      <c r="E39" t="s">
        <v>101</v>
      </c>
      <c r="F39">
        <v>8643.799999999999</v>
      </c>
      <c r="G39">
        <v>56</v>
      </c>
      <c r="H39" t="str">
        <f>Hyperlink("http://www.seavest.co.za/inv/fpdf16/inv-preview.php?Id=40684","Click for Invoice PDF")</f>
        <v>Click for Invoice PDF</v>
      </c>
      <c r="I39"/>
    </row>
    <row r="40" spans="1:215">
      <c r="A40" t="s">
        <v>106</v>
      </c>
      <c r="B40" t="s">
        <v>107</v>
      </c>
      <c r="C40" t="s">
        <v>53</v>
      </c>
      <c r="D40">
        <v>21183</v>
      </c>
      <c r="E40" t="s">
        <v>101</v>
      </c>
      <c r="F40">
        <v>10211.7</v>
      </c>
      <c r="G40">
        <v>64</v>
      </c>
      <c r="H40" t="str">
        <f>Hyperlink("http://www.seavest.co.za/inv/fpdf16/inv-preview.php?Id=40725","Click for Invoice PDF")</f>
        <v>Click for Invoice PDF</v>
      </c>
      <c r="I40"/>
    </row>
    <row r="41" spans="1:215">
      <c r="A41" t="s">
        <v>108</v>
      </c>
      <c r="B41" t="s">
        <v>109</v>
      </c>
      <c r="C41" t="s">
        <v>53</v>
      </c>
      <c r="D41">
        <v>21587</v>
      </c>
      <c r="E41" t="s">
        <v>110</v>
      </c>
      <c r="F41">
        <v>12390.8</v>
      </c>
      <c r="G41">
        <v>42</v>
      </c>
      <c r="H41" t="str">
        <f>Hyperlink("http://www.seavest.co.za/inv/fpdf16/inv-preview.php?Id=41213","Click for Invoice PDF")</f>
        <v>Click for Invoice PDF</v>
      </c>
      <c r="I41"/>
    </row>
    <row r="42" spans="1:215">
      <c r="A42" t="s">
        <v>111</v>
      </c>
      <c r="B42" t="s">
        <v>112</v>
      </c>
      <c r="C42" t="s">
        <v>48</v>
      </c>
      <c r="D42">
        <v>21452</v>
      </c>
      <c r="E42" t="s">
        <v>110</v>
      </c>
      <c r="F42">
        <v>10098.2</v>
      </c>
      <c r="G42">
        <v>56</v>
      </c>
      <c r="H42" t="str">
        <f>Hyperlink("http://www.seavest.co.za/inv/fpdf16/inv-preview.php?Id=40957","Click for Invoice PDF")</f>
        <v>Click for Invoice PDF</v>
      </c>
      <c r="I42"/>
    </row>
    <row r="43" spans="1:215">
      <c r="A43" t="s">
        <v>113</v>
      </c>
      <c r="B43" t="s">
        <v>114</v>
      </c>
      <c r="C43" t="s">
        <v>53</v>
      </c>
      <c r="D43">
        <v>21622</v>
      </c>
      <c r="E43" t="s">
        <v>110</v>
      </c>
      <c r="F43">
        <v>1442.4</v>
      </c>
      <c r="G43">
        <v>36</v>
      </c>
      <c r="H43" t="str">
        <f>Hyperlink("http://www.seavest.co.za/inv/fpdf16/inv-preview.php?Id=41236","Click for Invoice PDF")</f>
        <v>Click for Invoice PDF</v>
      </c>
      <c r="I43"/>
    </row>
    <row r="44" spans="1:215">
      <c r="A44" t="s">
        <v>115</v>
      </c>
      <c r="B44" t="s">
        <v>116</v>
      </c>
      <c r="C44" t="s">
        <v>11</v>
      </c>
      <c r="D44">
        <v>20954</v>
      </c>
      <c r="E44" t="s">
        <v>117</v>
      </c>
      <c r="F44">
        <v>0</v>
      </c>
      <c r="G44">
        <v>127</v>
      </c>
      <c r="H44" t="str">
        <f>Hyperlink("http://www.seavest.co.za/inv/fpdf16/inv-preview.php?Id=40460","Click for Invoice PDF")</f>
        <v>Click for Invoice PDF</v>
      </c>
      <c r="I44"/>
    </row>
    <row r="45" spans="1:215">
      <c r="A45" t="s">
        <v>118</v>
      </c>
      <c r="B45" t="s">
        <v>119</v>
      </c>
      <c r="C45" t="s">
        <v>11</v>
      </c>
      <c r="D45">
        <v>21216</v>
      </c>
      <c r="E45" t="s">
        <v>120</v>
      </c>
      <c r="F45">
        <v>5142</v>
      </c>
      <c r="G45">
        <v>113</v>
      </c>
      <c r="H45" t="str">
        <f>Hyperlink("http://www.seavest.co.za/inv/fpdf16/inv-preview.php?Id=40722","Click for Invoice PDF")</f>
        <v>Click for Invoice PDF</v>
      </c>
      <c r="I45"/>
    </row>
    <row r="46" spans="1:215">
      <c r="A46" t="s">
        <v>121</v>
      </c>
      <c r="B46" t="s">
        <v>122</v>
      </c>
      <c r="C46" t="s">
        <v>53</v>
      </c>
      <c r="D46">
        <v>21280</v>
      </c>
      <c r="E46" t="s">
        <v>120</v>
      </c>
      <c r="F46">
        <v>12919.1</v>
      </c>
      <c r="G46">
        <v>55</v>
      </c>
      <c r="H46" t="str">
        <f>Hyperlink("http://www.seavest.co.za/inv/fpdf16/inv-preview.php?Id=40918","Click for Invoice PDF")</f>
        <v>Click for Invoice PDF</v>
      </c>
      <c r="I46"/>
    </row>
    <row r="47" spans="1:215">
      <c r="A47" t="s">
        <v>123</v>
      </c>
      <c r="B47" t="s">
        <v>124</v>
      </c>
      <c r="C47" t="s">
        <v>64</v>
      </c>
      <c r="D47">
        <v>21180</v>
      </c>
      <c r="E47" t="s">
        <v>125</v>
      </c>
      <c r="F47">
        <v>4805</v>
      </c>
      <c r="G47">
        <v>50</v>
      </c>
      <c r="H47" t="str">
        <f>Hyperlink("http://www.seavest.co.za/inv/fpdf16/inv-preview.php?Id=40850","Click for Invoice PDF")</f>
        <v>Click for Invoice PDF</v>
      </c>
      <c r="I47"/>
    </row>
    <row r="48" spans="1:215">
      <c r="A48" t="s">
        <v>126</v>
      </c>
      <c r="B48" t="s">
        <v>127</v>
      </c>
      <c r="C48" t="s">
        <v>53</v>
      </c>
      <c r="D48">
        <v>21673</v>
      </c>
      <c r="E48" t="s">
        <v>125</v>
      </c>
      <c r="F48">
        <v>8916.120000000001</v>
      </c>
      <c r="G48">
        <v>6</v>
      </c>
      <c r="H48" t="str">
        <f>Hyperlink("http://www.seavest.co.za/inv/fpdf16/inv-preview.php?Id=41271","Click for Invoice PDF")</f>
        <v>Click for Invoice PDF</v>
      </c>
      <c r="I48"/>
    </row>
    <row r="49" spans="1:215">
      <c r="A49" t="s">
        <v>128</v>
      </c>
      <c r="B49" t="s">
        <v>129</v>
      </c>
      <c r="C49" t="s">
        <v>23</v>
      </c>
      <c r="D49">
        <v>21456</v>
      </c>
      <c r="E49" t="s">
        <v>130</v>
      </c>
      <c r="F49">
        <v>8430.26</v>
      </c>
      <c r="G49">
        <v>84</v>
      </c>
      <c r="H49" t="str">
        <f>Hyperlink("http://www.seavest.co.za/inv/fpdf16/inv-preview.php?Id=40557","Click for Invoice PDF")</f>
        <v>Click for Invoice PDF</v>
      </c>
      <c r="I49"/>
    </row>
    <row r="50" spans="1:215">
      <c r="A50" t="s">
        <v>131</v>
      </c>
      <c r="B50" t="s">
        <v>132</v>
      </c>
      <c r="C50" t="s">
        <v>53</v>
      </c>
      <c r="D50">
        <v>21248</v>
      </c>
      <c r="E50" t="s">
        <v>130</v>
      </c>
      <c r="F50">
        <v>8622.299999999999</v>
      </c>
      <c r="G50">
        <v>67</v>
      </c>
      <c r="H50" t="str">
        <f>Hyperlink("http://www.seavest.co.za/inv/fpdf16/inv-preview.php?Id=40816","Click for Invoice PDF")</f>
        <v>Click for Invoice PDF</v>
      </c>
      <c r="I50"/>
    </row>
    <row r="51" spans="1:215">
      <c r="A51" t="s">
        <v>133</v>
      </c>
      <c r="B51" t="s">
        <v>134</v>
      </c>
      <c r="C51" t="s">
        <v>39</v>
      </c>
      <c r="D51">
        <v>21466</v>
      </c>
      <c r="E51" t="s">
        <v>130</v>
      </c>
      <c r="F51">
        <v>13477.2</v>
      </c>
      <c r="G51">
        <v>67</v>
      </c>
      <c r="H51" t="str">
        <f>Hyperlink("http://www.seavest.co.za/inv/fpdf16/inv-preview.php?Id=40981","Click for Invoice PDF")</f>
        <v>Click for Invoice PDF</v>
      </c>
      <c r="I51"/>
    </row>
    <row r="52" spans="1:215">
      <c r="A52" t="s">
        <v>135</v>
      </c>
      <c r="B52" t="s">
        <v>134</v>
      </c>
      <c r="C52" t="s">
        <v>39</v>
      </c>
      <c r="D52">
        <v>21420</v>
      </c>
      <c r="E52" t="s">
        <v>130</v>
      </c>
      <c r="F52">
        <v>8077.4</v>
      </c>
      <c r="G52">
        <v>67</v>
      </c>
      <c r="H52" t="str">
        <f>Hyperlink("http://www.seavest.co.za/inv/fpdf16/inv-preview.php?Id=40982","Click for Invoice PDF")</f>
        <v>Click for Invoice PDF</v>
      </c>
      <c r="I52"/>
    </row>
    <row r="53" spans="1:215">
      <c r="A53" t="s">
        <v>136</v>
      </c>
      <c r="B53" t="s">
        <v>103</v>
      </c>
      <c r="C53" t="s">
        <v>39</v>
      </c>
      <c r="D53">
        <v>21401</v>
      </c>
      <c r="E53" t="s">
        <v>130</v>
      </c>
      <c r="F53">
        <v>94170.8</v>
      </c>
      <c r="G53">
        <v>84</v>
      </c>
      <c r="H53" t="str">
        <f>Hyperlink("http://www.seavest.co.za/inv/fpdf16/inv-preview.php?Id=41036","Click for Invoice PDF")</f>
        <v>Click for Invoice PDF</v>
      </c>
      <c r="I53"/>
    </row>
    <row r="54" spans="1:215">
      <c r="A54" t="s">
        <v>137</v>
      </c>
      <c r="B54" t="s">
        <v>60</v>
      </c>
      <c r="C54" t="s">
        <v>23</v>
      </c>
      <c r="D54">
        <v>20906</v>
      </c>
      <c r="E54" t="s">
        <v>138</v>
      </c>
      <c r="F54">
        <v>2848.6</v>
      </c>
      <c r="G54">
        <v>6</v>
      </c>
      <c r="H54" t="str">
        <f>Hyperlink("http://www.seavest.co.za/inv/fpdf16/inv-preview.php?Id=40321","Click for Invoice PDF")</f>
        <v>Click for Invoice PDF</v>
      </c>
      <c r="I54"/>
    </row>
    <row r="55" spans="1:215">
      <c r="A55" t="s">
        <v>139</v>
      </c>
      <c r="B55" t="s">
        <v>29</v>
      </c>
      <c r="C55" t="s">
        <v>15</v>
      </c>
      <c r="D55">
        <v>21697</v>
      </c>
      <c r="E55" t="s">
        <v>138</v>
      </c>
      <c r="F55">
        <v>3129.5</v>
      </c>
      <c r="G55">
        <v>54</v>
      </c>
      <c r="H55" t="str">
        <f>Hyperlink("http://www.seavest.co.za/inv/fpdf16/inv-preview.php?Id=41301","Click for Invoice PDF")</f>
        <v>Click for Invoice PDF</v>
      </c>
      <c r="I55"/>
    </row>
    <row r="56" spans="1:215">
      <c r="A56" t="s">
        <v>140</v>
      </c>
      <c r="B56" t="s">
        <v>141</v>
      </c>
      <c r="C56" t="s">
        <v>11</v>
      </c>
      <c r="D56">
        <v>21519</v>
      </c>
      <c r="E56" t="s">
        <v>142</v>
      </c>
      <c r="F56">
        <v>0</v>
      </c>
      <c r="G56">
        <v>64</v>
      </c>
      <c r="H56" t="str">
        <f>Hyperlink("http://www.seavest.co.za/inv/fpdf16/inv-preview.php?Id=40841","Click for Invoice PDF")</f>
        <v>Click for Invoice PDF</v>
      </c>
      <c r="I56"/>
    </row>
    <row r="57" spans="1:215">
      <c r="A57" t="s">
        <v>143</v>
      </c>
      <c r="B57" t="s">
        <v>144</v>
      </c>
      <c r="C57" t="s">
        <v>11</v>
      </c>
      <c r="D57">
        <v>20630</v>
      </c>
      <c r="E57" t="s">
        <v>142</v>
      </c>
      <c r="F57">
        <v>0</v>
      </c>
      <c r="G57">
        <v>82</v>
      </c>
      <c r="H57" t="str">
        <f>Hyperlink("http://www.seavest.co.za/inv/fpdf16/inv-preview.php?Id=40291","Click for Invoice PDF")</f>
        <v>Click for Invoice PDF</v>
      </c>
      <c r="I57"/>
    </row>
    <row r="58" spans="1:215">
      <c r="A58" t="s">
        <v>145</v>
      </c>
      <c r="B58" t="s">
        <v>146</v>
      </c>
      <c r="C58" t="s">
        <v>23</v>
      </c>
      <c r="D58">
        <v>21302</v>
      </c>
      <c r="E58" t="s">
        <v>142</v>
      </c>
      <c r="F58">
        <v>6865.9</v>
      </c>
      <c r="G58">
        <v>62</v>
      </c>
      <c r="H58" t="str">
        <f>Hyperlink("http://www.seavest.co.za/inv/fpdf16/inv-preview.php?Id=40933","Click for Invoice PDF")</f>
        <v>Click for Invoice PDF</v>
      </c>
      <c r="I58"/>
    </row>
    <row r="59" spans="1:215">
      <c r="A59" t="s">
        <v>147</v>
      </c>
      <c r="B59" t="s">
        <v>148</v>
      </c>
      <c r="C59" t="s">
        <v>11</v>
      </c>
      <c r="D59">
        <v>21414</v>
      </c>
      <c r="E59" t="s">
        <v>142</v>
      </c>
      <c r="F59">
        <v>0</v>
      </c>
      <c r="G59">
        <v>83</v>
      </c>
      <c r="H59" t="str">
        <f>Hyperlink("http://www.seavest.co.za/inv/fpdf16/inv-preview.php?Id=41025","Click for Invoice PDF")</f>
        <v>Click for Invoice PDF</v>
      </c>
      <c r="I59"/>
    </row>
    <row r="60" spans="1:215">
      <c r="A60" t="s">
        <v>149</v>
      </c>
      <c r="B60" t="s">
        <v>150</v>
      </c>
      <c r="C60" t="s">
        <v>48</v>
      </c>
      <c r="D60">
        <v>21951</v>
      </c>
      <c r="E60" t="s">
        <v>151</v>
      </c>
      <c r="F60">
        <v>12607.92</v>
      </c>
      <c r="G60">
        <v>22</v>
      </c>
      <c r="H60" t="str">
        <f>Hyperlink("http://www.seavest.co.za/inv/fpdf16/inv-preview.php?Id=41531","Click for Invoice PDF")</f>
        <v>Click for Invoice PDF</v>
      </c>
      <c r="I60"/>
    </row>
    <row r="61" spans="1:215">
      <c r="A61" t="s">
        <v>152</v>
      </c>
      <c r="B61" t="s">
        <v>153</v>
      </c>
      <c r="C61" t="s">
        <v>45</v>
      </c>
      <c r="D61">
        <v>21953</v>
      </c>
      <c r="E61" t="s">
        <v>151</v>
      </c>
      <c r="F61">
        <v>11615.2</v>
      </c>
      <c r="G61">
        <v>22</v>
      </c>
      <c r="H61" t="str">
        <f>Hyperlink("http://www.seavest.co.za/inv/fpdf16/inv-preview.php?Id=41526","Click for Invoice PDF")</f>
        <v>Click for Invoice PDF</v>
      </c>
      <c r="I61"/>
    </row>
    <row r="62" spans="1:215">
      <c r="A62" t="s">
        <v>154</v>
      </c>
      <c r="B62" t="s">
        <v>155</v>
      </c>
      <c r="C62" t="s">
        <v>48</v>
      </c>
      <c r="D62">
        <v>21948</v>
      </c>
      <c r="E62" t="s">
        <v>151</v>
      </c>
      <c r="F62">
        <v>11147.2</v>
      </c>
      <c r="G62">
        <v>22</v>
      </c>
      <c r="H62" t="str">
        <f>Hyperlink("http://www.seavest.co.za/inv/fpdf16/inv-preview.php?Id=41529","Click for Invoice PDF")</f>
        <v>Click for Invoice PDF</v>
      </c>
      <c r="I62"/>
    </row>
    <row r="63" spans="1:215">
      <c r="A63" t="s">
        <v>156</v>
      </c>
      <c r="B63" t="s">
        <v>157</v>
      </c>
      <c r="C63" t="s">
        <v>39</v>
      </c>
      <c r="D63">
        <v>21276</v>
      </c>
      <c r="E63" t="s">
        <v>158</v>
      </c>
      <c r="F63">
        <v>4792</v>
      </c>
      <c r="G63">
        <v>36</v>
      </c>
      <c r="H63" t="str">
        <f>Hyperlink("http://www.seavest.co.za/inv/fpdf16/inv-preview.php?Id=40936","Click for Invoice PDF")</f>
        <v>Click for Invoice PDF</v>
      </c>
      <c r="I63"/>
    </row>
    <row r="64" spans="1:215">
      <c r="A64" t="s">
        <v>159</v>
      </c>
      <c r="B64" t="s">
        <v>160</v>
      </c>
      <c r="C64" t="s">
        <v>53</v>
      </c>
      <c r="D64">
        <v>21674</v>
      </c>
      <c r="E64" t="s">
        <v>158</v>
      </c>
      <c r="F64">
        <v>7035.8</v>
      </c>
      <c r="G64">
        <v>4</v>
      </c>
      <c r="H64" t="str">
        <f>Hyperlink("http://www.seavest.co.za/inv/fpdf16/inv-preview.php?Id=41001","Click for Invoice PDF")</f>
        <v>Click for Invoice PDF</v>
      </c>
      <c r="I64"/>
    </row>
    <row r="65" spans="1:215">
      <c r="A65" t="s">
        <v>161</v>
      </c>
      <c r="B65" t="s">
        <v>162</v>
      </c>
      <c r="C65" t="s">
        <v>53</v>
      </c>
      <c r="D65">
        <v>21652</v>
      </c>
      <c r="E65" t="s">
        <v>158</v>
      </c>
      <c r="F65">
        <v>15087.5</v>
      </c>
      <c r="G65">
        <v>4</v>
      </c>
      <c r="H65" t="str">
        <f>Hyperlink("http://www.seavest.co.za/inv/fpdf16/inv-preview.php?Id=41243","Click for Invoice PDF")</f>
        <v>Click for Invoice PDF</v>
      </c>
      <c r="I65"/>
    </row>
    <row r="66" spans="1:215">
      <c r="A66" t="s">
        <v>163</v>
      </c>
      <c r="B66" t="s">
        <v>164</v>
      </c>
      <c r="C66" t="s">
        <v>32</v>
      </c>
      <c r="D66">
        <v>21704</v>
      </c>
      <c r="E66" t="s">
        <v>158</v>
      </c>
      <c r="F66">
        <v>4757.7</v>
      </c>
      <c r="G66">
        <v>4</v>
      </c>
      <c r="H66" t="str">
        <f>Hyperlink("http://www.seavest.co.za/inv/fpdf16/inv-preview.php?Id=41298","Click for Invoice PDF")</f>
        <v>Click for Invoice PDF</v>
      </c>
      <c r="I66"/>
    </row>
    <row r="67" spans="1:215">
      <c r="A67" t="s">
        <v>165</v>
      </c>
      <c r="B67" t="s">
        <v>166</v>
      </c>
      <c r="C67" t="s">
        <v>48</v>
      </c>
      <c r="D67">
        <v>21703</v>
      </c>
      <c r="E67" t="s">
        <v>158</v>
      </c>
      <c r="F67">
        <v>7728.3</v>
      </c>
      <c r="G67">
        <v>4</v>
      </c>
      <c r="H67" t="str">
        <f>Hyperlink("http://www.seavest.co.za/inv/fpdf16/inv-preview.php?Id=41314","Click for Invoice PDF")</f>
        <v>Click for Invoice PDF</v>
      </c>
      <c r="I67"/>
    </row>
    <row r="68" spans="1:215">
      <c r="A68" t="s">
        <v>167</v>
      </c>
      <c r="B68" t="s">
        <v>141</v>
      </c>
      <c r="C68" t="s">
        <v>15</v>
      </c>
      <c r="D68">
        <v>20867</v>
      </c>
      <c r="E68" t="s">
        <v>168</v>
      </c>
      <c r="F68">
        <v>0</v>
      </c>
      <c r="G68">
        <v>82</v>
      </c>
      <c r="H68" t="str">
        <f>Hyperlink("http://www.seavest.co.za/inv/fpdf16/inv-preview.php?Id=40393","Click for Invoice PDF")</f>
        <v>Click for Invoice PDF</v>
      </c>
      <c r="I68"/>
    </row>
    <row r="69" spans="1:215">
      <c r="A69" t="s">
        <v>169</v>
      </c>
      <c r="B69" t="s">
        <v>170</v>
      </c>
      <c r="C69" t="s">
        <v>39</v>
      </c>
      <c r="D69">
        <v>20940</v>
      </c>
      <c r="E69" t="s">
        <v>168</v>
      </c>
      <c r="F69">
        <v>15930.8</v>
      </c>
      <c r="G69">
        <v>75</v>
      </c>
      <c r="H69" t="str">
        <f>Hyperlink("http://www.seavest.co.za/inv/fpdf16/inv-preview.php?Id=40652","Click for Invoice PDF")</f>
        <v>Click for Invoice PDF</v>
      </c>
      <c r="I69"/>
    </row>
    <row r="70" spans="1:215">
      <c r="A70" t="s">
        <v>171</v>
      </c>
      <c r="B70" t="s">
        <v>172</v>
      </c>
      <c r="C70" t="s">
        <v>53</v>
      </c>
      <c r="D70">
        <v>21247</v>
      </c>
      <c r="E70" t="s">
        <v>168</v>
      </c>
      <c r="F70">
        <v>17196.16</v>
      </c>
      <c r="G70">
        <v>74</v>
      </c>
      <c r="H70" t="str">
        <f>Hyperlink("http://www.seavest.co.za/inv/fpdf16/inv-preview.php?Id=40736","Click for Invoice PDF")</f>
        <v>Click for Invoice PDF</v>
      </c>
      <c r="I70"/>
    </row>
    <row r="71" spans="1:215">
      <c r="A71" t="s">
        <v>173</v>
      </c>
      <c r="B71" t="s">
        <v>174</v>
      </c>
      <c r="C71" t="s">
        <v>11</v>
      </c>
      <c r="D71">
        <v>21443</v>
      </c>
      <c r="E71" t="s">
        <v>168</v>
      </c>
      <c r="F71">
        <v>0</v>
      </c>
      <c r="G71">
        <v>69</v>
      </c>
      <c r="H71" t="str">
        <f>Hyperlink("http://www.seavest.co.za/inv/fpdf16/inv-preview.php?Id=41065","Click for Invoice PDF")</f>
        <v>Click for Invoice PDF</v>
      </c>
      <c r="I71"/>
    </row>
    <row r="72" spans="1:215">
      <c r="A72" t="s">
        <v>175</v>
      </c>
      <c r="B72" t="s">
        <v>174</v>
      </c>
      <c r="C72" t="s">
        <v>11</v>
      </c>
      <c r="D72">
        <v>21486</v>
      </c>
      <c r="E72" t="s">
        <v>168</v>
      </c>
      <c r="F72">
        <v>0</v>
      </c>
      <c r="G72">
        <v>82</v>
      </c>
      <c r="H72" t="str">
        <f>Hyperlink("http://www.seavest.co.za/inv/fpdf16/inv-preview.php?Id=41070","Click for Invoice PDF")</f>
        <v>Click for Invoice PDF</v>
      </c>
      <c r="I72"/>
    </row>
    <row r="73" spans="1:215">
      <c r="A73" t="s">
        <v>176</v>
      </c>
      <c r="B73" t="s">
        <v>177</v>
      </c>
      <c r="C73" t="s">
        <v>48</v>
      </c>
      <c r="D73">
        <v>20708</v>
      </c>
      <c r="E73" t="s">
        <v>178</v>
      </c>
      <c r="F73">
        <v>0</v>
      </c>
      <c r="G73">
        <v>203</v>
      </c>
      <c r="H73" t="str">
        <f>Hyperlink("http://www.seavest.co.za/inv/fpdf16/inv-preview.php?Id=40382","Click for Invoice PDF")</f>
        <v>Click for Invoice PDF</v>
      </c>
      <c r="I73"/>
    </row>
    <row r="74" spans="1:215">
      <c r="A74" t="s">
        <v>179</v>
      </c>
      <c r="B74" t="s">
        <v>180</v>
      </c>
      <c r="C74" t="s">
        <v>53</v>
      </c>
      <c r="D74">
        <v>20975</v>
      </c>
      <c r="E74" t="s">
        <v>181</v>
      </c>
      <c r="F74">
        <v>7225.3</v>
      </c>
      <c r="G74">
        <v>126</v>
      </c>
      <c r="H74" t="str">
        <f>Hyperlink("http://www.seavest.co.za/inv/fpdf16/inv-preview.php?Id=40640","Click for Invoice PDF")</f>
        <v>Click for Invoice PDF</v>
      </c>
      <c r="I74"/>
    </row>
    <row r="75" spans="1:215">
      <c r="A75" t="s">
        <v>182</v>
      </c>
      <c r="B75" t="s">
        <v>26</v>
      </c>
      <c r="C75" t="s">
        <v>48</v>
      </c>
      <c r="D75">
        <v>21856</v>
      </c>
      <c r="E75" t="s">
        <v>183</v>
      </c>
      <c r="F75">
        <v>2578.1</v>
      </c>
      <c r="G75">
        <v>21</v>
      </c>
      <c r="H75" t="str">
        <f>Hyperlink("http://www.seavest.co.za/inv/fpdf16/inv-preview.php?Id=41439","Click for Invoice PDF")</f>
        <v>Click for Invoice PDF</v>
      </c>
      <c r="I75"/>
    </row>
    <row r="76" spans="1:215">
      <c r="A76" t="s">
        <v>184</v>
      </c>
      <c r="B76" t="s">
        <v>185</v>
      </c>
      <c r="C76" t="s">
        <v>53</v>
      </c>
      <c r="D76">
        <v>21491</v>
      </c>
      <c r="E76" t="s">
        <v>183</v>
      </c>
      <c r="F76">
        <v>10274.8</v>
      </c>
      <c r="G76">
        <v>14</v>
      </c>
      <c r="H76" t="str">
        <f>Hyperlink("http://www.seavest.co.za/inv/fpdf16/inv-preview.php?Id=40922","Click for Invoice PDF")</f>
        <v>Click for Invoice PDF</v>
      </c>
      <c r="I76"/>
    </row>
    <row r="77" spans="1:215">
      <c r="A77" t="s">
        <v>186</v>
      </c>
      <c r="B77" t="s">
        <v>185</v>
      </c>
      <c r="C77" t="s">
        <v>53</v>
      </c>
      <c r="D77">
        <v>21492</v>
      </c>
      <c r="E77" t="s">
        <v>183</v>
      </c>
      <c r="F77">
        <v>58639.4</v>
      </c>
      <c r="G77">
        <v>6</v>
      </c>
      <c r="H77" t="str">
        <f>Hyperlink("http://www.seavest.co.za/inv/fpdf16/inv-preview.php?Id=40991","Click for Invoice PDF")</f>
        <v>Click for Invoice PDF</v>
      </c>
      <c r="I77"/>
    </row>
    <row r="78" spans="1:215">
      <c r="A78" t="s">
        <v>187</v>
      </c>
      <c r="B78" t="s">
        <v>188</v>
      </c>
      <c r="C78" t="s">
        <v>48</v>
      </c>
      <c r="D78">
        <v>21854</v>
      </c>
      <c r="E78" t="s">
        <v>183</v>
      </c>
      <c r="F78">
        <v>7746.7</v>
      </c>
      <c r="G78">
        <v>6</v>
      </c>
      <c r="H78" t="str">
        <f>Hyperlink("http://www.seavest.co.za/inv/fpdf16/inv-preview.php?Id=41428","Click for Invoice PDF")</f>
        <v>Click for Invoice PDF</v>
      </c>
      <c r="I78"/>
    </row>
    <row r="79" spans="1:215">
      <c r="A79" t="s">
        <v>189</v>
      </c>
      <c r="B79" t="s">
        <v>190</v>
      </c>
      <c r="C79" t="s">
        <v>48</v>
      </c>
      <c r="D79">
        <v>21958</v>
      </c>
      <c r="E79" t="s">
        <v>183</v>
      </c>
      <c r="F79">
        <v>9427.299999999999</v>
      </c>
      <c r="G79">
        <v>14</v>
      </c>
      <c r="H79" t="str">
        <f>Hyperlink("http://www.seavest.co.za/inv/fpdf16/inv-preview.php?Id=41527","Click for Invoice PDF")</f>
        <v>Click for Invoice PDF</v>
      </c>
      <c r="I79"/>
    </row>
    <row r="80" spans="1:215">
      <c r="A80" t="s">
        <v>191</v>
      </c>
      <c r="B80" t="s">
        <v>119</v>
      </c>
      <c r="C80" t="s">
        <v>48</v>
      </c>
      <c r="D80">
        <v>21959</v>
      </c>
      <c r="E80" t="s">
        <v>183</v>
      </c>
      <c r="F80">
        <v>10663.2</v>
      </c>
      <c r="G80">
        <v>14</v>
      </c>
      <c r="H80" t="str">
        <f>Hyperlink("http://www.seavest.co.za/inv/fpdf16/inv-preview.php?Id=41536","Click for Invoice PDF")</f>
        <v>Click for Invoice PDF</v>
      </c>
      <c r="I80"/>
    </row>
    <row r="81" spans="1:215">
      <c r="A81" t="s">
        <v>192</v>
      </c>
      <c r="B81" t="s">
        <v>174</v>
      </c>
      <c r="C81" t="s">
        <v>11</v>
      </c>
      <c r="D81">
        <v>20587</v>
      </c>
      <c r="E81" t="s">
        <v>193</v>
      </c>
      <c r="F81">
        <v>30312.53</v>
      </c>
      <c r="G81">
        <v>81</v>
      </c>
      <c r="H81" t="str">
        <f>Hyperlink("http://www.seavest.co.za/inv/fpdf16/inv-preview.php?Id=39683","Click for Invoice PDF")</f>
        <v>Click for Invoice PDF</v>
      </c>
      <c r="I81"/>
    </row>
    <row r="82" spans="1:215">
      <c r="A82" t="s">
        <v>194</v>
      </c>
      <c r="B82" t="s">
        <v>195</v>
      </c>
      <c r="C82" t="s">
        <v>11</v>
      </c>
      <c r="D82">
        <v>21462</v>
      </c>
      <c r="E82" t="s">
        <v>193</v>
      </c>
      <c r="F82">
        <v>0</v>
      </c>
      <c r="G82">
        <v>81</v>
      </c>
      <c r="H82" t="str">
        <f>Hyperlink("http://www.seavest.co.za/inv/fpdf16/inv-preview.php?Id=41018","Click for Invoice PDF")</f>
        <v>Click for Invoice PDF</v>
      </c>
      <c r="I82"/>
    </row>
    <row r="83" spans="1:215">
      <c r="A83" t="s">
        <v>196</v>
      </c>
      <c r="B83" t="s">
        <v>197</v>
      </c>
      <c r="C83" t="s">
        <v>53</v>
      </c>
      <c r="D83">
        <v>20933</v>
      </c>
      <c r="E83" t="s">
        <v>198</v>
      </c>
      <c r="F83">
        <v>5788.8</v>
      </c>
      <c r="G83">
        <v>102</v>
      </c>
      <c r="H83" t="str">
        <f>Hyperlink("http://www.seavest.co.za/inv/fpdf16/inv-preview.php?Id=40663","Click for Invoice PDF")</f>
        <v>Click for Invoice PDF</v>
      </c>
      <c r="I83"/>
    </row>
    <row r="84" spans="1:215">
      <c r="A84" t="s">
        <v>199</v>
      </c>
      <c r="B84" t="s">
        <v>41</v>
      </c>
      <c r="C84" t="s">
        <v>11</v>
      </c>
      <c r="D84">
        <v>21687</v>
      </c>
      <c r="E84" t="s">
        <v>200</v>
      </c>
      <c r="F84">
        <v>9907.280000000001</v>
      </c>
      <c r="G84">
        <v>20</v>
      </c>
      <c r="H84" t="str">
        <f>Hyperlink("http://www.seavest.co.za/inv/fpdf16/inv-preview.php?Id=41292","Click for Invoice PDF")</f>
        <v>Click for Invoice PDF</v>
      </c>
      <c r="I84"/>
    </row>
    <row r="85" spans="1:215">
      <c r="A85" t="s">
        <v>201</v>
      </c>
      <c r="B85" t="s">
        <v>58</v>
      </c>
      <c r="C85" t="s">
        <v>48</v>
      </c>
      <c r="D85">
        <v>21826</v>
      </c>
      <c r="E85" t="s">
        <v>200</v>
      </c>
      <c r="F85">
        <v>1142.5</v>
      </c>
      <c r="G85">
        <v>20</v>
      </c>
      <c r="H85" t="str">
        <f>Hyperlink("http://www.seavest.co.za/inv/fpdf16/inv-preview.php?Id=41407","Click for Invoice PDF")</f>
        <v>Click for Invoice PDF</v>
      </c>
      <c r="I85"/>
    </row>
    <row r="86" spans="1:215">
      <c r="A86" t="s">
        <v>202</v>
      </c>
      <c r="B86" t="s">
        <v>166</v>
      </c>
      <c r="C86" t="s">
        <v>32</v>
      </c>
      <c r="D86">
        <v>21969</v>
      </c>
      <c r="E86" t="s">
        <v>200</v>
      </c>
      <c r="F86">
        <v>8094.7</v>
      </c>
      <c r="G86">
        <v>14</v>
      </c>
      <c r="H86" t="str">
        <f>Hyperlink("http://www.seavest.co.za/inv/fpdf16/inv-preview.php?Id=41412","Click for Invoice PDF")</f>
        <v>Click for Invoice PDF</v>
      </c>
      <c r="I86"/>
    </row>
    <row r="87" spans="1:215">
      <c r="A87" t="s">
        <v>203</v>
      </c>
      <c r="B87" t="s">
        <v>204</v>
      </c>
      <c r="C87" t="s">
        <v>48</v>
      </c>
      <c r="D87">
        <v>21835</v>
      </c>
      <c r="E87" t="s">
        <v>200</v>
      </c>
      <c r="F87">
        <v>10749.8</v>
      </c>
      <c r="G87">
        <v>20</v>
      </c>
      <c r="H87" t="str">
        <f>Hyperlink("http://www.seavest.co.za/inv/fpdf16/inv-preview.php?Id=41421","Click for Invoice PDF")</f>
        <v>Click for Invoice PDF</v>
      </c>
      <c r="I87"/>
    </row>
    <row r="88" spans="1:215">
      <c r="A88" t="s">
        <v>205</v>
      </c>
      <c r="B88" t="s">
        <v>206</v>
      </c>
      <c r="C88" t="s">
        <v>32</v>
      </c>
      <c r="D88">
        <v>21870</v>
      </c>
      <c r="E88" t="s">
        <v>200</v>
      </c>
      <c r="F88">
        <v>37616.94</v>
      </c>
      <c r="G88">
        <v>20</v>
      </c>
      <c r="H88" t="str">
        <f>Hyperlink("http://www.seavest.co.za/inv/fpdf16/inv-preview.php?Id=41436","Click for Invoice PDF")</f>
        <v>Click for Invoice PDF</v>
      </c>
      <c r="I88"/>
    </row>
    <row r="89" spans="1:215">
      <c r="A89" t="s">
        <v>207</v>
      </c>
      <c r="B89" t="s">
        <v>208</v>
      </c>
      <c r="C89" t="s">
        <v>32</v>
      </c>
      <c r="D89">
        <v>21915</v>
      </c>
      <c r="E89" t="s">
        <v>200</v>
      </c>
      <c r="F89">
        <v>6689.2</v>
      </c>
      <c r="G89">
        <v>14</v>
      </c>
      <c r="H89" t="str">
        <f>Hyperlink("http://www.seavest.co.za/inv/fpdf16/inv-preview.php?Id=41489","Click for Invoice PDF")</f>
        <v>Click for Invoice PDF</v>
      </c>
      <c r="I89"/>
    </row>
    <row r="90" spans="1:215">
      <c r="A90" t="s">
        <v>209</v>
      </c>
      <c r="B90" t="s">
        <v>210</v>
      </c>
      <c r="C90" t="s">
        <v>48</v>
      </c>
      <c r="D90">
        <v>21919</v>
      </c>
      <c r="E90" t="s">
        <v>200</v>
      </c>
      <c r="F90">
        <v>6208</v>
      </c>
      <c r="G90">
        <v>14</v>
      </c>
      <c r="H90" t="str">
        <f>Hyperlink("http://www.seavest.co.za/inv/fpdf16/inv-preview.php?Id=41505","Click for Invoice PDF")</f>
        <v>Click for Invoice PDF</v>
      </c>
      <c r="I90"/>
    </row>
    <row r="91" spans="1:215">
      <c r="A91" t="s">
        <v>211</v>
      </c>
      <c r="B91" t="s">
        <v>210</v>
      </c>
      <c r="C91" t="s">
        <v>48</v>
      </c>
      <c r="D91">
        <v>21920</v>
      </c>
      <c r="E91" t="s">
        <v>200</v>
      </c>
      <c r="F91">
        <v>5620.4</v>
      </c>
      <c r="G91">
        <v>14</v>
      </c>
      <c r="H91" t="str">
        <f>Hyperlink("http://www.seavest.co.za/inv/fpdf16/inv-preview.php?Id=41506","Click for Invoice PDF")</f>
        <v>Click for Invoice PDF</v>
      </c>
      <c r="I91"/>
    </row>
    <row r="92" spans="1:215">
      <c r="A92" t="s">
        <v>212</v>
      </c>
      <c r="B92" t="s">
        <v>213</v>
      </c>
      <c r="C92" t="s">
        <v>48</v>
      </c>
      <c r="D92">
        <v>21962</v>
      </c>
      <c r="E92" t="s">
        <v>200</v>
      </c>
      <c r="F92">
        <v>4932</v>
      </c>
      <c r="G92">
        <v>14</v>
      </c>
      <c r="H92" t="str">
        <f>Hyperlink("http://www.seavest.co.za/inv/fpdf16/inv-preview.php?Id=41508","Click for Invoice PDF")</f>
        <v>Click for Invoice PDF</v>
      </c>
      <c r="I92"/>
    </row>
    <row r="93" spans="1:215">
      <c r="A93" t="s">
        <v>214</v>
      </c>
      <c r="B93" t="s">
        <v>215</v>
      </c>
      <c r="C93" t="s">
        <v>32</v>
      </c>
      <c r="D93">
        <v>21967</v>
      </c>
      <c r="E93" t="s">
        <v>200</v>
      </c>
      <c r="F93">
        <v>6056.85</v>
      </c>
      <c r="G93">
        <v>14</v>
      </c>
      <c r="H93" t="str">
        <f>Hyperlink("http://www.seavest.co.za/inv/fpdf16/inv-preview.php?Id=41549","Click for Invoice PDF")</f>
        <v>Click for Invoice PDF</v>
      </c>
      <c r="I93"/>
    </row>
    <row r="94" spans="1:215">
      <c r="A94" t="s">
        <v>216</v>
      </c>
      <c r="B94" t="s">
        <v>213</v>
      </c>
      <c r="C94" t="s">
        <v>48</v>
      </c>
      <c r="D94">
        <v>21971</v>
      </c>
      <c r="E94" t="s">
        <v>200</v>
      </c>
      <c r="F94">
        <v>7771.3</v>
      </c>
      <c r="G94">
        <v>14</v>
      </c>
      <c r="H94" t="str">
        <f>Hyperlink("http://www.seavest.co.za/inv/fpdf16/inv-preview.php?Id=41553","Click for Invoice PDF")</f>
        <v>Click for Invoice PDF</v>
      </c>
      <c r="I94"/>
    </row>
    <row r="95" spans="1:215">
      <c r="A95" t="s">
        <v>217</v>
      </c>
      <c r="B95" t="s">
        <v>215</v>
      </c>
      <c r="C95" t="s">
        <v>32</v>
      </c>
      <c r="D95">
        <v>21982</v>
      </c>
      <c r="E95" t="s">
        <v>200</v>
      </c>
      <c r="F95">
        <v>6218.9</v>
      </c>
      <c r="G95">
        <v>14</v>
      </c>
      <c r="H95" t="str">
        <f>Hyperlink("http://www.seavest.co.za/inv/fpdf16/inv-preview.php?Id=41554","Click for Invoice PDF")</f>
        <v>Click for Invoice PDF</v>
      </c>
      <c r="I95"/>
    </row>
    <row r="96" spans="1:215">
      <c r="A96" t="s">
        <v>218</v>
      </c>
      <c r="B96" t="s">
        <v>219</v>
      </c>
      <c r="C96" t="s">
        <v>64</v>
      </c>
      <c r="D96">
        <v>20775</v>
      </c>
      <c r="E96" t="s">
        <v>220</v>
      </c>
      <c r="F96">
        <v>105071</v>
      </c>
      <c r="G96">
        <v>201</v>
      </c>
      <c r="H96" t="str">
        <f>Hyperlink("http://www.seavest.co.za/inv/fpdf16/inv-preview.php?Id=40439","Click for Invoice PDF")</f>
        <v>Click for Invoice PDF</v>
      </c>
      <c r="I96"/>
    </row>
    <row r="97" spans="1:215">
      <c r="A97" t="s">
        <v>221</v>
      </c>
      <c r="B97" t="s">
        <v>222</v>
      </c>
      <c r="C97" t="s">
        <v>15</v>
      </c>
      <c r="D97">
        <v>21048</v>
      </c>
      <c r="E97" t="s">
        <v>223</v>
      </c>
      <c r="F97">
        <v>0</v>
      </c>
      <c r="G97">
        <v>139</v>
      </c>
      <c r="H97" t="str">
        <f>Hyperlink("http://www.seavest.co.za/inv/fpdf16/inv-preview.php?Id=40765","Click for Invoice PDF")</f>
        <v>Click for Invoice PDF</v>
      </c>
      <c r="I97"/>
    </row>
    <row r="98" spans="1:215">
      <c r="A98" t="s">
        <v>224</v>
      </c>
      <c r="B98" t="s">
        <v>225</v>
      </c>
      <c r="C98" t="s">
        <v>45</v>
      </c>
      <c r="D98">
        <v>21807</v>
      </c>
      <c r="E98" t="s">
        <v>226</v>
      </c>
      <c r="F98">
        <v>12610.8</v>
      </c>
      <c r="G98">
        <v>14</v>
      </c>
      <c r="H98" t="str">
        <f>Hyperlink("http://www.seavest.co.za/inv/fpdf16/inv-preview.php?Id=41241","Click for Invoice PDF")</f>
        <v>Click for Invoice PDF</v>
      </c>
      <c r="I98"/>
    </row>
    <row r="99" spans="1:215">
      <c r="A99" t="s">
        <v>227</v>
      </c>
      <c r="B99" t="s">
        <v>228</v>
      </c>
      <c r="C99" t="s">
        <v>48</v>
      </c>
      <c r="D99">
        <v>21936</v>
      </c>
      <c r="E99" t="s">
        <v>226</v>
      </c>
      <c r="F99">
        <v>5771.6</v>
      </c>
      <c r="G99">
        <v>19</v>
      </c>
      <c r="H99" t="str">
        <f>Hyperlink("http://www.seavest.co.za/inv/fpdf16/inv-preview.php?Id=41520","Click for Invoice PDF")</f>
        <v>Click for Invoice PDF</v>
      </c>
      <c r="I99"/>
    </row>
    <row r="100" spans="1:215">
      <c r="A100" t="s">
        <v>229</v>
      </c>
      <c r="B100" t="s">
        <v>144</v>
      </c>
      <c r="C100" t="s">
        <v>48</v>
      </c>
      <c r="D100">
        <v>21974</v>
      </c>
      <c r="E100" t="s">
        <v>226</v>
      </c>
      <c r="F100">
        <v>2302.4</v>
      </c>
      <c r="G100">
        <v>19</v>
      </c>
      <c r="H100" t="str">
        <f>Hyperlink("http://www.seavest.co.za/inv/fpdf16/inv-preview.php?Id=41543","Click for Invoice PDF")</f>
        <v>Click for Invoice PDF</v>
      </c>
      <c r="I100"/>
    </row>
    <row r="101" spans="1:215">
      <c r="A101" t="s">
        <v>230</v>
      </c>
      <c r="B101" t="s">
        <v>231</v>
      </c>
      <c r="C101" t="s">
        <v>48</v>
      </c>
      <c r="D101">
        <v>21977</v>
      </c>
      <c r="E101" t="s">
        <v>226</v>
      </c>
      <c r="F101">
        <v>8490.18</v>
      </c>
      <c r="G101">
        <v>14</v>
      </c>
      <c r="H101" t="str">
        <f>Hyperlink("http://www.seavest.co.za/inv/fpdf16/inv-preview.php?Id=41544","Click for Invoice PDF")</f>
        <v>Click for Invoice PDF</v>
      </c>
      <c r="I101"/>
    </row>
    <row r="102" spans="1:215">
      <c r="A102" t="s">
        <v>232</v>
      </c>
      <c r="B102" t="s">
        <v>73</v>
      </c>
      <c r="C102" t="s">
        <v>32</v>
      </c>
      <c r="D102">
        <v>21972</v>
      </c>
      <c r="E102" t="s">
        <v>226</v>
      </c>
      <c r="F102">
        <v>10033.2</v>
      </c>
      <c r="G102">
        <v>14</v>
      </c>
      <c r="H102" t="str">
        <f>Hyperlink("http://www.seavest.co.za/inv/fpdf16/inv-preview.php?Id=41550","Click for Invoice PDF")</f>
        <v>Click for Invoice PDF</v>
      </c>
      <c r="I102"/>
    </row>
    <row r="103" spans="1:215">
      <c r="A103" t="s">
        <v>233</v>
      </c>
      <c r="B103" t="s">
        <v>195</v>
      </c>
      <c r="C103" t="s">
        <v>48</v>
      </c>
      <c r="D103">
        <v>21986</v>
      </c>
      <c r="E103" t="s">
        <v>226</v>
      </c>
      <c r="F103">
        <v>11116.55</v>
      </c>
      <c r="G103">
        <v>14</v>
      </c>
      <c r="H103" t="str">
        <f>Hyperlink("http://www.seavest.co.za/inv/fpdf16/inv-preview.php?Id=41561","Click for Invoice PDF")</f>
        <v>Click for Invoice PDF</v>
      </c>
      <c r="I103"/>
    </row>
    <row r="104" spans="1:215">
      <c r="A104" t="s">
        <v>234</v>
      </c>
      <c r="B104" t="s">
        <v>204</v>
      </c>
      <c r="C104" t="s">
        <v>48</v>
      </c>
      <c r="D104">
        <v>21984</v>
      </c>
      <c r="E104" t="s">
        <v>226</v>
      </c>
      <c r="F104">
        <v>3159.98</v>
      </c>
      <c r="G104">
        <v>19</v>
      </c>
      <c r="H104" t="str">
        <f>Hyperlink("http://www.seavest.co.za/inv/fpdf16/inv-preview.php?Id=41569","Click for Invoice PDF")</f>
        <v>Click for Invoice PDF</v>
      </c>
      <c r="I104"/>
    </row>
    <row r="105" spans="1:215">
      <c r="A105" t="s">
        <v>235</v>
      </c>
      <c r="B105" t="s">
        <v>236</v>
      </c>
      <c r="C105" t="s">
        <v>64</v>
      </c>
      <c r="D105">
        <v>0</v>
      </c>
      <c r="E105" t="s">
        <v>237</v>
      </c>
      <c r="F105">
        <v>3460.8</v>
      </c>
      <c r="G105">
        <v>111</v>
      </c>
      <c r="H105" t="str">
        <f>Hyperlink("http://www.seavest.co.za/inv/fpdf16/inv-preview.php?Id=40494","Click for Invoice PDF")</f>
        <v>Click for Invoice PDF</v>
      </c>
      <c r="I105"/>
    </row>
    <row r="106" spans="1:215">
      <c r="A106" t="s">
        <v>238</v>
      </c>
      <c r="B106" t="s">
        <v>157</v>
      </c>
      <c r="C106" t="s">
        <v>39</v>
      </c>
      <c r="D106">
        <v>21656</v>
      </c>
      <c r="E106" t="s">
        <v>239</v>
      </c>
      <c r="F106">
        <v>49184.5</v>
      </c>
      <c r="G106">
        <v>50</v>
      </c>
      <c r="H106" t="str">
        <f>Hyperlink("http://www.seavest.co.za/inv/fpdf16/inv-preview.php?Id=41229","Click for Invoice PDF")</f>
        <v>Click for Invoice PDF</v>
      </c>
      <c r="I106"/>
    </row>
    <row r="107" spans="1:215">
      <c r="A107" t="s">
        <v>240</v>
      </c>
      <c r="B107" t="s">
        <v>241</v>
      </c>
      <c r="C107" t="s">
        <v>39</v>
      </c>
      <c r="D107">
        <v>21613</v>
      </c>
      <c r="E107" t="s">
        <v>239</v>
      </c>
      <c r="F107">
        <v>49823.2</v>
      </c>
      <c r="G107">
        <v>50</v>
      </c>
      <c r="H107" t="str">
        <f>Hyperlink("http://www.seavest.co.za/inv/fpdf16/inv-preview.php?Id=41230","Click for Invoice PDF")</f>
        <v>Click for Invoice PDF</v>
      </c>
      <c r="I107"/>
    </row>
    <row r="108" spans="1:215">
      <c r="A108" t="s">
        <v>242</v>
      </c>
      <c r="B108" t="s">
        <v>75</v>
      </c>
      <c r="C108" t="s">
        <v>32</v>
      </c>
      <c r="D108">
        <v>21639</v>
      </c>
      <c r="E108" t="s">
        <v>239</v>
      </c>
      <c r="F108">
        <v>7318.36</v>
      </c>
      <c r="G108">
        <v>36</v>
      </c>
      <c r="H108" t="str">
        <f>Hyperlink("http://www.seavest.co.za/inv/fpdf16/inv-preview.php?Id=41237","Click for Invoice PDF")</f>
        <v>Click for Invoice PDF</v>
      </c>
      <c r="I108"/>
    </row>
    <row r="109" spans="1:215">
      <c r="A109" t="s">
        <v>243</v>
      </c>
      <c r="B109" t="s">
        <v>244</v>
      </c>
      <c r="C109" t="s">
        <v>15</v>
      </c>
      <c r="D109">
        <v>21720</v>
      </c>
      <c r="E109" t="s">
        <v>239</v>
      </c>
      <c r="F109">
        <v>1002.9</v>
      </c>
      <c r="G109">
        <v>49</v>
      </c>
      <c r="H109" t="str">
        <f>Hyperlink("http://www.seavest.co.za/inv/fpdf16/inv-preview.php?Id=41327","Click for Invoice PDF")</f>
        <v>Click for Invoice PDF</v>
      </c>
      <c r="I109"/>
    </row>
    <row r="110" spans="1:215">
      <c r="A110" t="s">
        <v>245</v>
      </c>
      <c r="B110" t="s">
        <v>246</v>
      </c>
      <c r="C110" t="s">
        <v>64</v>
      </c>
      <c r="D110">
        <v>20403</v>
      </c>
      <c r="E110" t="s">
        <v>247</v>
      </c>
      <c r="F110">
        <v>1822.3</v>
      </c>
      <c r="G110">
        <v>103</v>
      </c>
      <c r="H110" t="str">
        <f>Hyperlink("http://www.seavest.co.za/inv/fpdf16/inv-preview.php?Id=40140","Click for Invoice PDF")</f>
        <v>Click for Invoice PDF</v>
      </c>
      <c r="I110"/>
    </row>
    <row r="111" spans="1:215">
      <c r="A111" t="s">
        <v>248</v>
      </c>
      <c r="B111" t="s">
        <v>249</v>
      </c>
      <c r="C111" t="s">
        <v>15</v>
      </c>
      <c r="D111">
        <v>20340</v>
      </c>
      <c r="E111" t="s">
        <v>247</v>
      </c>
      <c r="F111">
        <v>6466.76</v>
      </c>
      <c r="G111">
        <v>49</v>
      </c>
      <c r="H111" t="str">
        <f>Hyperlink("http://www.seavest.co.za/inv/fpdf16/inv-preview.php?Id=40065","Click for Invoice PDF")</f>
        <v>Click for Invoice PDF</v>
      </c>
      <c r="I111"/>
    </row>
    <row r="112" spans="1:215">
      <c r="A112" t="s">
        <v>250</v>
      </c>
      <c r="B112" t="s">
        <v>251</v>
      </c>
      <c r="C112" t="s">
        <v>53</v>
      </c>
      <c r="D112">
        <v>20416</v>
      </c>
      <c r="E112" t="s">
        <v>247</v>
      </c>
      <c r="F112">
        <v>11657.76</v>
      </c>
      <c r="G112">
        <v>131</v>
      </c>
      <c r="H112" t="str">
        <f>Hyperlink("http://www.seavest.co.za/inv/fpdf16/inv-preview.php?Id=40129","Click for Invoice PDF")</f>
        <v>Click for Invoice PDF</v>
      </c>
      <c r="I112"/>
    </row>
    <row r="113" spans="1:215">
      <c r="A113" t="s">
        <v>252</v>
      </c>
      <c r="B113" t="s">
        <v>253</v>
      </c>
      <c r="C113" t="s">
        <v>254</v>
      </c>
      <c r="D113">
        <v>20960</v>
      </c>
      <c r="E113" t="s">
        <v>255</v>
      </c>
      <c r="F113">
        <v>0</v>
      </c>
      <c r="G113">
        <v>137</v>
      </c>
      <c r="H113" t="str">
        <f>Hyperlink("http://www.seavest.co.za/inv/fpdf16/inv-preview.php?Id=40682","Click for Invoice PDF")</f>
        <v>Click for Invoice PDF</v>
      </c>
      <c r="I113"/>
    </row>
    <row r="114" spans="1:215">
      <c r="A114" t="s">
        <v>256</v>
      </c>
      <c r="B114" t="s">
        <v>166</v>
      </c>
      <c r="C114" t="s">
        <v>48</v>
      </c>
      <c r="D114">
        <v>21802</v>
      </c>
      <c r="E114" t="s">
        <v>257</v>
      </c>
      <c r="F114">
        <v>5342</v>
      </c>
      <c r="G114">
        <v>16</v>
      </c>
      <c r="H114" t="str">
        <f>Hyperlink("http://www.seavest.co.za/inv/fpdf16/inv-preview.php?Id=41386","Click for Invoice PDF")</f>
        <v>Click for Invoice PDF</v>
      </c>
      <c r="I114"/>
    </row>
    <row r="115" spans="1:215">
      <c r="A115" t="s">
        <v>258</v>
      </c>
      <c r="B115" t="s">
        <v>31</v>
      </c>
      <c r="C115" t="s">
        <v>32</v>
      </c>
      <c r="D115">
        <v>21823</v>
      </c>
      <c r="E115" t="s">
        <v>257</v>
      </c>
      <c r="F115">
        <v>9839.4</v>
      </c>
      <c r="G115">
        <v>16</v>
      </c>
      <c r="H115" t="str">
        <f>Hyperlink("http://www.seavest.co.za/inv/fpdf16/inv-preview.php?Id=41404","Click for Invoice PDF")</f>
        <v>Click for Invoice PDF</v>
      </c>
      <c r="I115"/>
    </row>
    <row r="116" spans="1:215">
      <c r="A116" t="s">
        <v>259</v>
      </c>
      <c r="B116" t="s">
        <v>260</v>
      </c>
      <c r="C116" t="s">
        <v>53</v>
      </c>
      <c r="D116">
        <v>21922</v>
      </c>
      <c r="E116" t="s">
        <v>257</v>
      </c>
      <c r="F116">
        <v>0</v>
      </c>
      <c r="G116">
        <v>16</v>
      </c>
      <c r="H116" t="str">
        <f>Hyperlink("http://www.seavest.co.za/inv/fpdf16/inv-preview.php?Id=41502","Click for Invoice PDF")</f>
        <v>Click for Invoice PDF</v>
      </c>
      <c r="I116"/>
    </row>
    <row r="117" spans="1:215">
      <c r="A117" t="s">
        <v>261</v>
      </c>
      <c r="B117" t="s">
        <v>262</v>
      </c>
      <c r="C117" t="s">
        <v>53</v>
      </c>
      <c r="D117">
        <v>21955</v>
      </c>
      <c r="E117" t="s">
        <v>257</v>
      </c>
      <c r="F117">
        <v>0</v>
      </c>
      <c r="G117">
        <v>16</v>
      </c>
      <c r="H117" t="str">
        <f>Hyperlink("http://www.seavest.co.za/inv/fpdf16/inv-preview.php?Id=41532","Click for Invoice PDF")</f>
        <v>Click for Invoice PDF</v>
      </c>
      <c r="I117"/>
    </row>
    <row r="118" spans="1:215">
      <c r="A118" t="s">
        <v>263</v>
      </c>
      <c r="B118" t="s">
        <v>262</v>
      </c>
      <c r="C118" t="s">
        <v>53</v>
      </c>
      <c r="D118">
        <v>21954</v>
      </c>
      <c r="E118" t="s">
        <v>257</v>
      </c>
      <c r="F118">
        <v>13735.13</v>
      </c>
      <c r="G118">
        <v>16</v>
      </c>
      <c r="H118" t="str">
        <f>Hyperlink("http://www.seavest.co.za/inv/fpdf16/inv-preview.php?Id=41516","Click for Invoice PDF")</f>
        <v>Click for Invoice PDF</v>
      </c>
      <c r="I118"/>
    </row>
    <row r="119" spans="1:215">
      <c r="A119" t="s">
        <v>264</v>
      </c>
      <c r="B119" t="s">
        <v>265</v>
      </c>
      <c r="C119" t="s">
        <v>39</v>
      </c>
      <c r="D119">
        <v>21979</v>
      </c>
      <c r="E119" t="s">
        <v>257</v>
      </c>
      <c r="F119">
        <v>0</v>
      </c>
      <c r="G119">
        <v>14</v>
      </c>
      <c r="H119" t="str">
        <f>Hyperlink("http://www.seavest.co.za/inv/fpdf16/inv-preview.php?Id=41557","Click for Invoice PDF")</f>
        <v>Click for Invoice PDF</v>
      </c>
      <c r="I119"/>
    </row>
    <row r="120" spans="1:215">
      <c r="A120" t="s">
        <v>266</v>
      </c>
      <c r="B120" t="s">
        <v>204</v>
      </c>
      <c r="C120" t="s">
        <v>48</v>
      </c>
      <c r="D120">
        <v>21990</v>
      </c>
      <c r="E120" t="s">
        <v>257</v>
      </c>
      <c r="F120">
        <v>4464</v>
      </c>
      <c r="G120">
        <v>18</v>
      </c>
      <c r="H120" t="str">
        <f>Hyperlink("http://www.seavest.co.za/inv/fpdf16/inv-preview.php?Id=41574","Click for Invoice PDF")</f>
        <v>Click for Invoice PDF</v>
      </c>
      <c r="I120"/>
    </row>
    <row r="121" spans="1:215">
      <c r="A121" t="s">
        <v>267</v>
      </c>
      <c r="B121" t="s">
        <v>29</v>
      </c>
      <c r="C121" t="s">
        <v>48</v>
      </c>
      <c r="D121">
        <v>21991</v>
      </c>
      <c r="E121" t="s">
        <v>257</v>
      </c>
      <c r="F121">
        <v>7227.6</v>
      </c>
      <c r="G121">
        <v>5</v>
      </c>
      <c r="H121" t="str">
        <f>Hyperlink("http://www.seavest.co.za/inv/fpdf16/inv-preview.php?Id=41580","Click for Invoice PDF")</f>
        <v>Click for Invoice PDF</v>
      </c>
      <c r="I121"/>
    </row>
    <row r="122" spans="1:215">
      <c r="A122" t="s">
        <v>268</v>
      </c>
      <c r="B122" t="s">
        <v>269</v>
      </c>
      <c r="C122" t="s">
        <v>15</v>
      </c>
      <c r="D122">
        <v>21106</v>
      </c>
      <c r="E122" t="s">
        <v>270</v>
      </c>
      <c r="F122">
        <v>5838.76</v>
      </c>
      <c r="G122">
        <v>91</v>
      </c>
      <c r="H122" t="str">
        <f>Hyperlink("http://www.seavest.co.za/inv/fpdf16/inv-preview.php?Id=40517","Click for Invoice PDF")</f>
        <v>Click for Invoice PDF</v>
      </c>
      <c r="I122"/>
    </row>
    <row r="123" spans="1:215">
      <c r="A123" t="s">
        <v>271</v>
      </c>
      <c r="B123" t="s">
        <v>35</v>
      </c>
      <c r="C123" t="s">
        <v>11</v>
      </c>
      <c r="D123">
        <v>21059</v>
      </c>
      <c r="E123" t="s">
        <v>270</v>
      </c>
      <c r="F123">
        <v>5955.26</v>
      </c>
      <c r="G123">
        <v>110</v>
      </c>
      <c r="H123" t="str">
        <f>Hyperlink("http://www.seavest.co.za/inv/fpdf16/inv-preview.php?Id=40520","Click for Invoice PDF")</f>
        <v>Click for Invoice PDF</v>
      </c>
      <c r="I123"/>
    </row>
    <row r="124" spans="1:215">
      <c r="A124" t="s">
        <v>272</v>
      </c>
      <c r="B124" t="s">
        <v>124</v>
      </c>
      <c r="C124" t="s">
        <v>39</v>
      </c>
      <c r="D124">
        <v>21037</v>
      </c>
      <c r="E124" t="s">
        <v>270</v>
      </c>
      <c r="F124">
        <v>4443.6</v>
      </c>
      <c r="G124">
        <v>43</v>
      </c>
      <c r="H124" t="str">
        <f>Hyperlink("http://www.seavest.co.za/inv/fpdf16/inv-preview.php?Id=40740","Click for Invoice PDF")</f>
        <v>Click for Invoice PDF</v>
      </c>
      <c r="I124"/>
    </row>
    <row r="125" spans="1:215">
      <c r="A125" t="s">
        <v>273</v>
      </c>
      <c r="B125" t="s">
        <v>162</v>
      </c>
      <c r="C125" t="s">
        <v>53</v>
      </c>
      <c r="D125">
        <v>21745</v>
      </c>
      <c r="E125" t="s">
        <v>274</v>
      </c>
      <c r="F125">
        <v>14734.5</v>
      </c>
      <c r="G125">
        <v>4</v>
      </c>
      <c r="H125" t="str">
        <f>Hyperlink("http://www.seavest.co.za/inv/fpdf16/inv-preview.php?Id=41038","Click for Invoice PDF")</f>
        <v>Click for Invoice PDF</v>
      </c>
      <c r="I125"/>
    </row>
    <row r="126" spans="1:215">
      <c r="A126" t="s">
        <v>275</v>
      </c>
      <c r="B126" t="s">
        <v>276</v>
      </c>
      <c r="C126" t="s">
        <v>32</v>
      </c>
      <c r="D126">
        <v>21577</v>
      </c>
      <c r="E126" t="s">
        <v>274</v>
      </c>
      <c r="F126">
        <v>10538.8</v>
      </c>
      <c r="G126">
        <v>16</v>
      </c>
      <c r="H126" t="str">
        <f>Hyperlink("http://www.seavest.co.za/inv/fpdf16/inv-preview.php?Id=41207","Click for Invoice PDF")</f>
        <v>Click for Invoice PDF</v>
      </c>
      <c r="I126"/>
    </row>
    <row r="127" spans="1:215">
      <c r="A127" t="s">
        <v>277</v>
      </c>
      <c r="B127" t="s">
        <v>144</v>
      </c>
      <c r="C127" t="s">
        <v>11</v>
      </c>
      <c r="D127">
        <v>21600</v>
      </c>
      <c r="E127" t="s">
        <v>274</v>
      </c>
      <c r="F127">
        <v>0</v>
      </c>
      <c r="G127">
        <v>49</v>
      </c>
      <c r="H127" t="str">
        <f>Hyperlink("http://www.seavest.co.za/inv/fpdf16/inv-preview.php?Id=41220","Click for Invoice PDF")</f>
        <v>Click for Invoice PDF</v>
      </c>
      <c r="I127"/>
    </row>
    <row r="128" spans="1:215">
      <c r="A128" t="s">
        <v>278</v>
      </c>
      <c r="B128" t="s">
        <v>279</v>
      </c>
      <c r="C128" t="s">
        <v>53</v>
      </c>
      <c r="D128">
        <v>21665</v>
      </c>
      <c r="E128" t="s">
        <v>274</v>
      </c>
      <c r="F128">
        <v>6593.2</v>
      </c>
      <c r="G128">
        <v>48</v>
      </c>
      <c r="H128" t="str">
        <f>Hyperlink("http://www.seavest.co.za/inv/fpdf16/inv-preview.php?Id=41265","Click for Invoice PDF")</f>
        <v>Click for Invoice PDF</v>
      </c>
      <c r="I128"/>
    </row>
    <row r="129" spans="1:215">
      <c r="A129" t="s">
        <v>280</v>
      </c>
      <c r="B129" t="s">
        <v>281</v>
      </c>
      <c r="C129" t="s">
        <v>53</v>
      </c>
      <c r="D129">
        <v>21659</v>
      </c>
      <c r="E129" t="s">
        <v>274</v>
      </c>
      <c r="F129">
        <v>1701.4</v>
      </c>
      <c r="G129">
        <v>36</v>
      </c>
      <c r="H129" t="str">
        <f>Hyperlink("http://www.seavest.co.za/inv/fpdf16/inv-preview.php?Id=41267","Click for Invoice PDF")</f>
        <v>Click for Invoice PDF</v>
      </c>
      <c r="I129"/>
    </row>
    <row r="130" spans="1:215">
      <c r="A130" t="s">
        <v>282</v>
      </c>
      <c r="B130" t="s">
        <v>31</v>
      </c>
      <c r="C130" t="s">
        <v>32</v>
      </c>
      <c r="D130">
        <v>21660</v>
      </c>
      <c r="E130" t="s">
        <v>274</v>
      </c>
      <c r="F130">
        <v>5597</v>
      </c>
      <c r="G130">
        <v>42</v>
      </c>
      <c r="H130" t="str">
        <f>Hyperlink("http://www.seavest.co.za/inv/fpdf16/inv-preview.php?Id=41269","Click for Invoice PDF")</f>
        <v>Click for Invoice PDF</v>
      </c>
      <c r="I130"/>
    </row>
    <row r="131" spans="1:215">
      <c r="A131" t="s">
        <v>283</v>
      </c>
      <c r="B131" t="s">
        <v>284</v>
      </c>
      <c r="C131" t="s">
        <v>45</v>
      </c>
      <c r="D131">
        <v>21717</v>
      </c>
      <c r="E131" t="s">
        <v>274</v>
      </c>
      <c r="F131">
        <v>15698</v>
      </c>
      <c r="G131">
        <v>1</v>
      </c>
      <c r="H131" t="str">
        <f>Hyperlink("http://www.seavest.co.za/inv/fpdf16/inv-preview.php?Id=41290","Click for Invoice PDF")</f>
        <v>Click for Invoice PDF</v>
      </c>
      <c r="I131"/>
    </row>
    <row r="132" spans="1:215">
      <c r="A132" t="s">
        <v>285</v>
      </c>
      <c r="B132" t="s">
        <v>31</v>
      </c>
      <c r="C132" t="s">
        <v>32</v>
      </c>
      <c r="D132">
        <v>21710</v>
      </c>
      <c r="E132" t="s">
        <v>274</v>
      </c>
      <c r="F132">
        <v>10987.9</v>
      </c>
      <c r="G132">
        <v>4</v>
      </c>
      <c r="H132" t="str">
        <f>Hyperlink("http://www.seavest.co.za/inv/fpdf16/inv-preview.php?Id=41309","Click for Invoice PDF")</f>
        <v>Click for Invoice PDF</v>
      </c>
      <c r="I132"/>
    </row>
    <row r="133" spans="1:215">
      <c r="A133" t="s">
        <v>286</v>
      </c>
      <c r="B133" t="s">
        <v>287</v>
      </c>
      <c r="C133"/>
      <c r="D133">
        <v>21193</v>
      </c>
      <c r="E133" t="s">
        <v>288</v>
      </c>
      <c r="F133">
        <v>8138.7</v>
      </c>
      <c r="G133">
        <v>69</v>
      </c>
      <c r="H133" t="str">
        <f>Hyperlink("http://www.seavest.co.za/inv/fpdf16/inv-preview.php?Id=40810","Click for Invoice PDF")</f>
        <v>Click for Invoice PDF</v>
      </c>
      <c r="I133"/>
    </row>
    <row r="134" spans="1:215">
      <c r="A134" t="s">
        <v>289</v>
      </c>
      <c r="B134" t="s">
        <v>172</v>
      </c>
      <c r="C134" t="s">
        <v>53</v>
      </c>
      <c r="D134">
        <v>20981</v>
      </c>
      <c r="E134" t="s">
        <v>288</v>
      </c>
      <c r="F134">
        <v>6212.6</v>
      </c>
      <c r="G134">
        <v>78</v>
      </c>
      <c r="H134" t="str">
        <f>Hyperlink("http://www.seavest.co.za/inv/fpdf16/inv-preview.php?Id=40701","Click for Invoice PDF")</f>
        <v>Click for Invoice PDF</v>
      </c>
      <c r="I134"/>
    </row>
    <row r="135" spans="1:215">
      <c r="A135" t="s">
        <v>290</v>
      </c>
      <c r="B135" t="s">
        <v>213</v>
      </c>
      <c r="C135" t="s">
        <v>11</v>
      </c>
      <c r="D135">
        <v>21467</v>
      </c>
      <c r="E135" t="s">
        <v>288</v>
      </c>
      <c r="F135">
        <v>20389.5</v>
      </c>
      <c r="G135">
        <v>78</v>
      </c>
      <c r="H135" t="str">
        <f>Hyperlink("http://www.seavest.co.za/inv/fpdf16/inv-preview.php?Id=41100","Click for Invoice PDF")</f>
        <v>Click for Invoice PDF</v>
      </c>
      <c r="I135"/>
    </row>
    <row r="136" spans="1:215">
      <c r="A136" t="s">
        <v>291</v>
      </c>
      <c r="B136" t="s">
        <v>141</v>
      </c>
      <c r="C136" t="s">
        <v>11</v>
      </c>
      <c r="D136">
        <v>21477</v>
      </c>
      <c r="E136" t="s">
        <v>288</v>
      </c>
      <c r="F136">
        <v>38311.4</v>
      </c>
      <c r="G136">
        <v>78</v>
      </c>
      <c r="H136" t="str">
        <f>Hyperlink("http://www.seavest.co.za/inv/fpdf16/inv-preview.php?Id=41101","Click for Invoice PDF")</f>
        <v>Click for Invoice PDF</v>
      </c>
      <c r="I136"/>
    </row>
    <row r="137" spans="1:215">
      <c r="A137" t="s">
        <v>292</v>
      </c>
      <c r="B137" t="s">
        <v>141</v>
      </c>
      <c r="C137" t="s">
        <v>15</v>
      </c>
      <c r="D137">
        <v>20986</v>
      </c>
      <c r="E137" t="s">
        <v>293</v>
      </c>
      <c r="F137">
        <v>0</v>
      </c>
      <c r="G137">
        <v>133</v>
      </c>
      <c r="H137" t="str">
        <f>Hyperlink("http://www.seavest.co.za/inv/fpdf16/inv-preview.php?Id=40726","Click for Invoice PDF")</f>
        <v>Click for Invoice PDF</v>
      </c>
      <c r="I137"/>
    </row>
    <row r="138" spans="1:215">
      <c r="A138" t="s">
        <v>294</v>
      </c>
      <c r="B138" t="s">
        <v>141</v>
      </c>
      <c r="C138" t="s">
        <v>15</v>
      </c>
      <c r="D138">
        <v>21003</v>
      </c>
      <c r="E138" t="s">
        <v>293</v>
      </c>
      <c r="F138">
        <v>0</v>
      </c>
      <c r="G138">
        <v>133</v>
      </c>
      <c r="H138" t="str">
        <f>Hyperlink("http://www.seavest.co.za/inv/fpdf16/inv-preview.php?Id=40769","Click for Invoice PDF")</f>
        <v>Click for Invoice PDF</v>
      </c>
      <c r="I138"/>
    </row>
    <row r="139" spans="1:215">
      <c r="A139" t="s">
        <v>295</v>
      </c>
      <c r="B139" t="s">
        <v>31</v>
      </c>
      <c r="C139" t="s">
        <v>32</v>
      </c>
      <c r="D139">
        <v>21824</v>
      </c>
      <c r="E139" t="s">
        <v>296</v>
      </c>
      <c r="F139">
        <v>13467.9</v>
      </c>
      <c r="G139">
        <v>16</v>
      </c>
      <c r="H139" t="str">
        <f>Hyperlink("http://www.seavest.co.za/inv/fpdf16/inv-preview.php?Id=41405","Click for Invoice PDF")</f>
        <v>Click for Invoice PDF</v>
      </c>
      <c r="I139"/>
    </row>
    <row r="140" spans="1:215">
      <c r="A140" t="s">
        <v>297</v>
      </c>
      <c r="B140" t="s">
        <v>38</v>
      </c>
      <c r="C140" t="s">
        <v>32</v>
      </c>
      <c r="D140">
        <v>21866</v>
      </c>
      <c r="E140" t="s">
        <v>296</v>
      </c>
      <c r="F140">
        <v>4044</v>
      </c>
      <c r="G140">
        <v>16</v>
      </c>
      <c r="H140" t="str">
        <f>Hyperlink("http://www.seavest.co.za/inv/fpdf16/inv-preview.php?Id=41416","Click for Invoice PDF")</f>
        <v>Click for Invoice PDF</v>
      </c>
      <c r="I140"/>
    </row>
    <row r="141" spans="1:215">
      <c r="A141" t="s">
        <v>298</v>
      </c>
      <c r="B141" t="s">
        <v>299</v>
      </c>
      <c r="C141" t="s">
        <v>32</v>
      </c>
      <c r="D141">
        <v>21871</v>
      </c>
      <c r="E141" t="s">
        <v>296</v>
      </c>
      <c r="F141">
        <v>14581.2</v>
      </c>
      <c r="G141">
        <v>16</v>
      </c>
      <c r="H141" t="str">
        <f>Hyperlink("http://www.seavest.co.za/inv/fpdf16/inv-preview.php?Id=41448","Click for Invoice PDF")</f>
        <v>Click for Invoice PDF</v>
      </c>
      <c r="I141"/>
    </row>
    <row r="142" spans="1:215">
      <c r="A142" t="s">
        <v>300</v>
      </c>
      <c r="B142" t="s">
        <v>301</v>
      </c>
      <c r="C142" t="s">
        <v>32</v>
      </c>
      <c r="D142">
        <v>21894</v>
      </c>
      <c r="E142" t="s">
        <v>296</v>
      </c>
      <c r="F142">
        <v>8245.4</v>
      </c>
      <c r="G142">
        <v>16</v>
      </c>
      <c r="H142" t="str">
        <f>Hyperlink("http://www.seavest.co.za/inv/fpdf16/inv-preview.php?Id=41464","Click for Invoice PDF")</f>
        <v>Click for Invoice PDF</v>
      </c>
      <c r="I142"/>
    </row>
    <row r="143" spans="1:215">
      <c r="A143" t="s">
        <v>302</v>
      </c>
      <c r="B143" t="s">
        <v>301</v>
      </c>
      <c r="C143" t="s">
        <v>32</v>
      </c>
      <c r="D143">
        <v>21924</v>
      </c>
      <c r="E143" t="s">
        <v>296</v>
      </c>
      <c r="F143">
        <v>0</v>
      </c>
      <c r="G143">
        <v>16</v>
      </c>
      <c r="H143" t="str">
        <f>Hyperlink("http://www.seavest.co.za/inv/fpdf16/inv-preview.php?Id=41467","Click for Invoice PDF")</f>
        <v>Click for Invoice PDF</v>
      </c>
      <c r="I143"/>
    </row>
    <row r="144" spans="1:215">
      <c r="A144" t="s">
        <v>303</v>
      </c>
      <c r="B144" t="s">
        <v>301</v>
      </c>
      <c r="C144" t="s">
        <v>32</v>
      </c>
      <c r="D144">
        <v>21917</v>
      </c>
      <c r="E144" t="s">
        <v>296</v>
      </c>
      <c r="F144">
        <v>8104.2</v>
      </c>
      <c r="G144">
        <v>16</v>
      </c>
      <c r="H144" t="str">
        <f>Hyperlink("http://www.seavest.co.za/inv/fpdf16/inv-preview.php?Id=41474","Click for Invoice PDF")</f>
        <v>Click for Invoice PDF</v>
      </c>
      <c r="I144"/>
    </row>
    <row r="145" spans="1:215">
      <c r="A145" t="s">
        <v>304</v>
      </c>
      <c r="B145" t="s">
        <v>260</v>
      </c>
      <c r="C145" t="s">
        <v>53</v>
      </c>
      <c r="D145">
        <v>21925</v>
      </c>
      <c r="E145" t="s">
        <v>296</v>
      </c>
      <c r="F145">
        <v>4476</v>
      </c>
      <c r="G145">
        <v>16</v>
      </c>
      <c r="H145" t="str">
        <f>Hyperlink("http://www.seavest.co.za/inv/fpdf16/inv-preview.php?Id=41507","Click for Invoice PDF")</f>
        <v>Click for Invoice PDF</v>
      </c>
      <c r="I145"/>
    </row>
    <row r="146" spans="1:215">
      <c r="A146" t="s">
        <v>305</v>
      </c>
      <c r="B146" t="s">
        <v>262</v>
      </c>
      <c r="C146" t="s">
        <v>53</v>
      </c>
      <c r="D146">
        <v>21957</v>
      </c>
      <c r="E146" t="s">
        <v>296</v>
      </c>
      <c r="F146">
        <v>0</v>
      </c>
      <c r="G146">
        <v>17</v>
      </c>
      <c r="H146" t="str">
        <f>Hyperlink("http://www.seavest.co.za/inv/fpdf16/inv-preview.php?Id=41535","Click for Invoice PDF")</f>
        <v>Click for Invoice PDF</v>
      </c>
      <c r="I146"/>
    </row>
    <row r="147" spans="1:215">
      <c r="A147" t="s">
        <v>306</v>
      </c>
      <c r="B147" t="s">
        <v>262</v>
      </c>
      <c r="C147" t="s">
        <v>53</v>
      </c>
      <c r="D147">
        <v>21989</v>
      </c>
      <c r="E147" t="s">
        <v>296</v>
      </c>
      <c r="F147">
        <v>0</v>
      </c>
      <c r="G147">
        <v>16</v>
      </c>
      <c r="H147" t="str">
        <f>Hyperlink("http://www.seavest.co.za/inv/fpdf16/inv-preview.php?Id=41567","Click for Invoice PDF")</f>
        <v>Click for Invoice PDF</v>
      </c>
      <c r="I147"/>
    </row>
    <row r="148" spans="1:215">
      <c r="A148" t="s">
        <v>307</v>
      </c>
      <c r="B148" t="s">
        <v>308</v>
      </c>
      <c r="C148" t="s">
        <v>53</v>
      </c>
      <c r="D148">
        <v>21269</v>
      </c>
      <c r="E148" t="s">
        <v>309</v>
      </c>
      <c r="F148">
        <v>8791.6</v>
      </c>
      <c r="G148">
        <v>109</v>
      </c>
      <c r="H148" t="str">
        <f>Hyperlink("http://www.seavest.co.za/inv/fpdf16/inv-preview.php?Id=40929","Click for Invoice PDF")</f>
        <v>Click for Invoice PDF</v>
      </c>
      <c r="I148"/>
    </row>
    <row r="149" spans="1:215">
      <c r="A149" t="s">
        <v>310</v>
      </c>
      <c r="B149" t="s">
        <v>311</v>
      </c>
      <c r="C149" t="s">
        <v>11</v>
      </c>
      <c r="D149">
        <v>21131</v>
      </c>
      <c r="E149" t="s">
        <v>309</v>
      </c>
      <c r="F149">
        <v>6664.76</v>
      </c>
      <c r="G149">
        <v>109</v>
      </c>
      <c r="H149" t="str">
        <f>Hyperlink("http://www.seavest.co.za/inv/fpdf16/inv-preview.php?Id=40541","Click for Invoice PDF")</f>
        <v>Click for Invoice PDF</v>
      </c>
      <c r="I149"/>
    </row>
    <row r="150" spans="1:215">
      <c r="A150" t="s">
        <v>312</v>
      </c>
      <c r="B150" t="s">
        <v>313</v>
      </c>
      <c r="C150" t="s">
        <v>39</v>
      </c>
      <c r="D150">
        <v>21199</v>
      </c>
      <c r="E150" t="s">
        <v>309</v>
      </c>
      <c r="F150">
        <v>3105.2</v>
      </c>
      <c r="G150">
        <v>109</v>
      </c>
      <c r="H150" t="str">
        <f>Hyperlink("http://www.seavest.co.za/inv/fpdf16/inv-preview.php?Id=40852","Click for Invoice PDF")</f>
        <v>Click for Invoice PDF</v>
      </c>
      <c r="I150"/>
    </row>
    <row r="151" spans="1:215">
      <c r="A151" t="s">
        <v>314</v>
      </c>
      <c r="B151" t="s">
        <v>315</v>
      </c>
      <c r="C151" t="s">
        <v>23</v>
      </c>
      <c r="D151">
        <v>21317</v>
      </c>
      <c r="E151" t="s">
        <v>309</v>
      </c>
      <c r="F151">
        <v>818.6</v>
      </c>
      <c r="G151">
        <v>109</v>
      </c>
      <c r="H151" t="str">
        <f>Hyperlink("http://www.seavest.co.za/inv/fpdf16/inv-preview.php?Id=40911","Click for Invoice PDF")</f>
        <v>Click for Invoice PDF</v>
      </c>
      <c r="I151"/>
    </row>
    <row r="152" spans="1:215">
      <c r="A152" t="s">
        <v>316</v>
      </c>
      <c r="B152" t="s">
        <v>317</v>
      </c>
      <c r="C152" t="s">
        <v>64</v>
      </c>
      <c r="D152">
        <v>21318</v>
      </c>
      <c r="E152" t="s">
        <v>309</v>
      </c>
      <c r="F152">
        <v>2056.6</v>
      </c>
      <c r="G152">
        <v>62</v>
      </c>
      <c r="H152" t="str">
        <f>Hyperlink("http://www.seavest.co.za/inv/fpdf16/inv-preview.php?Id=40940","Click for Invoice PDF")</f>
        <v>Click for Invoice PDF</v>
      </c>
      <c r="I152"/>
    </row>
    <row r="153" spans="1:215">
      <c r="A153" t="s">
        <v>318</v>
      </c>
      <c r="B153" t="s">
        <v>60</v>
      </c>
      <c r="C153" t="s">
        <v>45</v>
      </c>
      <c r="D153">
        <v>21303</v>
      </c>
      <c r="E153" t="s">
        <v>309</v>
      </c>
      <c r="F153">
        <v>663.4</v>
      </c>
      <c r="G153">
        <v>109</v>
      </c>
      <c r="H153" t="str">
        <f>Hyperlink("http://www.seavest.co.za/inv/fpdf16/inv-preview.php?Id=40949","Click for Invoice PDF")</f>
        <v>Click for Invoice PDF</v>
      </c>
      <c r="I153"/>
    </row>
    <row r="154" spans="1:215">
      <c r="A154" t="s">
        <v>319</v>
      </c>
      <c r="B154" t="s">
        <v>188</v>
      </c>
      <c r="C154" t="s">
        <v>11</v>
      </c>
      <c r="D154">
        <v>21454</v>
      </c>
      <c r="E154" t="s">
        <v>320</v>
      </c>
      <c r="F154">
        <v>0</v>
      </c>
      <c r="G154">
        <v>48</v>
      </c>
      <c r="H154" t="str">
        <f>Hyperlink("http://www.seavest.co.za/inv/fpdf16/inv-preview.php?Id=41078","Click for Invoice PDF")</f>
        <v>Click for Invoice PDF</v>
      </c>
      <c r="I154"/>
    </row>
    <row r="155" spans="1:215">
      <c r="A155" t="s">
        <v>321</v>
      </c>
      <c r="B155" t="s">
        <v>185</v>
      </c>
      <c r="C155" t="s">
        <v>53</v>
      </c>
      <c r="D155">
        <v>21733</v>
      </c>
      <c r="E155" t="s">
        <v>320</v>
      </c>
      <c r="F155">
        <v>14108.03</v>
      </c>
      <c r="G155">
        <v>4</v>
      </c>
      <c r="H155" t="str">
        <f>Hyperlink("http://www.seavest.co.za/inv/fpdf16/inv-preview.php?Id=41308","Click for Invoice PDF")</f>
        <v>Click for Invoice PDF</v>
      </c>
      <c r="I155"/>
    </row>
    <row r="156" spans="1:215">
      <c r="A156" t="s">
        <v>322</v>
      </c>
      <c r="B156" t="s">
        <v>323</v>
      </c>
      <c r="C156" t="s">
        <v>23</v>
      </c>
      <c r="D156">
        <v>20490</v>
      </c>
      <c r="E156" t="s">
        <v>324</v>
      </c>
      <c r="F156">
        <v>7885.76</v>
      </c>
      <c r="G156">
        <v>102</v>
      </c>
      <c r="H156" t="str">
        <f>Hyperlink("http://www.seavest.co.za/inv/fpdf16/inv-preview.php?Id=40110","Click for Invoice PDF")</f>
        <v>Click for Invoice PDF</v>
      </c>
      <c r="I156"/>
    </row>
    <row r="157" spans="1:215">
      <c r="A157" t="s">
        <v>325</v>
      </c>
      <c r="B157" t="s">
        <v>326</v>
      </c>
      <c r="C157" t="s">
        <v>64</v>
      </c>
      <c r="D157">
        <v>20468</v>
      </c>
      <c r="E157" t="s">
        <v>324</v>
      </c>
      <c r="F157">
        <v>8359.799999999999</v>
      </c>
      <c r="G157">
        <v>111</v>
      </c>
      <c r="H157" t="str">
        <f>Hyperlink("http://www.seavest.co.za/inv/fpdf16/inv-preview.php?Id=40198","Click for Invoice PDF")</f>
        <v>Click for Invoice PDF</v>
      </c>
      <c r="I157"/>
    </row>
    <row r="158" spans="1:215">
      <c r="A158" t="s">
        <v>327</v>
      </c>
      <c r="B158" t="s">
        <v>326</v>
      </c>
      <c r="C158" t="s">
        <v>64</v>
      </c>
      <c r="D158">
        <v>20469</v>
      </c>
      <c r="E158" t="s">
        <v>324</v>
      </c>
      <c r="F158">
        <v>5930</v>
      </c>
      <c r="G158">
        <v>111</v>
      </c>
      <c r="H158" t="str">
        <f>Hyperlink("http://www.seavest.co.za/inv/fpdf16/inv-preview.php?Id=40199","Click for Invoice PDF")</f>
        <v>Click for Invoice PDF</v>
      </c>
      <c r="I158"/>
    </row>
    <row r="159" spans="1:215">
      <c r="A159" t="s">
        <v>328</v>
      </c>
      <c r="B159" t="s">
        <v>329</v>
      </c>
      <c r="C159" t="s">
        <v>53</v>
      </c>
      <c r="D159">
        <v>20492</v>
      </c>
      <c r="E159" t="s">
        <v>324</v>
      </c>
      <c r="F159">
        <v>6388.48</v>
      </c>
      <c r="G159">
        <v>224</v>
      </c>
      <c r="H159" t="str">
        <f>Hyperlink("http://www.seavest.co.za/inv/fpdf16/inv-preview.php?Id=40202","Click for Invoice PDF")</f>
        <v>Click for Invoice PDF</v>
      </c>
      <c r="I159"/>
    </row>
    <row r="160" spans="1:215">
      <c r="A160" t="s">
        <v>330</v>
      </c>
      <c r="B160" t="s">
        <v>331</v>
      </c>
      <c r="C160" t="s">
        <v>53</v>
      </c>
      <c r="D160">
        <v>20493</v>
      </c>
      <c r="E160" t="s">
        <v>324</v>
      </c>
      <c r="F160">
        <v>13816</v>
      </c>
      <c r="G160">
        <v>111</v>
      </c>
      <c r="H160" t="str">
        <f>Hyperlink("http://www.seavest.co.za/inv/fpdf16/inv-preview.php?Id=40205","Click for Invoice PDF")</f>
        <v>Click for Invoice PDF</v>
      </c>
      <c r="I160"/>
    </row>
    <row r="161" spans="1:215">
      <c r="A161" t="s">
        <v>332</v>
      </c>
      <c r="B161" t="s">
        <v>284</v>
      </c>
      <c r="C161" t="s">
        <v>64</v>
      </c>
      <c r="D161">
        <v>21470</v>
      </c>
      <c r="E161" t="s">
        <v>333</v>
      </c>
      <c r="F161">
        <v>5535.2</v>
      </c>
      <c r="G161">
        <v>74</v>
      </c>
      <c r="H161" t="str">
        <f>Hyperlink("http://www.seavest.co.za/inv/fpdf16/inv-preview.php?Id=40357","Click for Invoice PDF")</f>
        <v>Click for Invoice PDF</v>
      </c>
      <c r="I161"/>
    </row>
    <row r="162" spans="1:215">
      <c r="A162" t="s">
        <v>334</v>
      </c>
      <c r="B162" t="s">
        <v>335</v>
      </c>
      <c r="C162" t="s">
        <v>11</v>
      </c>
      <c r="D162">
        <v>21530</v>
      </c>
      <c r="E162" t="s">
        <v>333</v>
      </c>
      <c r="F162">
        <v>0</v>
      </c>
      <c r="G162">
        <v>77</v>
      </c>
      <c r="H162" t="str">
        <f>Hyperlink("http://www.seavest.co.za/inv/fpdf16/inv-preview.php?Id=41039","Click for Invoice PDF")</f>
        <v>Click for Invoice PDF</v>
      </c>
      <c r="I162"/>
    </row>
    <row r="163" spans="1:215">
      <c r="A163" t="s">
        <v>336</v>
      </c>
      <c r="B163" t="s">
        <v>337</v>
      </c>
      <c r="C163" t="s">
        <v>39</v>
      </c>
      <c r="D163">
        <v>21520</v>
      </c>
      <c r="E163" t="s">
        <v>333</v>
      </c>
      <c r="F163">
        <v>6002</v>
      </c>
      <c r="G163">
        <v>60</v>
      </c>
      <c r="H163" t="str">
        <f>Hyperlink("http://www.seavest.co.za/inv/fpdf16/inv-preview.php?Id=41058","Click for Invoice PDF")</f>
        <v>Click for Invoice PDF</v>
      </c>
      <c r="I163"/>
    </row>
    <row r="164" spans="1:215">
      <c r="A164" t="s">
        <v>338</v>
      </c>
      <c r="B164" t="s">
        <v>210</v>
      </c>
      <c r="C164" t="s">
        <v>11</v>
      </c>
      <c r="D164">
        <v>21529</v>
      </c>
      <c r="E164" t="s">
        <v>333</v>
      </c>
      <c r="F164">
        <v>0</v>
      </c>
      <c r="G164">
        <v>77</v>
      </c>
      <c r="H164" t="str">
        <f>Hyperlink("http://www.seavest.co.za/inv/fpdf16/inv-preview.php?Id=41116","Click for Invoice PDF")</f>
        <v>Click for Invoice PDF</v>
      </c>
      <c r="I164"/>
    </row>
    <row r="165" spans="1:215">
      <c r="A165" t="s">
        <v>339</v>
      </c>
      <c r="B165" t="s">
        <v>150</v>
      </c>
      <c r="C165" t="s">
        <v>11</v>
      </c>
      <c r="D165">
        <v>21532</v>
      </c>
      <c r="E165" t="s">
        <v>333</v>
      </c>
      <c r="F165">
        <v>0</v>
      </c>
      <c r="G165">
        <v>77</v>
      </c>
      <c r="H165" t="str">
        <f>Hyperlink("http://www.seavest.co.za/inv/fpdf16/inv-preview.php?Id=41132","Click for Invoice PDF")</f>
        <v>Click for Invoice PDF</v>
      </c>
      <c r="I165"/>
    </row>
    <row r="166" spans="1:215">
      <c r="A166" t="s">
        <v>340</v>
      </c>
      <c r="B166" t="s">
        <v>195</v>
      </c>
      <c r="C166" t="s">
        <v>11</v>
      </c>
      <c r="D166">
        <v>21507</v>
      </c>
      <c r="E166" t="s">
        <v>333</v>
      </c>
      <c r="F166">
        <v>7324.76</v>
      </c>
      <c r="G166">
        <v>77</v>
      </c>
      <c r="H166" t="str">
        <f>Hyperlink("http://www.seavest.co.za/inv/fpdf16/inv-preview.php?Id=41166","Click for Invoice PDF")</f>
        <v>Click for Invoice PDF</v>
      </c>
      <c r="I166"/>
    </row>
    <row r="167" spans="1:215">
      <c r="A167" t="s">
        <v>341</v>
      </c>
      <c r="B167" t="s">
        <v>342</v>
      </c>
      <c r="C167" t="s">
        <v>39</v>
      </c>
      <c r="D167">
        <v>21404</v>
      </c>
      <c r="E167" t="s">
        <v>343</v>
      </c>
      <c r="F167">
        <v>4920.8</v>
      </c>
      <c r="G167">
        <v>75</v>
      </c>
      <c r="H167" t="str">
        <f>Hyperlink("http://www.seavest.co.za/inv/fpdf16/inv-preview.php?Id=40781","Click for Invoice PDF")</f>
        <v>Click for Invoice PDF</v>
      </c>
      <c r="I167"/>
    </row>
    <row r="168" spans="1:215">
      <c r="A168" t="s">
        <v>344</v>
      </c>
      <c r="B168" t="s">
        <v>44</v>
      </c>
      <c r="C168" t="s">
        <v>64</v>
      </c>
      <c r="D168">
        <v>21147</v>
      </c>
      <c r="E168" t="s">
        <v>343</v>
      </c>
      <c r="F168">
        <v>12754.8</v>
      </c>
      <c r="G168">
        <v>70</v>
      </c>
      <c r="H168" t="str">
        <f>Hyperlink("http://www.seavest.co.za/inv/fpdf16/inv-preview.php?Id=40792","Click for Invoice PDF")</f>
        <v>Click for Invoice PDF</v>
      </c>
      <c r="I168"/>
    </row>
    <row r="169" spans="1:215">
      <c r="A169" t="s">
        <v>345</v>
      </c>
      <c r="B169" t="s">
        <v>346</v>
      </c>
      <c r="C169" t="s">
        <v>15</v>
      </c>
      <c r="D169">
        <v>20654</v>
      </c>
      <c r="E169" t="s">
        <v>347</v>
      </c>
      <c r="F169">
        <v>0</v>
      </c>
      <c r="G169">
        <v>197</v>
      </c>
      <c r="H169" t="str">
        <f>Hyperlink("http://www.seavest.co.za/inv/fpdf16/inv-preview.php?Id=40178","Click for Invoice PDF")</f>
        <v>Click for Invoice PDF</v>
      </c>
      <c r="I169"/>
    </row>
    <row r="170" spans="1:215">
      <c r="A170" t="s">
        <v>348</v>
      </c>
      <c r="B170" t="s">
        <v>317</v>
      </c>
      <c r="C170" t="s">
        <v>39</v>
      </c>
      <c r="D170">
        <v>21876</v>
      </c>
      <c r="E170" t="s">
        <v>349</v>
      </c>
      <c r="F170">
        <v>49605.8</v>
      </c>
      <c r="G170">
        <v>14</v>
      </c>
      <c r="H170" t="str">
        <f>Hyperlink("http://www.seavest.co.za/inv/fpdf16/inv-preview.php?Id=41449","Click for Invoice PDF")</f>
        <v>Click for Invoice PDF</v>
      </c>
      <c r="I170"/>
    </row>
    <row r="171" spans="1:215">
      <c r="A171" t="s">
        <v>350</v>
      </c>
      <c r="B171" t="s">
        <v>208</v>
      </c>
      <c r="C171" t="s">
        <v>32</v>
      </c>
      <c r="D171">
        <v>21944</v>
      </c>
      <c r="E171" t="s">
        <v>349</v>
      </c>
      <c r="F171">
        <v>0</v>
      </c>
      <c r="G171">
        <v>14</v>
      </c>
      <c r="H171" t="str">
        <f>Hyperlink("http://www.seavest.co.za/inv/fpdf16/inv-preview.php?Id=41499","Click for Invoice PDF")</f>
        <v>Click for Invoice PDF</v>
      </c>
      <c r="I171"/>
    </row>
    <row r="172" spans="1:215">
      <c r="A172" t="s">
        <v>351</v>
      </c>
      <c r="B172" t="s">
        <v>352</v>
      </c>
      <c r="C172" t="s">
        <v>39</v>
      </c>
      <c r="D172">
        <v>21983</v>
      </c>
      <c r="E172" t="s">
        <v>349</v>
      </c>
      <c r="F172">
        <v>0</v>
      </c>
      <c r="G172">
        <v>14</v>
      </c>
      <c r="H172" t="str">
        <f>Hyperlink("http://www.seavest.co.za/inv/fpdf16/inv-preview.php?Id=41541","Click for Invoice PDF")</f>
        <v>Click for Invoice PDF</v>
      </c>
      <c r="I172"/>
    </row>
    <row r="173" spans="1:215">
      <c r="A173" t="s">
        <v>353</v>
      </c>
      <c r="B173" t="s">
        <v>73</v>
      </c>
      <c r="C173" t="s">
        <v>32</v>
      </c>
      <c r="D173">
        <v>21973</v>
      </c>
      <c r="E173" t="s">
        <v>349</v>
      </c>
      <c r="F173">
        <v>8583.6</v>
      </c>
      <c r="G173">
        <v>14</v>
      </c>
      <c r="H173" t="str">
        <f>Hyperlink("http://www.seavest.co.za/inv/fpdf16/inv-preview.php?Id=41551","Click for Invoice PDF")</f>
        <v>Click for Invoice PDF</v>
      </c>
      <c r="I173"/>
    </row>
    <row r="174" spans="1:215">
      <c r="A174" t="s">
        <v>354</v>
      </c>
      <c r="B174" t="s">
        <v>355</v>
      </c>
      <c r="C174" t="s">
        <v>32</v>
      </c>
      <c r="D174">
        <v>21992</v>
      </c>
      <c r="E174" t="s">
        <v>349</v>
      </c>
      <c r="F174">
        <v>8079.8</v>
      </c>
      <c r="G174">
        <v>14</v>
      </c>
      <c r="H174" t="str">
        <f>Hyperlink("http://www.seavest.co.za/inv/fpdf16/inv-preview.php?Id=41570","Click for Invoice PDF")</f>
        <v>Click for Invoice PDF</v>
      </c>
      <c r="I174"/>
    </row>
    <row r="175" spans="1:215">
      <c r="A175" t="s">
        <v>356</v>
      </c>
      <c r="B175" t="s">
        <v>127</v>
      </c>
      <c r="C175" t="s">
        <v>53</v>
      </c>
      <c r="D175">
        <v>21998</v>
      </c>
      <c r="E175" t="s">
        <v>349</v>
      </c>
      <c r="F175">
        <v>10291.3</v>
      </c>
      <c r="G175">
        <v>6</v>
      </c>
      <c r="H175" t="str">
        <f>Hyperlink("http://www.seavest.co.za/inv/fpdf16/inv-preview.php?Id=41582","Click for Invoice PDF")</f>
        <v>Click for Invoice PDF</v>
      </c>
      <c r="I175"/>
    </row>
    <row r="176" spans="1:215">
      <c r="A176" t="s">
        <v>357</v>
      </c>
      <c r="B176" t="s">
        <v>96</v>
      </c>
      <c r="C176" t="s">
        <v>53</v>
      </c>
      <c r="D176">
        <v>21999</v>
      </c>
      <c r="E176" t="s">
        <v>349</v>
      </c>
      <c r="F176">
        <v>7887.3</v>
      </c>
      <c r="G176">
        <v>14</v>
      </c>
      <c r="H176" t="str">
        <f>Hyperlink("http://www.seavest.co.za/inv/fpdf16/inv-preview.php?Id=41583","Click for Invoice PDF")</f>
        <v>Click for Invoice PDF</v>
      </c>
      <c r="I176"/>
    </row>
    <row r="177" spans="1:215">
      <c r="A177" t="s">
        <v>358</v>
      </c>
      <c r="B177" t="s">
        <v>47</v>
      </c>
      <c r="C177" t="s">
        <v>48</v>
      </c>
      <c r="D177">
        <v>22002</v>
      </c>
      <c r="E177" t="s">
        <v>349</v>
      </c>
      <c r="F177">
        <v>6432.8</v>
      </c>
      <c r="G177">
        <v>14</v>
      </c>
      <c r="H177" t="str">
        <f>Hyperlink("http://www.seavest.co.za/inv/fpdf16/inv-preview.php?Id=41587","Click for Invoice PDF")</f>
        <v>Click for Invoice PDF</v>
      </c>
      <c r="I177"/>
    </row>
    <row r="178" spans="1:215">
      <c r="A178" t="s">
        <v>359</v>
      </c>
      <c r="B178" t="s">
        <v>144</v>
      </c>
      <c r="C178" t="s">
        <v>48</v>
      </c>
      <c r="D178">
        <v>22000</v>
      </c>
      <c r="E178" t="s">
        <v>349</v>
      </c>
      <c r="F178">
        <v>5026.8</v>
      </c>
      <c r="G178">
        <v>15</v>
      </c>
      <c r="H178" t="str">
        <f>Hyperlink("http://www.seavest.co.za/inv/fpdf16/inv-preview.php?Id=41589","Click for Invoice PDF")</f>
        <v>Click for Invoice PDF</v>
      </c>
      <c r="I178"/>
    </row>
    <row r="179" spans="1:215">
      <c r="A179" t="s">
        <v>360</v>
      </c>
      <c r="B179" t="s">
        <v>361</v>
      </c>
      <c r="C179" t="s">
        <v>53</v>
      </c>
      <c r="D179">
        <v>22010</v>
      </c>
      <c r="E179" t="s">
        <v>349</v>
      </c>
      <c r="F179">
        <v>0</v>
      </c>
      <c r="G179">
        <v>14</v>
      </c>
      <c r="H179" t="str">
        <f>Hyperlink("http://www.seavest.co.za/inv/fpdf16/inv-preview.php?Id=41590","Click for Invoice PDF")</f>
        <v>Click for Invoice PDF</v>
      </c>
      <c r="I179"/>
    </row>
    <row r="180" spans="1:215">
      <c r="A180" t="s">
        <v>362</v>
      </c>
      <c r="B180" t="s">
        <v>29</v>
      </c>
      <c r="C180" t="s">
        <v>48</v>
      </c>
      <c r="D180">
        <v>22015</v>
      </c>
      <c r="E180" t="s">
        <v>349</v>
      </c>
      <c r="F180">
        <v>4024.5</v>
      </c>
      <c r="G180">
        <v>14</v>
      </c>
      <c r="H180" t="str">
        <f>Hyperlink("http://www.seavest.co.za/inv/fpdf16/inv-preview.php?Id=41592","Click for Invoice PDF")</f>
        <v>Click for Invoice PDF</v>
      </c>
      <c r="I180"/>
    </row>
    <row r="181" spans="1:215">
      <c r="A181" t="s">
        <v>363</v>
      </c>
      <c r="B181" t="s">
        <v>364</v>
      </c>
      <c r="C181" t="s">
        <v>81</v>
      </c>
      <c r="D181">
        <v>21655</v>
      </c>
      <c r="E181" t="s">
        <v>365</v>
      </c>
      <c r="F181">
        <v>49997</v>
      </c>
      <c r="G181">
        <v>41</v>
      </c>
      <c r="H181" t="str">
        <f>Hyperlink("http://www.seavest.co.za/inv/fpdf16/inv-preview.php?Id=41245","Click for Invoice PDF")</f>
        <v>Click for Invoice PDF</v>
      </c>
      <c r="I181"/>
    </row>
    <row r="182" spans="1:215">
      <c r="A182" t="s">
        <v>366</v>
      </c>
      <c r="B182" t="s">
        <v>342</v>
      </c>
      <c r="C182" t="s">
        <v>39</v>
      </c>
      <c r="D182">
        <v>21522</v>
      </c>
      <c r="E182" t="s">
        <v>367</v>
      </c>
      <c r="F182">
        <v>5598.4</v>
      </c>
      <c r="G182">
        <v>75</v>
      </c>
      <c r="H182" t="str">
        <f>Hyperlink("http://www.seavest.co.za/inv/fpdf16/inv-preview.php?Id=40669","Click for Invoice PDF")</f>
        <v>Click for Invoice PDF</v>
      </c>
      <c r="I182"/>
    </row>
    <row r="183" spans="1:215">
      <c r="A183" t="s">
        <v>368</v>
      </c>
      <c r="B183" t="s">
        <v>342</v>
      </c>
      <c r="C183" t="s">
        <v>39</v>
      </c>
      <c r="D183">
        <v>21525</v>
      </c>
      <c r="E183" t="s">
        <v>367</v>
      </c>
      <c r="F183">
        <v>16618.88</v>
      </c>
      <c r="G183">
        <v>75</v>
      </c>
      <c r="H183" t="str">
        <f>Hyperlink("http://www.seavest.co.za/inv/fpdf16/inv-preview.php?Id=41069","Click for Invoice PDF")</f>
        <v>Click for Invoice PDF</v>
      </c>
      <c r="I183"/>
    </row>
    <row r="184" spans="1:215">
      <c r="A184" t="s">
        <v>369</v>
      </c>
      <c r="B184" t="s">
        <v>141</v>
      </c>
      <c r="C184" t="s">
        <v>15</v>
      </c>
      <c r="D184">
        <v>20668</v>
      </c>
      <c r="E184" t="s">
        <v>370</v>
      </c>
      <c r="F184">
        <v>0</v>
      </c>
      <c r="G184">
        <v>196</v>
      </c>
      <c r="H184" t="str">
        <f>Hyperlink("http://www.seavest.co.za/inv/fpdf16/inv-preview.php?Id=40123","Click for Invoice PDF")</f>
        <v>Click for Invoice PDF</v>
      </c>
      <c r="I184"/>
    </row>
    <row r="185" spans="1:215">
      <c r="A185" t="s">
        <v>371</v>
      </c>
      <c r="B185" t="s">
        <v>41</v>
      </c>
      <c r="C185" t="s">
        <v>11</v>
      </c>
      <c r="D185">
        <v>21141</v>
      </c>
      <c r="E185" t="s">
        <v>372</v>
      </c>
      <c r="F185">
        <v>0</v>
      </c>
      <c r="G185">
        <v>134</v>
      </c>
      <c r="H185" t="str">
        <f>Hyperlink("http://www.seavest.co.za/inv/fpdf16/inv-preview.php?Id=40743","Click for Invoice PDF")</f>
        <v>Click for Invoice PDF</v>
      </c>
      <c r="I185"/>
    </row>
    <row r="186" spans="1:215">
      <c r="A186" t="s">
        <v>373</v>
      </c>
      <c r="B186" t="s">
        <v>374</v>
      </c>
      <c r="C186" t="s">
        <v>39</v>
      </c>
      <c r="D186">
        <v>20812</v>
      </c>
      <c r="E186" t="s">
        <v>375</v>
      </c>
      <c r="F186">
        <v>8941</v>
      </c>
      <c r="G186">
        <v>155</v>
      </c>
      <c r="H186" t="str">
        <f>Hyperlink("http://www.seavest.co.za/inv/fpdf16/inv-preview.php?Id=40455","Click for Invoice PDF")</f>
        <v>Click for Invoice PDF</v>
      </c>
      <c r="I186"/>
    </row>
    <row r="187" spans="1:215">
      <c r="A187" t="s">
        <v>376</v>
      </c>
      <c r="B187" t="s">
        <v>377</v>
      </c>
      <c r="C187" t="s">
        <v>48</v>
      </c>
      <c r="D187">
        <v>21473</v>
      </c>
      <c r="E187" t="s">
        <v>378</v>
      </c>
      <c r="F187">
        <v>49834.11</v>
      </c>
      <c r="G187">
        <v>5</v>
      </c>
      <c r="H187" t="str">
        <f>Hyperlink("http://www.seavest.co.za/inv/fpdf16/inv-preview.php?Id=41083","Click for Invoice PDF")</f>
        <v>Click for Invoice PDF</v>
      </c>
      <c r="I187"/>
    </row>
    <row r="188" spans="1:215">
      <c r="A188" t="s">
        <v>379</v>
      </c>
      <c r="B188" t="s">
        <v>96</v>
      </c>
      <c r="C188" t="s">
        <v>32</v>
      </c>
      <c r="D188">
        <v>21929</v>
      </c>
      <c r="E188" t="s">
        <v>378</v>
      </c>
      <c r="F188">
        <v>13819.25</v>
      </c>
      <c r="G188">
        <v>5</v>
      </c>
      <c r="H188" t="str">
        <f>Hyperlink("http://www.seavest.co.za/inv/fpdf16/inv-preview.php?Id=41495","Click for Invoice PDF")</f>
        <v>Click for Invoice PDF</v>
      </c>
      <c r="I188"/>
    </row>
    <row r="189" spans="1:215">
      <c r="A189" t="s">
        <v>380</v>
      </c>
      <c r="B189" t="s">
        <v>174</v>
      </c>
      <c r="C189" t="s">
        <v>48</v>
      </c>
      <c r="D189">
        <v>22018</v>
      </c>
      <c r="E189" t="s">
        <v>378</v>
      </c>
      <c r="F189">
        <v>15693.5</v>
      </c>
      <c r="G189">
        <v>6</v>
      </c>
      <c r="H189" t="str">
        <f>Hyperlink("http://www.seavest.co.za/inv/fpdf16/inv-preview.php?Id=41593","Click for Invoice PDF")</f>
        <v>Click for Invoice PDF</v>
      </c>
      <c r="I189"/>
    </row>
    <row r="190" spans="1:215">
      <c r="A190" t="s">
        <v>381</v>
      </c>
      <c r="B190" t="s">
        <v>287</v>
      </c>
      <c r="C190" t="s">
        <v>32</v>
      </c>
      <c r="D190">
        <v>22023</v>
      </c>
      <c r="E190" t="s">
        <v>378</v>
      </c>
      <c r="F190">
        <v>0</v>
      </c>
      <c r="G190">
        <v>14</v>
      </c>
      <c r="H190" t="str">
        <f>Hyperlink("http://www.seavest.co.za/inv/fpdf16/inv-preview.php?Id=41595","Click for Invoice PDF")</f>
        <v>Click for Invoice PDF</v>
      </c>
      <c r="I190"/>
    </row>
    <row r="191" spans="1:215">
      <c r="A191" t="s">
        <v>382</v>
      </c>
      <c r="B191" t="s">
        <v>29</v>
      </c>
      <c r="C191" t="s">
        <v>48</v>
      </c>
      <c r="D191">
        <v>22022</v>
      </c>
      <c r="E191" t="s">
        <v>378</v>
      </c>
      <c r="F191">
        <v>13222.9</v>
      </c>
      <c r="G191">
        <v>6</v>
      </c>
      <c r="H191" t="str">
        <f>Hyperlink("http://www.seavest.co.za/inv/fpdf16/inv-preview.php?Id=41596","Click for Invoice PDF")</f>
        <v>Click for Invoice PDF</v>
      </c>
      <c r="I191"/>
    </row>
    <row r="192" spans="1:215">
      <c r="A192" t="s">
        <v>383</v>
      </c>
      <c r="B192" t="s">
        <v>384</v>
      </c>
      <c r="C192" t="s">
        <v>39</v>
      </c>
      <c r="D192">
        <v>20268</v>
      </c>
      <c r="E192" t="s">
        <v>385</v>
      </c>
      <c r="F192">
        <v>29267.15</v>
      </c>
      <c r="G192">
        <v>41</v>
      </c>
      <c r="H192" t="str">
        <f>Hyperlink("http://www.seavest.co.za/inv/fpdf16/inv-preview.php?Id=39970","Click for Invoice PDF")</f>
        <v>Click for Invoice PDF</v>
      </c>
      <c r="I192"/>
    </row>
    <row r="193" spans="1:215">
      <c r="A193" t="s">
        <v>386</v>
      </c>
      <c r="B193" t="s">
        <v>210</v>
      </c>
      <c r="C193" t="s">
        <v>11</v>
      </c>
      <c r="D193">
        <v>21552</v>
      </c>
      <c r="E193" t="s">
        <v>387</v>
      </c>
      <c r="F193">
        <v>4279.01</v>
      </c>
      <c r="G193">
        <v>74</v>
      </c>
      <c r="H193" t="str">
        <f>Hyperlink("http://www.seavest.co.za/inv/fpdf16/inv-preview.php?Id=41197","Click for Invoice PDF")</f>
        <v>Click for Invoice PDF</v>
      </c>
      <c r="I193"/>
    </row>
    <row r="194" spans="1:215">
      <c r="A194" t="s">
        <v>388</v>
      </c>
      <c r="B194" t="s">
        <v>299</v>
      </c>
      <c r="C194" t="s">
        <v>23</v>
      </c>
      <c r="D194">
        <v>21171</v>
      </c>
      <c r="E194" t="s">
        <v>389</v>
      </c>
      <c r="F194">
        <v>10473.4</v>
      </c>
      <c r="G194">
        <v>133</v>
      </c>
      <c r="H194" t="str">
        <f>Hyperlink("http://www.seavest.co.za/inv/fpdf16/inv-preview.php?Id=40745","Click for Invoice PDF")</f>
        <v>Click for Invoice PDF</v>
      </c>
      <c r="I194"/>
    </row>
    <row r="195" spans="1:215">
      <c r="A195" t="s">
        <v>390</v>
      </c>
      <c r="B195" t="s">
        <v>236</v>
      </c>
      <c r="C195" t="s">
        <v>64</v>
      </c>
      <c r="D195">
        <v>20966</v>
      </c>
      <c r="E195" t="s">
        <v>389</v>
      </c>
      <c r="F195">
        <v>7106</v>
      </c>
      <c r="G195">
        <v>133</v>
      </c>
      <c r="H195" t="str">
        <f>Hyperlink("http://www.seavest.co.za/inv/fpdf16/inv-preview.php?Id=40452","Click for Invoice PDF")</f>
        <v>Click for Invoice PDF</v>
      </c>
      <c r="I195"/>
    </row>
    <row r="196" spans="1:215">
      <c r="A196" t="s">
        <v>391</v>
      </c>
      <c r="B196" t="s">
        <v>284</v>
      </c>
      <c r="C196"/>
      <c r="D196">
        <v>21092</v>
      </c>
      <c r="E196" t="s">
        <v>389</v>
      </c>
      <c r="F196">
        <v>5728.1</v>
      </c>
      <c r="G196">
        <v>132</v>
      </c>
      <c r="H196" t="str">
        <f>Hyperlink("http://www.seavest.co.za/inv/fpdf16/inv-preview.php?Id=40755","Click for Invoice PDF")</f>
        <v>Click for Invoice PDF</v>
      </c>
      <c r="I196"/>
    </row>
    <row r="197" spans="1:215">
      <c r="A197" t="s">
        <v>392</v>
      </c>
      <c r="B197" t="s">
        <v>393</v>
      </c>
      <c r="C197" t="s">
        <v>39</v>
      </c>
      <c r="D197">
        <v>21172</v>
      </c>
      <c r="E197" t="s">
        <v>389</v>
      </c>
      <c r="F197">
        <v>6792</v>
      </c>
      <c r="G197">
        <v>119</v>
      </c>
      <c r="H197" t="str">
        <f>Hyperlink("http://www.seavest.co.za/inv/fpdf16/inv-preview.php?Id=40746","Click for Invoice PDF")</f>
        <v>Click for Invoice PDF</v>
      </c>
      <c r="I197"/>
    </row>
    <row r="198" spans="1:215">
      <c r="A198" t="s">
        <v>394</v>
      </c>
      <c r="B198" t="s">
        <v>395</v>
      </c>
      <c r="C198" t="s">
        <v>23</v>
      </c>
      <c r="D198">
        <v>20918</v>
      </c>
      <c r="E198" t="s">
        <v>389</v>
      </c>
      <c r="F198">
        <v>36622.1</v>
      </c>
      <c r="G198">
        <v>132</v>
      </c>
      <c r="H198" t="str">
        <f>Hyperlink("http://www.seavest.co.za/inv/fpdf16/inv-preview.php?Id=40498","Click for Invoice PDF")</f>
        <v>Click for Invoice PDF</v>
      </c>
      <c r="I198"/>
    </row>
    <row r="199" spans="1:215">
      <c r="A199" t="s">
        <v>396</v>
      </c>
      <c r="B199" t="s">
        <v>397</v>
      </c>
      <c r="C199" t="s">
        <v>64</v>
      </c>
      <c r="D199">
        <v>20965</v>
      </c>
      <c r="E199" t="s">
        <v>389</v>
      </c>
      <c r="F199">
        <v>10110.2</v>
      </c>
      <c r="G199">
        <v>133</v>
      </c>
      <c r="H199" t="str">
        <f>Hyperlink("http://www.seavest.co.za/inv/fpdf16/inv-preview.php?Id=40620","Click for Invoice PDF")</f>
        <v>Click for Invoice PDF</v>
      </c>
      <c r="I199"/>
    </row>
    <row r="200" spans="1:215">
      <c r="A200" t="s">
        <v>398</v>
      </c>
      <c r="B200" t="s">
        <v>215</v>
      </c>
      <c r="C200" t="s">
        <v>53</v>
      </c>
      <c r="D200">
        <v>21019</v>
      </c>
      <c r="E200" t="s">
        <v>389</v>
      </c>
      <c r="F200">
        <v>14623.25</v>
      </c>
      <c r="G200">
        <v>4</v>
      </c>
      <c r="H200" t="str">
        <f>Hyperlink("http://www.seavest.co.za/inv/fpdf16/inv-preview.php?Id=40705","Click for Invoice PDF")</f>
        <v>Click for Invoice PDF</v>
      </c>
      <c r="I200"/>
    </row>
    <row r="201" spans="1:215">
      <c r="A201" t="s">
        <v>399</v>
      </c>
      <c r="B201" t="s">
        <v>400</v>
      </c>
      <c r="C201" t="s">
        <v>53</v>
      </c>
      <c r="D201">
        <v>21029</v>
      </c>
      <c r="E201" t="s">
        <v>389</v>
      </c>
      <c r="F201">
        <v>4199.2</v>
      </c>
      <c r="G201">
        <v>133</v>
      </c>
      <c r="H201" t="str">
        <f>Hyperlink("http://www.seavest.co.za/inv/fpdf16/inv-preview.php?Id=40753","Click for Invoice PDF")</f>
        <v>Click for Invoice PDF</v>
      </c>
      <c r="I201"/>
    </row>
    <row r="202" spans="1:215">
      <c r="A202" t="s">
        <v>401</v>
      </c>
      <c r="B202" t="s">
        <v>402</v>
      </c>
      <c r="C202" t="s">
        <v>23</v>
      </c>
      <c r="D202">
        <v>21053</v>
      </c>
      <c r="E202" t="s">
        <v>389</v>
      </c>
      <c r="F202">
        <v>15490.8</v>
      </c>
      <c r="G202">
        <v>133</v>
      </c>
      <c r="H202" t="str">
        <f>Hyperlink("http://www.seavest.co.za/inv/fpdf16/inv-preview.php?Id=40782","Click for Invoice PDF")</f>
        <v>Click for Invoice PDF</v>
      </c>
      <c r="I202"/>
    </row>
    <row r="203" spans="1:215">
      <c r="A203" t="s">
        <v>403</v>
      </c>
      <c r="B203" t="s">
        <v>404</v>
      </c>
      <c r="C203" t="s">
        <v>64</v>
      </c>
      <c r="D203">
        <v>21055</v>
      </c>
      <c r="E203" t="s">
        <v>389</v>
      </c>
      <c r="F203">
        <v>4774.4</v>
      </c>
      <c r="G203">
        <v>133</v>
      </c>
      <c r="H203" t="str">
        <f>Hyperlink("http://www.seavest.co.za/inv/fpdf16/inv-preview.php?Id=40786","Click for Invoice PDF")</f>
        <v>Click for Invoice PDF</v>
      </c>
      <c r="I203"/>
    </row>
    <row r="204" spans="1:215">
      <c r="A204" t="s">
        <v>405</v>
      </c>
      <c r="B204" t="s">
        <v>406</v>
      </c>
      <c r="C204" t="s">
        <v>64</v>
      </c>
      <c r="D204">
        <v>21061</v>
      </c>
      <c r="E204" t="s">
        <v>389</v>
      </c>
      <c r="F204">
        <v>2731</v>
      </c>
      <c r="G204">
        <v>133</v>
      </c>
      <c r="H204" t="str">
        <f>Hyperlink("http://www.seavest.co.za/inv/fpdf16/inv-preview.php?Id=40789","Click for Invoice PDF")</f>
        <v>Click for Invoice PDF</v>
      </c>
      <c r="I204"/>
    </row>
    <row r="205" spans="1:215">
      <c r="A205" t="s">
        <v>407</v>
      </c>
      <c r="B205" t="s">
        <v>408</v>
      </c>
      <c r="C205" t="s">
        <v>15</v>
      </c>
      <c r="D205">
        <v>20686</v>
      </c>
      <c r="E205" t="s">
        <v>409</v>
      </c>
      <c r="F205">
        <v>0</v>
      </c>
      <c r="G205">
        <v>155</v>
      </c>
      <c r="H205" t="str">
        <f>Hyperlink("http://www.seavest.co.za/inv/fpdf16/inv-preview.php?Id=40325","Click for Invoice PDF")</f>
        <v>Click for Invoice PDF</v>
      </c>
      <c r="I205"/>
    </row>
    <row r="206" spans="1:215">
      <c r="A206" t="s">
        <v>410</v>
      </c>
      <c r="B206" t="s">
        <v>20</v>
      </c>
      <c r="C206" t="s">
        <v>11</v>
      </c>
      <c r="D206">
        <v>20710</v>
      </c>
      <c r="E206" t="s">
        <v>409</v>
      </c>
      <c r="F206">
        <v>3616.4</v>
      </c>
      <c r="G206">
        <v>155</v>
      </c>
      <c r="H206" t="str">
        <f>Hyperlink("http://www.seavest.co.za/inv/fpdf16/inv-preview.php?Id=40377","Click for Invoice PDF")</f>
        <v>Click for Invoice PDF</v>
      </c>
      <c r="I206"/>
    </row>
    <row r="207" spans="1:215">
      <c r="A207" t="s">
        <v>411</v>
      </c>
      <c r="B207" t="s">
        <v>412</v>
      </c>
      <c r="C207" t="s">
        <v>64</v>
      </c>
      <c r="D207">
        <v>20737</v>
      </c>
      <c r="E207" t="s">
        <v>409</v>
      </c>
      <c r="F207">
        <v>5361.4</v>
      </c>
      <c r="G207">
        <v>155</v>
      </c>
      <c r="H207" t="str">
        <f>Hyperlink("http://www.seavest.co.za/inv/fpdf16/inv-preview.php?Id=40386","Click for Invoice PDF")</f>
        <v>Click for Invoice PDF</v>
      </c>
      <c r="I207"/>
    </row>
    <row r="208" spans="1:215">
      <c r="A208" t="s">
        <v>413</v>
      </c>
      <c r="B208" t="s">
        <v>412</v>
      </c>
      <c r="C208" t="s">
        <v>64</v>
      </c>
      <c r="D208">
        <v>20841</v>
      </c>
      <c r="E208" t="s">
        <v>409</v>
      </c>
      <c r="F208">
        <v>9177</v>
      </c>
      <c r="G208">
        <v>155</v>
      </c>
      <c r="H208" t="str">
        <f>Hyperlink("http://www.seavest.co.za/inv/fpdf16/inv-preview.php?Id=40454","Click for Invoice PDF")</f>
        <v>Click for Invoice PDF</v>
      </c>
      <c r="I208"/>
    </row>
    <row r="209" spans="1:215">
      <c r="A209" t="s">
        <v>414</v>
      </c>
      <c r="B209" t="s">
        <v>96</v>
      </c>
      <c r="C209" t="s">
        <v>45</v>
      </c>
      <c r="D209">
        <v>20860</v>
      </c>
      <c r="E209" t="s">
        <v>409</v>
      </c>
      <c r="F209">
        <v>6801.66</v>
      </c>
      <c r="G209">
        <v>4</v>
      </c>
      <c r="H209" t="str">
        <f>Hyperlink("http://www.seavest.co.za/inv/fpdf16/inv-preview.php?Id=40465","Click for Invoice PDF")</f>
        <v>Click for Invoice PDF</v>
      </c>
      <c r="I209"/>
    </row>
    <row r="210" spans="1:215">
      <c r="A210" t="s">
        <v>415</v>
      </c>
      <c r="B210" t="s">
        <v>215</v>
      </c>
      <c r="C210" t="s">
        <v>53</v>
      </c>
      <c r="D210">
        <v>20827</v>
      </c>
      <c r="E210" t="s">
        <v>409</v>
      </c>
      <c r="F210">
        <v>7861</v>
      </c>
      <c r="G210">
        <v>155</v>
      </c>
      <c r="H210" t="str">
        <f>Hyperlink("http://www.seavest.co.za/inv/fpdf16/inv-preview.php?Id=40466","Click for Invoice PDF")</f>
        <v>Click for Invoice PDF</v>
      </c>
      <c r="I210"/>
    </row>
    <row r="211" spans="1:215">
      <c r="A211" t="s">
        <v>416</v>
      </c>
      <c r="B211" t="s">
        <v>417</v>
      </c>
      <c r="C211" t="s">
        <v>64</v>
      </c>
      <c r="D211">
        <v>20431</v>
      </c>
      <c r="E211" t="s">
        <v>418</v>
      </c>
      <c r="F211">
        <v>2584.4</v>
      </c>
      <c r="G211">
        <v>111</v>
      </c>
      <c r="H211" t="str">
        <f>Hyperlink("http://www.seavest.co.za/inv/fpdf16/inv-preview.php?Id=40184","Click for Invoice PDF")</f>
        <v>Click for Invoice PDF</v>
      </c>
      <c r="I211"/>
    </row>
    <row r="212" spans="1:215">
      <c r="A212" t="s">
        <v>419</v>
      </c>
      <c r="B212" t="s">
        <v>315</v>
      </c>
      <c r="C212" t="s">
        <v>23</v>
      </c>
      <c r="D212">
        <v>21327</v>
      </c>
      <c r="E212" t="s">
        <v>420</v>
      </c>
      <c r="F212">
        <v>10326</v>
      </c>
      <c r="G212">
        <v>70</v>
      </c>
      <c r="H212" t="str">
        <f>Hyperlink("http://www.seavest.co.za/inv/fpdf16/inv-preview.php?Id=40966","Click for Invoice PDF")</f>
        <v>Click for Invoice PDF</v>
      </c>
      <c r="I212"/>
    </row>
    <row r="213" spans="1:215">
      <c r="A213" t="s">
        <v>421</v>
      </c>
      <c r="B213" t="s">
        <v>422</v>
      </c>
      <c r="C213" t="s">
        <v>39</v>
      </c>
      <c r="D213">
        <v>21329</v>
      </c>
      <c r="E213" t="s">
        <v>420</v>
      </c>
      <c r="F213">
        <v>0</v>
      </c>
      <c r="G213">
        <v>70</v>
      </c>
      <c r="H213" t="str">
        <f>Hyperlink("http://www.seavest.co.za/inv/fpdf16/inv-preview.php?Id=40968","Click for Invoice PDF")</f>
        <v>Click for Invoice PDF</v>
      </c>
      <c r="I213"/>
    </row>
    <row r="214" spans="1:215">
      <c r="A214" t="s">
        <v>423</v>
      </c>
      <c r="B214" t="s">
        <v>424</v>
      </c>
      <c r="C214" t="s">
        <v>32</v>
      </c>
      <c r="D214">
        <v>21549</v>
      </c>
      <c r="E214" t="s">
        <v>420</v>
      </c>
      <c r="F214">
        <v>5054.4</v>
      </c>
      <c r="G214">
        <v>70</v>
      </c>
      <c r="H214" t="str">
        <f>Hyperlink("http://www.seavest.co.za/inv/fpdf16/inv-preview.php?Id=41195","Click for Invoice PDF")</f>
        <v>Click for Invoice PDF</v>
      </c>
      <c r="I214"/>
    </row>
    <row r="215" spans="1:215">
      <c r="A215" t="s">
        <v>425</v>
      </c>
      <c r="B215" t="s">
        <v>406</v>
      </c>
      <c r="C215" t="s">
        <v>64</v>
      </c>
      <c r="D215">
        <v>20997</v>
      </c>
      <c r="E215" t="s">
        <v>426</v>
      </c>
      <c r="F215">
        <v>3458.7</v>
      </c>
      <c r="G215">
        <v>131</v>
      </c>
      <c r="H215" t="str">
        <f>Hyperlink("http://www.seavest.co.za/inv/fpdf16/inv-preview.php?Id=40683","Click for Invoice PDF")</f>
        <v>Click for Invoice PDF</v>
      </c>
      <c r="I215"/>
    </row>
    <row r="216" spans="1:215">
      <c r="A216" t="s">
        <v>427</v>
      </c>
      <c r="B216" t="s">
        <v>428</v>
      </c>
      <c r="C216" t="s">
        <v>45</v>
      </c>
      <c r="D216">
        <v>21077</v>
      </c>
      <c r="E216" t="s">
        <v>426</v>
      </c>
      <c r="F216">
        <v>6435.92</v>
      </c>
      <c r="G216">
        <v>132</v>
      </c>
      <c r="H216" t="str">
        <f>Hyperlink("http://www.seavest.co.za/inv/fpdf16/inv-preview.php?Id=40735","Click for Invoice PDF")</f>
        <v>Click for Invoice PDF</v>
      </c>
      <c r="I216"/>
    </row>
    <row r="217" spans="1:215">
      <c r="A217" t="s">
        <v>429</v>
      </c>
      <c r="B217" t="s">
        <v>236</v>
      </c>
      <c r="C217" t="s">
        <v>64</v>
      </c>
      <c r="D217">
        <v>21013</v>
      </c>
      <c r="E217" t="s">
        <v>426</v>
      </c>
      <c r="F217">
        <v>4583.2</v>
      </c>
      <c r="G217">
        <v>124</v>
      </c>
      <c r="H217" t="str">
        <f>Hyperlink("http://www.seavest.co.za/inv/fpdf16/inv-preview.php?Id=40747","Click for Invoice PDF")</f>
        <v>Click for Invoice PDF</v>
      </c>
      <c r="I217"/>
    </row>
    <row r="218" spans="1:215">
      <c r="A218" t="s">
        <v>430</v>
      </c>
      <c r="B218" t="s">
        <v>317</v>
      </c>
      <c r="C218" t="s">
        <v>45</v>
      </c>
      <c r="D218">
        <v>21004</v>
      </c>
      <c r="E218" t="s">
        <v>426</v>
      </c>
      <c r="F218">
        <v>2626</v>
      </c>
      <c r="G218">
        <v>124</v>
      </c>
      <c r="H218" t="str">
        <f>Hyperlink("http://www.seavest.co.za/inv/fpdf16/inv-preview.php?Id=40768","Click for Invoice PDF")</f>
        <v>Click for Invoice PDF</v>
      </c>
      <c r="I218"/>
    </row>
    <row r="219" spans="1:215">
      <c r="A219" t="s">
        <v>431</v>
      </c>
      <c r="B219" t="s">
        <v>432</v>
      </c>
      <c r="C219" t="s">
        <v>64</v>
      </c>
      <c r="D219">
        <v>21087</v>
      </c>
      <c r="E219" t="s">
        <v>426</v>
      </c>
      <c r="F219">
        <v>11464.4</v>
      </c>
      <c r="G219">
        <v>132</v>
      </c>
      <c r="H219" t="str">
        <f>Hyperlink("http://www.seavest.co.za/inv/fpdf16/inv-preview.php?Id=40788","Click for Invoice PDF")</f>
        <v>Click for Invoice PDF</v>
      </c>
      <c r="I219"/>
    </row>
    <row r="220" spans="1:215">
      <c r="A220" t="s">
        <v>433</v>
      </c>
      <c r="B220" t="s">
        <v>96</v>
      </c>
      <c r="C220" t="s">
        <v>45</v>
      </c>
      <c r="D220">
        <v>20847</v>
      </c>
      <c r="E220" t="s">
        <v>434</v>
      </c>
      <c r="F220">
        <v>4838.98</v>
      </c>
      <c r="G220">
        <v>4</v>
      </c>
      <c r="H220" t="str">
        <f>Hyperlink("http://www.seavest.co.za/inv/fpdf16/inv-preview.php?Id=40467","Click for Invoice PDF")</f>
        <v>Click for Invoice PDF</v>
      </c>
      <c r="I220"/>
    </row>
    <row r="221" spans="1:215">
      <c r="A221" t="s">
        <v>435</v>
      </c>
      <c r="B221" t="s">
        <v>436</v>
      </c>
      <c r="C221" t="s">
        <v>11</v>
      </c>
      <c r="D221">
        <v>20820</v>
      </c>
      <c r="E221" t="s">
        <v>434</v>
      </c>
      <c r="F221">
        <v>0</v>
      </c>
      <c r="G221">
        <v>155</v>
      </c>
      <c r="H221" t="str">
        <f>Hyperlink("http://www.seavest.co.za/inv/fpdf16/inv-preview.php?Id=40472","Click for Invoice PDF")</f>
        <v>Click for Invoice PDF</v>
      </c>
      <c r="I221"/>
    </row>
    <row r="222" spans="1:215">
      <c r="A222" t="s">
        <v>437</v>
      </c>
      <c r="B222" t="s">
        <v>284</v>
      </c>
      <c r="C222" t="s">
        <v>23</v>
      </c>
      <c r="D222">
        <v>20829</v>
      </c>
      <c r="E222" t="s">
        <v>434</v>
      </c>
      <c r="F222">
        <v>5081</v>
      </c>
      <c r="G222">
        <v>155</v>
      </c>
      <c r="H222" t="str">
        <f>Hyperlink("http://www.seavest.co.za/inv/fpdf16/inv-preview.php?Id=40531","Click for Invoice PDF")</f>
        <v>Click for Invoice PDF</v>
      </c>
      <c r="I222"/>
    </row>
    <row r="223" spans="1:215">
      <c r="A223" t="s">
        <v>438</v>
      </c>
      <c r="B223" t="s">
        <v>20</v>
      </c>
      <c r="C223" t="s">
        <v>11</v>
      </c>
      <c r="D223">
        <v>19558</v>
      </c>
      <c r="E223" t="s">
        <v>439</v>
      </c>
      <c r="F223">
        <v>0</v>
      </c>
      <c r="G223">
        <v>4</v>
      </c>
      <c r="H223" t="str">
        <f>Hyperlink("http://www.seavest.co.za/inv/fpdf16/inv-preview.php?Id=39291","Click for Invoice PDF")</f>
        <v>Click for Invoice PDF</v>
      </c>
      <c r="I223"/>
    </row>
    <row r="224" spans="1:215">
      <c r="A224" t="s">
        <v>440</v>
      </c>
      <c r="B224" t="s">
        <v>44</v>
      </c>
      <c r="C224" t="s">
        <v>45</v>
      </c>
      <c r="D224">
        <v>21672</v>
      </c>
      <c r="E224" t="s">
        <v>441</v>
      </c>
      <c r="F224">
        <v>6003.7</v>
      </c>
      <c r="G224">
        <v>6</v>
      </c>
      <c r="H224" t="str">
        <f>Hyperlink("http://www.seavest.co.za/inv/fpdf16/inv-preview.php?Id=41279","Click for Invoice PDF")</f>
        <v>Click for Invoice PDF</v>
      </c>
      <c r="I224"/>
    </row>
    <row r="225" spans="1:215">
      <c r="A225" t="s">
        <v>442</v>
      </c>
      <c r="B225" t="s">
        <v>443</v>
      </c>
      <c r="C225" t="s">
        <v>81</v>
      </c>
      <c r="D225">
        <v>21995</v>
      </c>
      <c r="E225" t="s">
        <v>441</v>
      </c>
      <c r="F225">
        <v>0</v>
      </c>
      <c r="G225">
        <v>12</v>
      </c>
      <c r="H225" t="str">
        <f>Hyperlink("http://www.seavest.co.za/inv/fpdf16/inv-preview.php?Id=41581","Click for Invoice PDF")</f>
        <v>Click for Invoice PDF</v>
      </c>
      <c r="I225"/>
    </row>
    <row r="226" spans="1:215">
      <c r="A226" t="s">
        <v>444</v>
      </c>
      <c r="B226" t="s">
        <v>47</v>
      </c>
      <c r="C226" t="s">
        <v>445</v>
      </c>
      <c r="D226">
        <v>22025</v>
      </c>
      <c r="E226" t="s">
        <v>441</v>
      </c>
      <c r="F226">
        <v>6209.9</v>
      </c>
      <c r="G226">
        <v>5</v>
      </c>
      <c r="H226" t="str">
        <f>Hyperlink("http://www.seavest.co.za/inv/fpdf16/inv-preview.php?Id=41598","Click for Invoice PDF")</f>
        <v>Click for Invoice PDF</v>
      </c>
      <c r="I226"/>
    </row>
    <row r="227" spans="1:215">
      <c r="A227" t="s">
        <v>446</v>
      </c>
      <c r="B227" t="s">
        <v>355</v>
      </c>
      <c r="C227" t="s">
        <v>32</v>
      </c>
      <c r="D227">
        <v>22027</v>
      </c>
      <c r="E227" t="s">
        <v>441</v>
      </c>
      <c r="F227">
        <v>1979</v>
      </c>
      <c r="G227">
        <v>6</v>
      </c>
      <c r="H227" t="str">
        <f>Hyperlink("http://www.seavest.co.za/inv/fpdf16/inv-preview.php?Id=41600","Click for Invoice PDF")</f>
        <v>Click for Invoice PDF</v>
      </c>
      <c r="I227"/>
    </row>
    <row r="228" spans="1:215">
      <c r="A228" t="s">
        <v>447</v>
      </c>
      <c r="B228" t="s">
        <v>150</v>
      </c>
      <c r="C228" t="s">
        <v>11</v>
      </c>
      <c r="D228">
        <v>21139</v>
      </c>
      <c r="E228" t="s">
        <v>448</v>
      </c>
      <c r="F228">
        <v>0</v>
      </c>
      <c r="G228">
        <v>104</v>
      </c>
      <c r="H228" t="str">
        <f>Hyperlink("http://www.seavest.co.za/inv/fpdf16/inv-preview.php?Id=40525","Click for Invoice PDF")</f>
        <v>Click for Invoice PDF</v>
      </c>
      <c r="I228"/>
    </row>
    <row r="229" spans="1:215">
      <c r="A229" t="s">
        <v>449</v>
      </c>
      <c r="B229" t="s">
        <v>450</v>
      </c>
      <c r="C229" t="s">
        <v>45</v>
      </c>
      <c r="D229">
        <v>21706</v>
      </c>
      <c r="E229" t="s">
        <v>451</v>
      </c>
      <c r="F229">
        <v>14964</v>
      </c>
      <c r="G229">
        <v>42</v>
      </c>
      <c r="H229" t="str">
        <f>Hyperlink("http://www.seavest.co.za/inv/fpdf16/inv-preview.php?Id=41274","Click for Invoice PDF")</f>
        <v>Click for Invoice PDF</v>
      </c>
      <c r="I229"/>
    </row>
    <row r="230" spans="1:215">
      <c r="A230" t="s">
        <v>452</v>
      </c>
      <c r="B230" t="s">
        <v>453</v>
      </c>
      <c r="C230" t="s">
        <v>48</v>
      </c>
      <c r="D230">
        <v>21729</v>
      </c>
      <c r="E230" t="s">
        <v>451</v>
      </c>
      <c r="F230">
        <v>7424.2</v>
      </c>
      <c r="G230">
        <v>21</v>
      </c>
      <c r="H230" t="str">
        <f>Hyperlink("http://www.seavest.co.za/inv/fpdf16/inv-preview.php?Id=41312","Click for Invoice PDF")</f>
        <v>Click for Invoice PDF</v>
      </c>
      <c r="I230"/>
    </row>
    <row r="231" spans="1:215">
      <c r="A231" t="s">
        <v>454</v>
      </c>
      <c r="B231" t="s">
        <v>253</v>
      </c>
      <c r="C231" t="s">
        <v>11</v>
      </c>
      <c r="D231">
        <v>20422</v>
      </c>
      <c r="E231" t="s">
        <v>455</v>
      </c>
      <c r="F231">
        <v>0</v>
      </c>
      <c r="G231">
        <v>224</v>
      </c>
      <c r="H231" t="str">
        <f>Hyperlink("http://www.seavest.co.za/inv/fpdf16/inv-preview.php?Id=40151","Click for Invoice PDF")</f>
        <v>Click for Invoice PDF</v>
      </c>
      <c r="I231"/>
    </row>
    <row r="232" spans="1:215">
      <c r="A232" t="s">
        <v>456</v>
      </c>
      <c r="B232" t="s">
        <v>457</v>
      </c>
      <c r="C232" t="s">
        <v>53</v>
      </c>
      <c r="D232">
        <v>20486</v>
      </c>
      <c r="E232" t="s">
        <v>458</v>
      </c>
      <c r="F232">
        <v>3193.72</v>
      </c>
      <c r="G232">
        <v>193</v>
      </c>
      <c r="H232" t="str">
        <f>Hyperlink("http://www.seavest.co.za/inv/fpdf16/inv-preview.php?Id=40189","Click for Invoice PDF")</f>
        <v>Click for Invoice PDF</v>
      </c>
      <c r="I232"/>
    </row>
    <row r="233" spans="1:215">
      <c r="A233" t="s">
        <v>459</v>
      </c>
      <c r="B233" t="s">
        <v>105</v>
      </c>
      <c r="C233" t="s">
        <v>64</v>
      </c>
      <c r="D233">
        <v>20744</v>
      </c>
      <c r="E233" t="s">
        <v>458</v>
      </c>
      <c r="F233">
        <v>49885</v>
      </c>
      <c r="G233">
        <v>167</v>
      </c>
      <c r="H233" t="str">
        <f>Hyperlink("http://www.seavest.co.za/inv/fpdf16/inv-preview.php?Id=40412","Click for Invoice PDF")</f>
        <v>Click for Invoice PDF</v>
      </c>
      <c r="I233"/>
    </row>
    <row r="234" spans="1:215">
      <c r="A234" t="s">
        <v>460</v>
      </c>
      <c r="B234" t="s">
        <v>107</v>
      </c>
      <c r="C234"/>
      <c r="D234">
        <v>20984</v>
      </c>
      <c r="E234" t="s">
        <v>461</v>
      </c>
      <c r="F234">
        <v>6914.6</v>
      </c>
      <c r="G234">
        <v>69</v>
      </c>
      <c r="H234" t="str">
        <f>Hyperlink("http://www.seavest.co.za/inv/fpdf16/inv-preview.php?Id=40724","Click for Invoice PDF")</f>
        <v>Click for Invoice PDF</v>
      </c>
      <c r="I234"/>
    </row>
    <row r="235" spans="1:215">
      <c r="A235" t="s">
        <v>462</v>
      </c>
      <c r="B235" t="s">
        <v>463</v>
      </c>
      <c r="C235" t="s">
        <v>64</v>
      </c>
      <c r="D235">
        <v>21024</v>
      </c>
      <c r="E235" t="s">
        <v>461</v>
      </c>
      <c r="F235">
        <v>7102</v>
      </c>
      <c r="G235">
        <v>131</v>
      </c>
      <c r="H235" t="str">
        <f>Hyperlink("http://www.seavest.co.za/inv/fpdf16/inv-preview.php?Id=40685","Click for Invoice PDF")</f>
        <v>Click for Invoice PDF</v>
      </c>
      <c r="I235"/>
    </row>
    <row r="236" spans="1:215">
      <c r="A236" t="s">
        <v>464</v>
      </c>
      <c r="B236" t="s">
        <v>465</v>
      </c>
      <c r="C236" t="s">
        <v>64</v>
      </c>
      <c r="D236">
        <v>21064</v>
      </c>
      <c r="E236" t="s">
        <v>461</v>
      </c>
      <c r="F236">
        <v>49832</v>
      </c>
      <c r="G236">
        <v>131</v>
      </c>
      <c r="H236" t="str">
        <f>Hyperlink("http://www.seavest.co.za/inv/fpdf16/inv-preview.php?Id=40793","Click for Invoice PDF")</f>
        <v>Click for Invoice PDF</v>
      </c>
      <c r="I236"/>
    </row>
    <row r="237" spans="1:215">
      <c r="A237" t="s">
        <v>466</v>
      </c>
      <c r="B237" t="s">
        <v>467</v>
      </c>
      <c r="C237" t="s">
        <v>81</v>
      </c>
      <c r="D237">
        <v>20797</v>
      </c>
      <c r="E237" t="s">
        <v>468</v>
      </c>
      <c r="F237">
        <v>49184.5</v>
      </c>
      <c r="G237">
        <v>155</v>
      </c>
      <c r="H237" t="str">
        <f>Hyperlink("http://www.seavest.co.za/inv/fpdf16/inv-preview.php?Id=40372","Click for Invoice PDF")</f>
        <v>Click for Invoice PDF</v>
      </c>
      <c r="I237"/>
    </row>
    <row r="238" spans="1:215">
      <c r="A238" t="s">
        <v>469</v>
      </c>
      <c r="B238" t="s">
        <v>470</v>
      </c>
      <c r="C238" t="s">
        <v>81</v>
      </c>
      <c r="D238">
        <v>20791</v>
      </c>
      <c r="E238" t="s">
        <v>468</v>
      </c>
      <c r="F238">
        <v>165166</v>
      </c>
      <c r="G238">
        <v>110</v>
      </c>
      <c r="H238" t="str">
        <f>Hyperlink("http://www.seavest.co.za/inv/fpdf16/inv-preview.php?Id=40388","Click for Invoice PDF")</f>
        <v>Click for Invoice PDF</v>
      </c>
      <c r="I238"/>
    </row>
    <row r="239" spans="1:215">
      <c r="A239" t="s">
        <v>471</v>
      </c>
      <c r="B239" t="s">
        <v>10</v>
      </c>
      <c r="C239" t="s">
        <v>64</v>
      </c>
      <c r="D239">
        <v>20790</v>
      </c>
      <c r="E239" t="s">
        <v>468</v>
      </c>
      <c r="F239">
        <v>49456.4</v>
      </c>
      <c r="G239">
        <v>155</v>
      </c>
      <c r="H239" t="str">
        <f>Hyperlink("http://www.seavest.co.za/inv/fpdf16/inv-preview.php?Id=40429","Click for Invoice PDF")</f>
        <v>Click for Invoice PDF</v>
      </c>
      <c r="I239"/>
    </row>
    <row r="240" spans="1:215">
      <c r="A240" t="s">
        <v>472</v>
      </c>
      <c r="B240" t="s">
        <v>473</v>
      </c>
      <c r="C240" t="s">
        <v>11</v>
      </c>
      <c r="D240">
        <v>20850</v>
      </c>
      <c r="E240" t="s">
        <v>468</v>
      </c>
      <c r="F240">
        <v>0</v>
      </c>
      <c r="G240">
        <v>162</v>
      </c>
      <c r="H240" t="str">
        <f>Hyperlink("http://www.seavest.co.za/inv/fpdf16/inv-preview.php?Id=40483","Click for Invoice PDF")</f>
        <v>Click for Invoice PDF</v>
      </c>
      <c r="I240"/>
    </row>
    <row r="241" spans="1:215">
      <c r="A241" t="s">
        <v>474</v>
      </c>
      <c r="B241" t="s">
        <v>26</v>
      </c>
      <c r="C241" t="s">
        <v>15</v>
      </c>
      <c r="D241">
        <v>20843</v>
      </c>
      <c r="E241" t="s">
        <v>468</v>
      </c>
      <c r="F241">
        <v>0</v>
      </c>
      <c r="G241">
        <v>155</v>
      </c>
      <c r="H241" t="str">
        <f>Hyperlink("http://www.seavest.co.za/inv/fpdf16/inv-preview.php?Id=40543","Click for Invoice PDF")</f>
        <v>Click for Invoice PDF</v>
      </c>
      <c r="I241"/>
    </row>
    <row r="242" spans="1:215">
      <c r="A242" t="s">
        <v>475</v>
      </c>
      <c r="B242" t="s">
        <v>476</v>
      </c>
      <c r="C242" t="s">
        <v>48</v>
      </c>
      <c r="D242">
        <v>21976</v>
      </c>
      <c r="E242" t="s">
        <v>477</v>
      </c>
      <c r="F242">
        <v>4674.8</v>
      </c>
      <c r="G242">
        <v>5</v>
      </c>
      <c r="H242" t="str">
        <f>Hyperlink("http://www.seavest.co.za/inv/fpdf16/inv-preview.php?Id=41542","Click for Invoice PDF")</f>
        <v>Click for Invoice PDF</v>
      </c>
      <c r="I242"/>
    </row>
    <row r="243" spans="1:215">
      <c r="A243" t="s">
        <v>478</v>
      </c>
      <c r="B243" t="s">
        <v>479</v>
      </c>
      <c r="C243" t="s">
        <v>81</v>
      </c>
      <c r="D243">
        <v>22035</v>
      </c>
      <c r="E243" t="s">
        <v>477</v>
      </c>
      <c r="F243">
        <v>15004.9</v>
      </c>
      <c r="G243">
        <v>7</v>
      </c>
      <c r="H243" t="str">
        <f>Hyperlink("http://www.seavest.co.za/inv/fpdf16/inv-preview.php?Id=41515","Click for Invoice PDF")</f>
        <v>Click for Invoice PDF</v>
      </c>
      <c r="I243"/>
    </row>
    <row r="244" spans="1:215">
      <c r="A244" t="s">
        <v>480</v>
      </c>
      <c r="B244" t="s">
        <v>481</v>
      </c>
      <c r="C244" t="s">
        <v>48</v>
      </c>
      <c r="D244">
        <v>22031</v>
      </c>
      <c r="E244" t="s">
        <v>477</v>
      </c>
      <c r="F244">
        <v>9244.700000000001</v>
      </c>
      <c r="G244">
        <v>5</v>
      </c>
      <c r="H244" t="str">
        <f>Hyperlink("http://www.seavest.co.za/inv/fpdf16/inv-preview.php?Id=41603","Click for Invoice PDF")</f>
        <v>Click for Invoice PDF</v>
      </c>
      <c r="I244"/>
    </row>
    <row r="245" spans="1:215">
      <c r="A245" t="s">
        <v>482</v>
      </c>
      <c r="B245" t="s">
        <v>38</v>
      </c>
      <c r="C245" t="s">
        <v>32</v>
      </c>
      <c r="D245">
        <v>22034</v>
      </c>
      <c r="E245" t="s">
        <v>477</v>
      </c>
      <c r="F245">
        <v>15465.2</v>
      </c>
      <c r="G245">
        <v>7</v>
      </c>
      <c r="H245" t="str">
        <f>Hyperlink("http://www.seavest.co.za/inv/fpdf16/inv-preview.php?Id=41610","Click for Invoice PDF")</f>
        <v>Click for Invoice PDF</v>
      </c>
      <c r="I245"/>
    </row>
    <row r="246" spans="1:215">
      <c r="A246" t="s">
        <v>483</v>
      </c>
      <c r="B246" t="s">
        <v>342</v>
      </c>
      <c r="C246" t="s">
        <v>39</v>
      </c>
      <c r="D246">
        <v>21524</v>
      </c>
      <c r="E246" t="s">
        <v>484</v>
      </c>
      <c r="F246">
        <v>9497.200000000001</v>
      </c>
      <c r="G246">
        <v>6</v>
      </c>
      <c r="H246" t="str">
        <f>Hyperlink("http://www.seavest.co.za/inv/fpdf16/inv-preview.php?Id=40824","Click for Invoice PDF")</f>
        <v>Click for Invoice PDF</v>
      </c>
      <c r="I246"/>
    </row>
    <row r="247" spans="1:215">
      <c r="A247" t="s">
        <v>485</v>
      </c>
      <c r="B247" t="s">
        <v>486</v>
      </c>
      <c r="C247" t="s">
        <v>39</v>
      </c>
      <c r="D247">
        <v>21646</v>
      </c>
      <c r="E247" t="s">
        <v>484</v>
      </c>
      <c r="F247">
        <v>4641.5</v>
      </c>
      <c r="G247">
        <v>36</v>
      </c>
      <c r="H247" t="str">
        <f>Hyperlink("http://www.seavest.co.za/inv/fpdf16/inv-preview.php?Id=41255","Click for Invoice PDF")</f>
        <v>Click for Invoice PDF</v>
      </c>
      <c r="I247"/>
    </row>
    <row r="248" spans="1:215">
      <c r="A248" t="s">
        <v>487</v>
      </c>
      <c r="B248" t="s">
        <v>408</v>
      </c>
      <c r="C248" t="s">
        <v>48</v>
      </c>
      <c r="D248">
        <v>21723</v>
      </c>
      <c r="E248" t="s">
        <v>484</v>
      </c>
      <c r="F248">
        <v>0</v>
      </c>
      <c r="G248">
        <v>36</v>
      </c>
      <c r="H248" t="str">
        <f>Hyperlink("http://www.seavest.co.za/inv/fpdf16/inv-preview.php?Id=41315","Click for Invoice PDF")</f>
        <v>Click for Invoice PDF</v>
      </c>
      <c r="I248"/>
    </row>
    <row r="249" spans="1:215">
      <c r="A249" t="s">
        <v>488</v>
      </c>
      <c r="B249" t="s">
        <v>85</v>
      </c>
      <c r="C249" t="s">
        <v>48</v>
      </c>
      <c r="D249">
        <v>21708</v>
      </c>
      <c r="E249" t="s">
        <v>484</v>
      </c>
      <c r="F249">
        <v>0</v>
      </c>
      <c r="G249">
        <v>36</v>
      </c>
      <c r="H249" t="str">
        <f>Hyperlink("http://www.seavest.co.za/inv/fpdf16/inv-preview.php?Id=41317","Click for Invoice PDF")</f>
        <v>Click for Invoice PDF</v>
      </c>
      <c r="I249"/>
    </row>
    <row r="250" spans="1:215">
      <c r="A250" t="s">
        <v>489</v>
      </c>
      <c r="B250" t="s">
        <v>490</v>
      </c>
      <c r="C250" t="s">
        <v>39</v>
      </c>
      <c r="D250">
        <v>21732</v>
      </c>
      <c r="E250" t="s">
        <v>484</v>
      </c>
      <c r="F250">
        <v>5803.75</v>
      </c>
      <c r="G250">
        <v>36</v>
      </c>
      <c r="H250" t="str">
        <f>Hyperlink("http://www.seavest.co.za/inv/fpdf16/inv-preview.php?Id=41335","Click for Invoice PDF")</f>
        <v>Click for Invoice PDF</v>
      </c>
      <c r="I250"/>
    </row>
    <row r="251" spans="1:215">
      <c r="A251" t="s">
        <v>491</v>
      </c>
      <c r="B251" t="s">
        <v>492</v>
      </c>
      <c r="C251" t="s">
        <v>64</v>
      </c>
      <c r="D251">
        <v>20920</v>
      </c>
      <c r="E251" t="s">
        <v>493</v>
      </c>
      <c r="F251">
        <v>143528</v>
      </c>
      <c r="G251">
        <v>130</v>
      </c>
      <c r="H251" t="str">
        <f>Hyperlink("http://www.seavest.co.za/inv/fpdf16/inv-preview.php?Id=40606","Click for Invoice PDF")</f>
        <v>Click for Invoice PDF</v>
      </c>
      <c r="I251"/>
    </row>
    <row r="252" spans="1:215">
      <c r="A252" t="s">
        <v>494</v>
      </c>
      <c r="B252" t="s">
        <v>495</v>
      </c>
      <c r="C252" t="s">
        <v>11</v>
      </c>
      <c r="D252">
        <v>21362</v>
      </c>
      <c r="E252" t="s">
        <v>496</v>
      </c>
      <c r="F252">
        <v>0</v>
      </c>
      <c r="G252">
        <v>91</v>
      </c>
      <c r="H252" t="str">
        <f>Hyperlink("http://www.seavest.co.za/inv/fpdf16/inv-preview.php?Id=40962","Click for Invoice PDF")</f>
        <v>Click for Invoice PDF</v>
      </c>
      <c r="I252"/>
    </row>
    <row r="253" spans="1:215">
      <c r="A253" t="s">
        <v>497</v>
      </c>
      <c r="B253" t="s">
        <v>495</v>
      </c>
      <c r="C253" t="s">
        <v>11</v>
      </c>
      <c r="D253">
        <v>21366</v>
      </c>
      <c r="E253" t="s">
        <v>496</v>
      </c>
      <c r="F253">
        <v>0</v>
      </c>
      <c r="G253">
        <v>102</v>
      </c>
      <c r="H253" t="str">
        <f>Hyperlink("http://www.seavest.co.za/inv/fpdf16/inv-preview.php?Id=41023","Click for Invoice PDF")</f>
        <v>Click for Invoice PDF</v>
      </c>
      <c r="I253"/>
    </row>
    <row r="254" spans="1:215">
      <c r="A254" t="s">
        <v>498</v>
      </c>
      <c r="B254" t="s">
        <v>107</v>
      </c>
      <c r="C254" t="s">
        <v>32</v>
      </c>
      <c r="D254">
        <v>21779</v>
      </c>
      <c r="E254" t="s">
        <v>499</v>
      </c>
      <c r="F254">
        <v>7565.5</v>
      </c>
      <c r="G254">
        <v>16</v>
      </c>
      <c r="H254" t="str">
        <f>Hyperlink("http://www.seavest.co.za/inv/fpdf16/inv-preview.php?Id=41343","Click for Invoice PDF")</f>
        <v>Click for Invoice PDF</v>
      </c>
      <c r="I254"/>
    </row>
    <row r="255" spans="1:215">
      <c r="A255" t="s">
        <v>500</v>
      </c>
      <c r="B255" t="s">
        <v>501</v>
      </c>
      <c r="C255" t="s">
        <v>15</v>
      </c>
      <c r="D255">
        <v>20334</v>
      </c>
      <c r="E255" t="s">
        <v>502</v>
      </c>
      <c r="F255">
        <v>0</v>
      </c>
      <c r="G255">
        <v>194</v>
      </c>
      <c r="H255" t="str">
        <f>Hyperlink("http://www.seavest.co.za/inv/fpdf16/inv-preview.php?Id=40060","Click for Invoice PDF")</f>
        <v>Click for Invoice PDF</v>
      </c>
      <c r="I255"/>
    </row>
    <row r="256" spans="1:215">
      <c r="A256" t="s">
        <v>503</v>
      </c>
      <c r="B256" t="s">
        <v>329</v>
      </c>
      <c r="C256" t="s">
        <v>53</v>
      </c>
      <c r="D256">
        <v>20527</v>
      </c>
      <c r="E256" t="s">
        <v>502</v>
      </c>
      <c r="F256">
        <v>2094.2</v>
      </c>
      <c r="G256">
        <v>211</v>
      </c>
      <c r="H256" t="str">
        <f>Hyperlink("http://www.seavest.co.za/inv/fpdf16/inv-preview.php?Id=40204","Click for Invoice PDF")</f>
        <v>Click for Invoice PDF</v>
      </c>
      <c r="I256"/>
    </row>
    <row r="257" spans="1:215">
      <c r="A257" t="s">
        <v>504</v>
      </c>
      <c r="B257" t="s">
        <v>308</v>
      </c>
      <c r="C257" t="s">
        <v>53</v>
      </c>
      <c r="D257">
        <v>21580</v>
      </c>
      <c r="E257" t="s">
        <v>505</v>
      </c>
      <c r="F257">
        <v>6367.76</v>
      </c>
      <c r="G257">
        <v>70</v>
      </c>
      <c r="H257" t="str">
        <f>Hyperlink("http://www.seavest.co.za/inv/fpdf16/inv-preview.php?Id=41211","Click for Invoice PDF")</f>
        <v>Click for Invoice PDF</v>
      </c>
      <c r="I257"/>
    </row>
    <row r="258" spans="1:215">
      <c r="A258" t="s">
        <v>506</v>
      </c>
      <c r="B258" t="s">
        <v>507</v>
      </c>
      <c r="C258" t="s">
        <v>23</v>
      </c>
      <c r="D258">
        <v>21435</v>
      </c>
      <c r="E258" t="s">
        <v>505</v>
      </c>
      <c r="F258">
        <v>9772.1</v>
      </c>
      <c r="G258">
        <v>68</v>
      </c>
      <c r="H258" t="str">
        <f>Hyperlink("http://www.seavest.co.za/inv/fpdf16/inv-preview.php?Id=40882","Click for Invoice PDF")</f>
        <v>Click for Invoice PDF</v>
      </c>
      <c r="I258"/>
    </row>
    <row r="259" spans="1:215">
      <c r="A259" t="s">
        <v>508</v>
      </c>
      <c r="B259" t="s">
        <v>509</v>
      </c>
      <c r="C259" t="s">
        <v>53</v>
      </c>
      <c r="D259">
        <v>21555</v>
      </c>
      <c r="E259" t="s">
        <v>505</v>
      </c>
      <c r="F259">
        <v>6318.26</v>
      </c>
      <c r="G259">
        <v>70</v>
      </c>
      <c r="H259" t="str">
        <f>Hyperlink("http://www.seavest.co.za/inv/fpdf16/inv-preview.php?Id=41152","Click for Invoice PDF")</f>
        <v>Click for Invoice PDF</v>
      </c>
      <c r="I259"/>
    </row>
    <row r="260" spans="1:215">
      <c r="A260" t="s">
        <v>510</v>
      </c>
      <c r="B260" t="s">
        <v>122</v>
      </c>
      <c r="C260" t="s">
        <v>53</v>
      </c>
      <c r="D260">
        <v>21020</v>
      </c>
      <c r="E260" t="s">
        <v>511</v>
      </c>
      <c r="F260">
        <v>6496.8</v>
      </c>
      <c r="G260">
        <v>67</v>
      </c>
      <c r="H260" t="str">
        <f>Hyperlink("http://www.seavest.co.za/inv/fpdf16/inv-preview.php?Id=40671","Click for Invoice PDF")</f>
        <v>Click for Invoice PDF</v>
      </c>
      <c r="I260"/>
    </row>
    <row r="261" spans="1:215">
      <c r="A261" t="s">
        <v>512</v>
      </c>
      <c r="B261" t="s">
        <v>87</v>
      </c>
      <c r="C261" t="s">
        <v>23</v>
      </c>
      <c r="D261">
        <v>21031</v>
      </c>
      <c r="E261" t="s">
        <v>511</v>
      </c>
      <c r="F261">
        <v>6176</v>
      </c>
      <c r="G261">
        <v>74</v>
      </c>
      <c r="H261" t="str">
        <f>Hyperlink("http://www.seavest.co.za/inv/fpdf16/inv-preview.php?Id=40706","Click for Invoice PDF")</f>
        <v>Click for Invoice PDF</v>
      </c>
      <c r="I261"/>
    </row>
    <row r="262" spans="1:215">
      <c r="A262" t="s">
        <v>513</v>
      </c>
      <c r="B262" t="s">
        <v>514</v>
      </c>
      <c r="C262" t="s">
        <v>11</v>
      </c>
      <c r="D262">
        <v>21099</v>
      </c>
      <c r="E262" t="s">
        <v>511</v>
      </c>
      <c r="F262">
        <v>5534.64</v>
      </c>
      <c r="G262">
        <v>4</v>
      </c>
      <c r="H262" t="str">
        <f>Hyperlink("http://www.seavest.co.za/inv/fpdf16/inv-preview.php?Id=40806","Click for Invoice PDF")</f>
        <v>Click for Invoice PDF</v>
      </c>
      <c r="I262"/>
    </row>
    <row r="263" spans="1:215">
      <c r="A263" t="s">
        <v>515</v>
      </c>
      <c r="B263" t="s">
        <v>514</v>
      </c>
      <c r="C263" t="s">
        <v>11</v>
      </c>
      <c r="D263">
        <v>21100</v>
      </c>
      <c r="E263" t="s">
        <v>511</v>
      </c>
      <c r="F263">
        <v>0</v>
      </c>
      <c r="G263">
        <v>125</v>
      </c>
      <c r="H263" t="str">
        <f>Hyperlink("http://www.seavest.co.za/inv/fpdf16/inv-preview.php?Id=40807","Click for Invoice PDF")</f>
        <v>Click for Invoice PDF</v>
      </c>
      <c r="I263"/>
    </row>
    <row r="264" spans="1:215">
      <c r="A264" t="s">
        <v>516</v>
      </c>
      <c r="B264" t="s">
        <v>428</v>
      </c>
      <c r="C264" t="s">
        <v>45</v>
      </c>
      <c r="D264">
        <v>21078</v>
      </c>
      <c r="E264" t="s">
        <v>517</v>
      </c>
      <c r="F264">
        <v>12143.9</v>
      </c>
      <c r="G264">
        <v>36</v>
      </c>
      <c r="H264" t="str">
        <f>Hyperlink("http://www.seavest.co.za/inv/fpdf16/inv-preview.php?Id=40737","Click for Invoice PDF")</f>
        <v>Click for Invoice PDF</v>
      </c>
      <c r="I264"/>
    </row>
    <row r="265" spans="1:215">
      <c r="A265" t="s">
        <v>518</v>
      </c>
      <c r="B265" t="s">
        <v>134</v>
      </c>
      <c r="C265" t="s">
        <v>39</v>
      </c>
      <c r="D265">
        <v>21788</v>
      </c>
      <c r="E265" t="s">
        <v>517</v>
      </c>
      <c r="F265">
        <v>9908.549999999999</v>
      </c>
      <c r="G265">
        <v>36</v>
      </c>
      <c r="H265" t="str">
        <f>Hyperlink("http://www.seavest.co.za/inv/fpdf16/inv-preview.php?Id=41370","Click for Invoice PDF")</f>
        <v>Click for Invoice PDF</v>
      </c>
      <c r="I265"/>
    </row>
    <row r="266" spans="1:215">
      <c r="A266" t="s">
        <v>519</v>
      </c>
      <c r="B266" t="s">
        <v>520</v>
      </c>
      <c r="C266" t="s">
        <v>39</v>
      </c>
      <c r="D266">
        <v>21820</v>
      </c>
      <c r="E266" t="s">
        <v>517</v>
      </c>
      <c r="F266">
        <v>7084.2</v>
      </c>
      <c r="G266">
        <v>36</v>
      </c>
      <c r="H266" t="str">
        <f>Hyperlink("http://www.seavest.co.za/inv/fpdf16/inv-preview.php?Id=41397","Click for Invoice PDF")</f>
        <v>Click for Invoice PDF</v>
      </c>
      <c r="I266"/>
    </row>
    <row r="267" spans="1:215">
      <c r="A267" t="s">
        <v>521</v>
      </c>
      <c r="B267" t="s">
        <v>35</v>
      </c>
      <c r="C267" t="s">
        <v>11</v>
      </c>
      <c r="D267">
        <v>20454</v>
      </c>
      <c r="E267" t="s">
        <v>522</v>
      </c>
      <c r="F267">
        <v>0</v>
      </c>
      <c r="G267">
        <v>216</v>
      </c>
      <c r="H267" t="str">
        <f>Hyperlink("http://www.seavest.co.za/inv/fpdf16/inv-preview.php?Id=40131","Click for Invoice PDF")</f>
        <v>Click for Invoice PDF</v>
      </c>
      <c r="I267"/>
    </row>
    <row r="268" spans="1:215">
      <c r="A268" t="s">
        <v>523</v>
      </c>
      <c r="B268" t="s">
        <v>524</v>
      </c>
      <c r="C268" t="s">
        <v>15</v>
      </c>
      <c r="D268">
        <v>20498</v>
      </c>
      <c r="E268" t="s">
        <v>522</v>
      </c>
      <c r="F268">
        <v>0</v>
      </c>
      <c r="G268">
        <v>216</v>
      </c>
      <c r="H268" t="str">
        <f>Hyperlink("http://www.seavest.co.za/inv/fpdf16/inv-preview.php?Id=40182","Click for Invoice PDF")</f>
        <v>Click for Invoice PDF</v>
      </c>
      <c r="I268"/>
    </row>
    <row r="269" spans="1:215">
      <c r="A269" t="s">
        <v>525</v>
      </c>
      <c r="B269" t="s">
        <v>244</v>
      </c>
      <c r="C269" t="s">
        <v>15</v>
      </c>
      <c r="D269">
        <v>20474</v>
      </c>
      <c r="E269" t="s">
        <v>522</v>
      </c>
      <c r="F269">
        <v>0</v>
      </c>
      <c r="G269">
        <v>216</v>
      </c>
      <c r="H269" t="str">
        <f>Hyperlink("http://www.seavest.co.za/inv/fpdf16/inv-preview.php?Id=40188","Click for Invoice PDF")</f>
        <v>Click for Invoice PDF</v>
      </c>
      <c r="I269"/>
    </row>
    <row r="270" spans="1:215">
      <c r="A270" t="s">
        <v>526</v>
      </c>
      <c r="B270" t="s">
        <v>29</v>
      </c>
      <c r="C270" t="s">
        <v>15</v>
      </c>
      <c r="D270">
        <v>20165</v>
      </c>
      <c r="E270" t="s">
        <v>527</v>
      </c>
      <c r="F270">
        <v>0</v>
      </c>
      <c r="G270">
        <v>190</v>
      </c>
      <c r="H270" t="str">
        <f>Hyperlink("http://www.seavest.co.za/inv/fpdf16/inv-preview.php?Id=39876","Click for Invoice PDF")</f>
        <v>Click for Invoice PDF</v>
      </c>
      <c r="I270"/>
    </row>
    <row r="271" spans="1:215">
      <c r="A271" t="s">
        <v>528</v>
      </c>
      <c r="B271" t="s">
        <v>529</v>
      </c>
      <c r="C271" t="s">
        <v>15</v>
      </c>
      <c r="D271">
        <v>20514</v>
      </c>
      <c r="E271" t="s">
        <v>527</v>
      </c>
      <c r="F271">
        <v>0</v>
      </c>
      <c r="G271">
        <v>61</v>
      </c>
      <c r="H271" t="str">
        <f>Hyperlink("http://www.seavest.co.za/inv/fpdf16/inv-preview.php?Id=40240","Click for Invoice PDF")</f>
        <v>Click for Invoice PDF</v>
      </c>
      <c r="I271"/>
    </row>
    <row r="272" spans="1:215">
      <c r="A272" t="s">
        <v>530</v>
      </c>
      <c r="B272" t="s">
        <v>529</v>
      </c>
      <c r="C272" t="s">
        <v>15</v>
      </c>
      <c r="D272">
        <v>20704</v>
      </c>
      <c r="E272" t="s">
        <v>527</v>
      </c>
      <c r="F272">
        <v>0</v>
      </c>
      <c r="G272">
        <v>61</v>
      </c>
      <c r="H272" t="str">
        <f>Hyperlink("http://www.seavest.co.za/inv/fpdf16/inv-preview.php?Id=40239","Click for Invoice PDF")</f>
        <v>Click for Invoice PDF</v>
      </c>
      <c r="I272"/>
    </row>
    <row r="273" spans="1:215">
      <c r="A273" t="s">
        <v>531</v>
      </c>
      <c r="B273" t="s">
        <v>532</v>
      </c>
      <c r="C273" t="s">
        <v>15</v>
      </c>
      <c r="D273">
        <v>20806</v>
      </c>
      <c r="E273" t="s">
        <v>527</v>
      </c>
      <c r="F273">
        <v>0</v>
      </c>
      <c r="G273">
        <v>190</v>
      </c>
      <c r="H273" t="str">
        <f>Hyperlink("http://www.seavest.co.za/inv/fpdf16/inv-preview.php?Id=40369","Click for Invoice PDF")</f>
        <v>Click for Invoice PDF</v>
      </c>
      <c r="I273"/>
    </row>
    <row r="274" spans="1:215">
      <c r="A274" t="s">
        <v>533</v>
      </c>
      <c r="B274" t="s">
        <v>112</v>
      </c>
      <c r="C274" t="s">
        <v>48</v>
      </c>
      <c r="D274">
        <v>20805</v>
      </c>
      <c r="E274" t="s">
        <v>527</v>
      </c>
      <c r="F274">
        <v>0</v>
      </c>
      <c r="G274">
        <v>190</v>
      </c>
      <c r="H274" t="str">
        <f>Hyperlink("http://www.seavest.co.za/inv/fpdf16/inv-preview.php?Id=40448","Click for Invoice PDF")</f>
        <v>Click for Invoice PDF</v>
      </c>
      <c r="I274"/>
    </row>
    <row r="275" spans="1:215">
      <c r="A275" t="s">
        <v>534</v>
      </c>
      <c r="B275" t="s">
        <v>174</v>
      </c>
      <c r="C275" t="s">
        <v>11</v>
      </c>
      <c r="D275">
        <v>20911</v>
      </c>
      <c r="E275" t="s">
        <v>535</v>
      </c>
      <c r="F275">
        <v>0</v>
      </c>
      <c r="G275">
        <v>155</v>
      </c>
      <c r="H275" t="str">
        <f>Hyperlink("http://www.seavest.co.za/inv/fpdf16/inv-preview.php?Id=40399","Click for Invoice PDF")</f>
        <v>Click for Invoice PDF</v>
      </c>
      <c r="I275"/>
    </row>
    <row r="276" spans="1:215">
      <c r="A276" t="s">
        <v>536</v>
      </c>
      <c r="B276" t="s">
        <v>317</v>
      </c>
      <c r="C276" t="s">
        <v>39</v>
      </c>
      <c r="D276">
        <v>20894</v>
      </c>
      <c r="E276" t="s">
        <v>535</v>
      </c>
      <c r="F276">
        <v>6176</v>
      </c>
      <c r="G276">
        <v>155</v>
      </c>
      <c r="H276" t="str">
        <f>Hyperlink("http://www.seavest.co.za/inv/fpdf16/inv-preview.php?Id=40598","Click for Invoice PDF")</f>
        <v>Click for Invoice PDF</v>
      </c>
      <c r="I276"/>
    </row>
    <row r="277" spans="1:215">
      <c r="A277" t="s">
        <v>537</v>
      </c>
      <c r="B277" t="s">
        <v>538</v>
      </c>
      <c r="C277" t="s">
        <v>23</v>
      </c>
      <c r="D277">
        <v>22036</v>
      </c>
      <c r="E277" t="s">
        <v>539</v>
      </c>
      <c r="F277">
        <v>0</v>
      </c>
      <c r="G277">
        <v>7</v>
      </c>
      <c r="H277" t="str">
        <f>Hyperlink("http://www.seavest.co.za/inv/fpdf16/inv-preview.php?Id=40785","Click for Invoice PDF")</f>
        <v>Click for Invoice PDF</v>
      </c>
      <c r="I277"/>
    </row>
    <row r="278" spans="1:215">
      <c r="A278" t="s">
        <v>540</v>
      </c>
      <c r="B278" t="s">
        <v>44</v>
      </c>
      <c r="C278" t="s">
        <v>45</v>
      </c>
      <c r="D278">
        <v>21906</v>
      </c>
      <c r="E278" t="s">
        <v>539</v>
      </c>
      <c r="F278">
        <v>0</v>
      </c>
      <c r="G278">
        <v>7</v>
      </c>
      <c r="H278" t="str">
        <f>Hyperlink("http://www.seavest.co.za/inv/fpdf16/inv-preview.php?Id=41284","Click for Invoice PDF")</f>
        <v>Click for Invoice PDF</v>
      </c>
      <c r="I278"/>
    </row>
    <row r="279" spans="1:215">
      <c r="A279" t="s">
        <v>541</v>
      </c>
      <c r="B279" t="s">
        <v>542</v>
      </c>
      <c r="C279" t="s">
        <v>45</v>
      </c>
      <c r="D279">
        <v>21996</v>
      </c>
      <c r="E279" t="s">
        <v>539</v>
      </c>
      <c r="F279">
        <v>0</v>
      </c>
      <c r="G279">
        <v>8</v>
      </c>
      <c r="H279" t="str">
        <f>Hyperlink("http://www.seavest.co.za/inv/fpdf16/inv-preview.php?Id=41575","Click for Invoice PDF")</f>
        <v>Click for Invoice PDF</v>
      </c>
      <c r="I279"/>
    </row>
    <row r="280" spans="1:215">
      <c r="A280" t="s">
        <v>543</v>
      </c>
      <c r="B280" t="s">
        <v>170</v>
      </c>
      <c r="C280" t="s">
        <v>39</v>
      </c>
      <c r="D280">
        <v>22026</v>
      </c>
      <c r="E280" t="s">
        <v>539</v>
      </c>
      <c r="F280">
        <v>8964.26</v>
      </c>
      <c r="G280">
        <v>7</v>
      </c>
      <c r="H280" t="str">
        <f>Hyperlink("http://www.seavest.co.za/inv/fpdf16/inv-preview.php?Id=41597","Click for Invoice PDF")</f>
        <v>Click for Invoice PDF</v>
      </c>
      <c r="I280"/>
    </row>
    <row r="281" spans="1:215">
      <c r="A281" t="s">
        <v>544</v>
      </c>
      <c r="B281" t="s">
        <v>144</v>
      </c>
      <c r="C281" t="s">
        <v>48</v>
      </c>
      <c r="D281">
        <v>22037</v>
      </c>
      <c r="E281" t="s">
        <v>539</v>
      </c>
      <c r="F281">
        <v>0</v>
      </c>
      <c r="G281">
        <v>8</v>
      </c>
      <c r="H281" t="str">
        <f>Hyperlink("http://www.seavest.co.za/inv/fpdf16/inv-preview.php?Id=41601","Click for Invoice PDF")</f>
        <v>Click for Invoice PDF</v>
      </c>
      <c r="I281"/>
    </row>
    <row r="282" spans="1:215">
      <c r="A282" t="s">
        <v>545</v>
      </c>
      <c r="B282" t="s">
        <v>287</v>
      </c>
      <c r="C282" t="s">
        <v>32</v>
      </c>
      <c r="D282">
        <v>22046</v>
      </c>
      <c r="E282" t="s">
        <v>539</v>
      </c>
      <c r="F282">
        <v>7222.5</v>
      </c>
      <c r="G282">
        <v>7</v>
      </c>
      <c r="H282" t="str">
        <f>Hyperlink("http://www.seavest.co.za/inv/fpdf16/inv-preview.php?Id=41611","Click for Invoice PDF")</f>
        <v>Click for Invoice PDF</v>
      </c>
      <c r="I282"/>
    </row>
    <row r="283" spans="1:215">
      <c r="A283" t="s">
        <v>546</v>
      </c>
      <c r="B283" t="s">
        <v>287</v>
      </c>
      <c r="C283" t="s">
        <v>32</v>
      </c>
      <c r="D283">
        <v>22045</v>
      </c>
      <c r="E283" t="s">
        <v>539</v>
      </c>
      <c r="F283">
        <v>15237.7</v>
      </c>
      <c r="G283">
        <v>7</v>
      </c>
      <c r="H283" t="str">
        <f>Hyperlink("http://www.seavest.co.za/inv/fpdf16/inv-preview.php?Id=41612","Click for Invoice PDF")</f>
        <v>Click for Invoice PDF</v>
      </c>
      <c r="I283"/>
    </row>
    <row r="284" spans="1:215">
      <c r="A284" t="s">
        <v>547</v>
      </c>
      <c r="B284" t="s">
        <v>144</v>
      </c>
      <c r="C284" t="s">
        <v>48</v>
      </c>
      <c r="D284">
        <v>22053</v>
      </c>
      <c r="E284" t="s">
        <v>539</v>
      </c>
      <c r="F284">
        <v>3610.4</v>
      </c>
      <c r="G284">
        <v>8</v>
      </c>
      <c r="H284" t="str">
        <f>Hyperlink("http://www.seavest.co.za/inv/fpdf16/inv-preview.php?Id=41622","Click for Invoice PDF")</f>
        <v>Click for Invoice PDF</v>
      </c>
      <c r="I284"/>
    </row>
    <row r="285" spans="1:215">
      <c r="A285" t="s">
        <v>548</v>
      </c>
      <c r="B285" t="s">
        <v>134</v>
      </c>
      <c r="C285" t="s">
        <v>39</v>
      </c>
      <c r="D285">
        <v>20985</v>
      </c>
      <c r="E285" t="s">
        <v>549</v>
      </c>
      <c r="F285">
        <v>27299.28</v>
      </c>
      <c r="G285">
        <v>6</v>
      </c>
      <c r="H285" t="str">
        <f>Hyperlink("http://www.seavest.co.za/inv/fpdf16/inv-preview.php?Id=40328","Click for Invoice PDF")</f>
        <v>Click for Invoice PDF</v>
      </c>
      <c r="I285"/>
    </row>
    <row r="286" spans="1:215">
      <c r="A286" t="s">
        <v>550</v>
      </c>
      <c r="B286" t="s">
        <v>155</v>
      </c>
      <c r="C286" t="s">
        <v>48</v>
      </c>
      <c r="D286">
        <v>21822</v>
      </c>
      <c r="E286" t="s">
        <v>549</v>
      </c>
      <c r="F286">
        <v>0</v>
      </c>
      <c r="G286">
        <v>37</v>
      </c>
      <c r="H286" t="str">
        <f>Hyperlink("http://www.seavest.co.za/inv/fpdf16/inv-preview.php?Id=41400","Click for Invoice PDF")</f>
        <v>Click for Invoice PDF</v>
      </c>
      <c r="I286"/>
    </row>
    <row r="287" spans="1:215">
      <c r="A287" t="s">
        <v>551</v>
      </c>
      <c r="B287" t="s">
        <v>552</v>
      </c>
      <c r="C287" t="s">
        <v>11</v>
      </c>
      <c r="D287">
        <v>21425</v>
      </c>
      <c r="E287" t="s">
        <v>553</v>
      </c>
      <c r="F287">
        <v>3300</v>
      </c>
      <c r="G287">
        <v>36</v>
      </c>
      <c r="H287" t="str">
        <f>Hyperlink("http://www.seavest.co.za/inv/fpdf16/inv-preview.php?Id=41051","Click for Invoice PDF")</f>
        <v>Click for Invoice PDF</v>
      </c>
      <c r="I287"/>
    </row>
    <row r="288" spans="1:215">
      <c r="A288" t="s">
        <v>554</v>
      </c>
      <c r="B288" t="s">
        <v>323</v>
      </c>
      <c r="C288" t="s">
        <v>23</v>
      </c>
      <c r="D288">
        <v>21169</v>
      </c>
      <c r="E288" t="s">
        <v>555</v>
      </c>
      <c r="F288">
        <v>4060</v>
      </c>
      <c r="G288">
        <v>123</v>
      </c>
      <c r="H288" t="str">
        <f>Hyperlink("http://www.seavest.co.za/inv/fpdf16/inv-preview.php?Id=40839","Click for Invoice PDF")</f>
        <v>Click for Invoice PDF</v>
      </c>
      <c r="I288"/>
    </row>
    <row r="289" spans="1:215">
      <c r="A289" t="s">
        <v>556</v>
      </c>
      <c r="B289" t="s">
        <v>222</v>
      </c>
      <c r="C289" t="s">
        <v>15</v>
      </c>
      <c r="D289">
        <v>21096</v>
      </c>
      <c r="E289" t="s">
        <v>555</v>
      </c>
      <c r="F289">
        <v>0</v>
      </c>
      <c r="G289">
        <v>124</v>
      </c>
      <c r="H289" t="str">
        <f>Hyperlink("http://www.seavest.co.za/inv/fpdf16/inv-preview.php?Id=40688","Click for Invoice PDF")</f>
        <v>Click for Invoice PDF</v>
      </c>
      <c r="I289"/>
    </row>
    <row r="290" spans="1:215">
      <c r="A290" t="s">
        <v>557</v>
      </c>
      <c r="B290" t="s">
        <v>507</v>
      </c>
      <c r="C290" t="s">
        <v>23</v>
      </c>
      <c r="D290">
        <v>21022</v>
      </c>
      <c r="E290" t="s">
        <v>555</v>
      </c>
      <c r="F290">
        <v>8262</v>
      </c>
      <c r="G290">
        <v>124</v>
      </c>
      <c r="H290" t="str">
        <f>Hyperlink("http://www.seavest.co.za/inv/fpdf16/inv-preview.php?Id=40771","Click for Invoice PDF")</f>
        <v>Click for Invoice PDF</v>
      </c>
      <c r="I290"/>
    </row>
    <row r="291" spans="1:215">
      <c r="A291" t="s">
        <v>558</v>
      </c>
      <c r="B291" t="s">
        <v>559</v>
      </c>
      <c r="C291" t="s">
        <v>15</v>
      </c>
      <c r="D291">
        <v>20897</v>
      </c>
      <c r="E291" t="s">
        <v>560</v>
      </c>
      <c r="F291">
        <v>0</v>
      </c>
      <c r="G291">
        <v>155</v>
      </c>
      <c r="H291" t="str">
        <f>Hyperlink("http://www.seavest.co.za/inv/fpdf16/inv-preview.php?Id=40626","Click for Invoice PDF")</f>
        <v>Click for Invoice PDF</v>
      </c>
      <c r="I291"/>
    </row>
    <row r="292" spans="1:215">
      <c r="A292" t="s">
        <v>561</v>
      </c>
      <c r="B292" t="s">
        <v>315</v>
      </c>
      <c r="C292" t="s">
        <v>23</v>
      </c>
      <c r="D292">
        <v>21341</v>
      </c>
      <c r="E292" t="s">
        <v>562</v>
      </c>
      <c r="F292">
        <v>43556.44</v>
      </c>
      <c r="G292">
        <v>4</v>
      </c>
      <c r="H292" t="str">
        <f>Hyperlink("http://www.seavest.co.za/inv/fpdf16/inv-preview.php?Id=40984","Click for Invoice PDF")</f>
        <v>Click for Invoice PDF</v>
      </c>
      <c r="I292"/>
    </row>
    <row r="293" spans="1:215">
      <c r="A293" t="s">
        <v>563</v>
      </c>
      <c r="B293" t="s">
        <v>26</v>
      </c>
      <c r="C293" t="s">
        <v>48</v>
      </c>
      <c r="D293">
        <v>22043</v>
      </c>
      <c r="E293" t="s">
        <v>562</v>
      </c>
      <c r="F293">
        <v>2778.1</v>
      </c>
      <c r="G293">
        <v>7</v>
      </c>
      <c r="H293" t="str">
        <f>Hyperlink("http://www.seavest.co.za/inv/fpdf16/inv-preview.php?Id=41613","Click for Invoice PDF")</f>
        <v>Click for Invoice PDF</v>
      </c>
      <c r="I293"/>
    </row>
    <row r="294" spans="1:215">
      <c r="A294" t="s">
        <v>564</v>
      </c>
      <c r="B294" t="s">
        <v>144</v>
      </c>
      <c r="C294" t="s">
        <v>48</v>
      </c>
      <c r="D294">
        <v>22021</v>
      </c>
      <c r="E294" t="s">
        <v>562</v>
      </c>
      <c r="F294">
        <v>6468.91</v>
      </c>
      <c r="G294">
        <v>7</v>
      </c>
      <c r="H294" t="str">
        <f>Hyperlink("http://www.seavest.co.za/inv/fpdf16/inv-preview.php?Id=41594","Click for Invoice PDF")</f>
        <v>Click for Invoice PDF</v>
      </c>
      <c r="I294"/>
    </row>
    <row r="295" spans="1:215">
      <c r="A295" t="s">
        <v>565</v>
      </c>
      <c r="B295" t="s">
        <v>141</v>
      </c>
      <c r="C295" t="s">
        <v>15</v>
      </c>
      <c r="D295">
        <v>20510</v>
      </c>
      <c r="E295" t="s">
        <v>566</v>
      </c>
      <c r="F295">
        <v>0</v>
      </c>
      <c r="G295">
        <v>47</v>
      </c>
      <c r="H295" t="str">
        <f>Hyperlink("http://www.seavest.co.za/inv/fpdf16/inv-preview.php?Id=40122","Click for Invoice PDF")</f>
        <v>Click for Invoice PDF</v>
      </c>
      <c r="I295"/>
    </row>
    <row r="296" spans="1:215">
      <c r="A296" t="s">
        <v>567</v>
      </c>
      <c r="B296" t="s">
        <v>568</v>
      </c>
      <c r="C296" t="s">
        <v>53</v>
      </c>
      <c r="D296">
        <v>20945</v>
      </c>
      <c r="E296" t="s">
        <v>566</v>
      </c>
      <c r="F296">
        <v>2830.4</v>
      </c>
      <c r="G296">
        <v>126</v>
      </c>
      <c r="H296" t="str">
        <f>Hyperlink("http://www.seavest.co.za/inv/fpdf16/inv-preview.php?Id=40343","Click for Invoice PDF")</f>
        <v>Click for Invoice PDF</v>
      </c>
      <c r="I296"/>
    </row>
    <row r="297" spans="1:215">
      <c r="A297" t="s">
        <v>569</v>
      </c>
      <c r="B297" t="s">
        <v>20</v>
      </c>
      <c r="C297" t="s">
        <v>11</v>
      </c>
      <c r="D297">
        <v>20877</v>
      </c>
      <c r="E297" t="s">
        <v>566</v>
      </c>
      <c r="F297">
        <v>10387.8</v>
      </c>
      <c r="G297">
        <v>125</v>
      </c>
      <c r="H297" t="str">
        <f>Hyperlink("http://www.seavest.co.za/inv/fpdf16/inv-preview.php?Id=40594","Click for Invoice PDF")</f>
        <v>Click for Invoice PDF</v>
      </c>
      <c r="I297"/>
    </row>
    <row r="298" spans="1:215">
      <c r="A298" t="s">
        <v>570</v>
      </c>
      <c r="B298" t="s">
        <v>26</v>
      </c>
      <c r="C298" t="s">
        <v>15</v>
      </c>
      <c r="D298">
        <v>21051</v>
      </c>
      <c r="E298" t="s">
        <v>566</v>
      </c>
      <c r="F298">
        <v>0</v>
      </c>
      <c r="G298">
        <v>123</v>
      </c>
      <c r="H298" t="str">
        <f>Hyperlink("http://www.seavest.co.za/inv/fpdf16/inv-preview.php?Id=40766","Click for Invoice PDF")</f>
        <v>Click for Invoice PDF</v>
      </c>
      <c r="I298"/>
    </row>
    <row r="299" spans="1:215">
      <c r="A299" t="s">
        <v>571</v>
      </c>
      <c r="B299" t="s">
        <v>141</v>
      </c>
      <c r="C299" t="s">
        <v>15</v>
      </c>
      <c r="D299">
        <v>21097</v>
      </c>
      <c r="E299" t="s">
        <v>566</v>
      </c>
      <c r="F299">
        <v>0</v>
      </c>
      <c r="G299">
        <v>124</v>
      </c>
      <c r="H299" t="str">
        <f>Hyperlink("http://www.seavest.co.za/inv/fpdf16/inv-preview.php?Id=40780","Click for Invoice PDF")</f>
        <v>Click for Invoice PDF</v>
      </c>
      <c r="I299"/>
    </row>
    <row r="300" spans="1:215">
      <c r="A300" t="s">
        <v>572</v>
      </c>
      <c r="B300" t="s">
        <v>96</v>
      </c>
      <c r="C300" t="s">
        <v>45</v>
      </c>
      <c r="D300">
        <v>21149</v>
      </c>
      <c r="E300" t="s">
        <v>566</v>
      </c>
      <c r="F300">
        <v>4799.3</v>
      </c>
      <c r="G300">
        <v>69</v>
      </c>
      <c r="H300" t="str">
        <f>Hyperlink("http://www.seavest.co.za/inv/fpdf16/inv-preview.php?Id=40794","Click for Invoice PDF")</f>
        <v>Click for Invoice PDF</v>
      </c>
      <c r="I300"/>
    </row>
    <row r="301" spans="1:215">
      <c r="A301" t="s">
        <v>573</v>
      </c>
      <c r="B301" t="s">
        <v>56</v>
      </c>
      <c r="C301" t="s">
        <v>15</v>
      </c>
      <c r="D301">
        <v>21120</v>
      </c>
      <c r="E301" t="s">
        <v>566</v>
      </c>
      <c r="F301">
        <v>0</v>
      </c>
      <c r="G301">
        <v>123</v>
      </c>
      <c r="H301" t="str">
        <f>Hyperlink("http://www.seavest.co.za/inv/fpdf16/inv-preview.php?Id=40826","Click for Invoice PDF")</f>
        <v>Click for Invoice PDF</v>
      </c>
      <c r="I301"/>
    </row>
    <row r="302" spans="1:215">
      <c r="A302" t="s">
        <v>574</v>
      </c>
      <c r="B302" t="s">
        <v>148</v>
      </c>
      <c r="C302" t="s">
        <v>15</v>
      </c>
      <c r="D302">
        <v>21221</v>
      </c>
      <c r="E302" t="s">
        <v>566</v>
      </c>
      <c r="F302">
        <v>0</v>
      </c>
      <c r="G302">
        <v>125</v>
      </c>
      <c r="H302" t="str">
        <f>Hyperlink("http://www.seavest.co.za/inv/fpdf16/inv-preview.php?Id=40867","Click for Invoice PDF")</f>
        <v>Click for Invoice PDF</v>
      </c>
      <c r="I302"/>
    </row>
    <row r="303" spans="1:215">
      <c r="A303" t="s">
        <v>575</v>
      </c>
      <c r="B303" t="s">
        <v>315</v>
      </c>
      <c r="C303" t="s">
        <v>23</v>
      </c>
      <c r="D303">
        <v>21421</v>
      </c>
      <c r="E303" t="s">
        <v>576</v>
      </c>
      <c r="F303">
        <v>36437.17</v>
      </c>
      <c r="G303">
        <v>4</v>
      </c>
      <c r="H303" t="str">
        <f>Hyperlink("http://www.seavest.co.za/inv/fpdf16/inv-preview.php?Id=41047","Click for Invoice PDF")</f>
        <v>Click for Invoice PDF</v>
      </c>
      <c r="I303"/>
    </row>
    <row r="304" spans="1:215">
      <c r="A304" t="s">
        <v>577</v>
      </c>
      <c r="B304" t="s">
        <v>29</v>
      </c>
      <c r="C304" t="s">
        <v>48</v>
      </c>
      <c r="D304">
        <v>22073</v>
      </c>
      <c r="E304" t="s">
        <v>576</v>
      </c>
      <c r="F304">
        <v>3042.09</v>
      </c>
      <c r="G304">
        <v>6</v>
      </c>
      <c r="H304" t="str">
        <f>Hyperlink("http://www.seavest.co.za/inv/fpdf16/inv-preview.php?Id=41641","Click for Invoice PDF")</f>
        <v>Click for Invoice PDF</v>
      </c>
      <c r="I304"/>
    </row>
    <row r="305" spans="1:215">
      <c r="A305" t="s">
        <v>578</v>
      </c>
      <c r="B305" t="s">
        <v>141</v>
      </c>
      <c r="C305" t="s">
        <v>48</v>
      </c>
      <c r="D305">
        <v>22074</v>
      </c>
      <c r="E305" t="s">
        <v>576</v>
      </c>
      <c r="F305">
        <v>2646.9</v>
      </c>
      <c r="G305">
        <v>6</v>
      </c>
      <c r="H305" t="str">
        <f>Hyperlink("http://www.seavest.co.za/inv/fpdf16/inv-preview.php?Id=41650","Click for Invoice PDF")</f>
        <v>Click for Invoice PDF</v>
      </c>
      <c r="I305"/>
    </row>
    <row r="306" spans="1:215">
      <c r="A306" t="s">
        <v>579</v>
      </c>
      <c r="B306" t="s">
        <v>244</v>
      </c>
      <c r="C306" t="s">
        <v>15</v>
      </c>
      <c r="D306">
        <v>21313</v>
      </c>
      <c r="E306" t="s">
        <v>580</v>
      </c>
      <c r="F306">
        <v>6201.76</v>
      </c>
      <c r="G306">
        <v>98</v>
      </c>
      <c r="H306" t="str">
        <f>Hyperlink("http://www.seavest.co.za/inv/fpdf16/inv-preview.php?Id=40535","Click for Invoice PDF")</f>
        <v>Click for Invoice PDF</v>
      </c>
      <c r="I306"/>
    </row>
    <row r="307" spans="1:215">
      <c r="A307" t="s">
        <v>581</v>
      </c>
      <c r="B307" t="s">
        <v>395</v>
      </c>
      <c r="C307" t="s">
        <v>23</v>
      </c>
      <c r="D307">
        <v>21321</v>
      </c>
      <c r="E307" t="s">
        <v>580</v>
      </c>
      <c r="F307">
        <v>4942.4</v>
      </c>
      <c r="G307">
        <v>60</v>
      </c>
      <c r="H307" t="str">
        <f>Hyperlink("http://www.seavest.co.za/inv/fpdf16/inv-preview.php?Id=40951","Click for Invoice PDF")</f>
        <v>Click for Invoice PDF</v>
      </c>
      <c r="I307"/>
    </row>
    <row r="308" spans="1:215">
      <c r="A308" t="s">
        <v>582</v>
      </c>
      <c r="B308" t="s">
        <v>583</v>
      </c>
      <c r="C308" t="s">
        <v>53</v>
      </c>
      <c r="D308">
        <v>21322</v>
      </c>
      <c r="E308" t="s">
        <v>580</v>
      </c>
      <c r="F308">
        <v>3890.9</v>
      </c>
      <c r="G308">
        <v>60</v>
      </c>
      <c r="H308" t="str">
        <f>Hyperlink("http://www.seavest.co.za/inv/fpdf16/inv-preview.php?Id=40952","Click for Invoice PDF")</f>
        <v>Click for Invoice PDF</v>
      </c>
      <c r="I308"/>
    </row>
    <row r="309" spans="1:215">
      <c r="A309" t="s">
        <v>584</v>
      </c>
      <c r="B309" t="s">
        <v>559</v>
      </c>
      <c r="C309" t="s">
        <v>15</v>
      </c>
      <c r="D309">
        <v>20320</v>
      </c>
      <c r="E309" t="s">
        <v>585</v>
      </c>
      <c r="F309">
        <v>0</v>
      </c>
      <c r="G309">
        <v>194</v>
      </c>
      <c r="H309" t="str">
        <f>Hyperlink("http://www.seavest.co.za/inv/fpdf16/inv-preview.php?Id=40053","Click for Invoice PDF")</f>
        <v>Click for Invoice PDF</v>
      </c>
      <c r="I309"/>
    </row>
    <row r="310" spans="1:215">
      <c r="A310" t="s">
        <v>586</v>
      </c>
      <c r="B310" t="s">
        <v>204</v>
      </c>
      <c r="C310" t="s">
        <v>15</v>
      </c>
      <c r="D310">
        <v>20815</v>
      </c>
      <c r="E310" t="s">
        <v>587</v>
      </c>
      <c r="F310">
        <v>0</v>
      </c>
      <c r="G310">
        <v>109</v>
      </c>
      <c r="H310" t="str">
        <f>Hyperlink("http://www.seavest.co.za/inv/fpdf16/inv-preview.php?Id=40469","Click for Invoice PDF")</f>
        <v>Click for Invoice PDF</v>
      </c>
      <c r="I310"/>
    </row>
    <row r="311" spans="1:215">
      <c r="A311" t="s">
        <v>588</v>
      </c>
      <c r="B311" t="s">
        <v>589</v>
      </c>
      <c r="C311" t="s">
        <v>53</v>
      </c>
      <c r="D311">
        <v>20999</v>
      </c>
      <c r="E311" t="s">
        <v>587</v>
      </c>
      <c r="F311">
        <v>12662.4</v>
      </c>
      <c r="G311">
        <v>119</v>
      </c>
      <c r="H311" t="str">
        <f>Hyperlink("http://www.seavest.co.za/inv/fpdf16/inv-preview.php?Id=40723","Click for Invoice PDF")</f>
        <v>Click for Invoice PDF</v>
      </c>
      <c r="I311"/>
    </row>
    <row r="312" spans="1:215">
      <c r="A312" t="s">
        <v>590</v>
      </c>
      <c r="B312" t="s">
        <v>265</v>
      </c>
      <c r="C312" t="s">
        <v>39</v>
      </c>
      <c r="D312">
        <v>22051</v>
      </c>
      <c r="E312" t="s">
        <v>591</v>
      </c>
      <c r="F312">
        <v>0</v>
      </c>
      <c r="G312">
        <v>5</v>
      </c>
      <c r="H312" t="str">
        <f>Hyperlink("http://www.seavest.co.za/inv/fpdf16/inv-preview.php?Id=41562","Click for Invoice PDF")</f>
        <v>Click for Invoice PDF</v>
      </c>
      <c r="I312"/>
    </row>
    <row r="313" spans="1:215">
      <c r="A313" t="s">
        <v>592</v>
      </c>
      <c r="B313" t="s">
        <v>204</v>
      </c>
      <c r="C313" t="s">
        <v>48</v>
      </c>
      <c r="D313">
        <v>22104</v>
      </c>
      <c r="E313" t="s">
        <v>591</v>
      </c>
      <c r="F313">
        <v>2587</v>
      </c>
      <c r="G313">
        <v>5</v>
      </c>
      <c r="H313" t="str">
        <f>Hyperlink("http://www.seavest.co.za/inv/fpdf16/inv-preview.php?Id=41637","Click for Invoice PDF")</f>
        <v>Click for Invoice PDF</v>
      </c>
      <c r="I313"/>
    </row>
    <row r="314" spans="1:215">
      <c r="A314" t="s">
        <v>593</v>
      </c>
      <c r="B314" t="s">
        <v>594</v>
      </c>
      <c r="C314" t="s">
        <v>48</v>
      </c>
      <c r="D314">
        <v>22092</v>
      </c>
      <c r="E314" t="s">
        <v>591</v>
      </c>
      <c r="F314">
        <v>2176.5</v>
      </c>
      <c r="G314">
        <v>5</v>
      </c>
      <c r="H314" t="str">
        <f>Hyperlink("http://www.seavest.co.za/inv/fpdf16/inv-preview.php?Id=41646","Click for Invoice PDF")</f>
        <v>Click for Invoice PDF</v>
      </c>
      <c r="I314"/>
    </row>
    <row r="315" spans="1:215">
      <c r="A315" t="s">
        <v>595</v>
      </c>
      <c r="B315" t="s">
        <v>596</v>
      </c>
      <c r="C315" t="s">
        <v>53</v>
      </c>
      <c r="D315">
        <v>20411</v>
      </c>
      <c r="E315" t="s">
        <v>597</v>
      </c>
      <c r="F315">
        <v>23611.49</v>
      </c>
      <c r="G315">
        <v>207</v>
      </c>
      <c r="H315" t="str">
        <f>Hyperlink("http://www.seavest.co.za/inv/fpdf16/inv-preview.php?Id=39904","Click for Invoice PDF")</f>
        <v>Click for Invoice PDF</v>
      </c>
      <c r="I315"/>
    </row>
    <row r="316" spans="1:215">
      <c r="A316" t="s">
        <v>598</v>
      </c>
      <c r="B316" t="s">
        <v>599</v>
      </c>
      <c r="C316" t="s">
        <v>64</v>
      </c>
      <c r="D316">
        <v>21038</v>
      </c>
      <c r="E316" t="s">
        <v>597</v>
      </c>
      <c r="F316">
        <v>2296</v>
      </c>
      <c r="G316">
        <v>60</v>
      </c>
      <c r="H316" t="str">
        <f>Hyperlink("http://www.seavest.co.za/inv/fpdf16/inv-preview.php?Id=40715","Click for Invoice PDF")</f>
        <v>Click for Invoice PDF</v>
      </c>
      <c r="I316"/>
    </row>
    <row r="317" spans="1:215">
      <c r="A317" t="s">
        <v>600</v>
      </c>
      <c r="B317" t="s">
        <v>122</v>
      </c>
      <c r="C317" t="s">
        <v>53</v>
      </c>
      <c r="D317">
        <v>21254</v>
      </c>
      <c r="E317" t="s">
        <v>597</v>
      </c>
      <c r="F317">
        <v>3435</v>
      </c>
      <c r="G317">
        <v>40</v>
      </c>
      <c r="H317" t="str">
        <f>Hyperlink("http://www.seavest.co.za/inv/fpdf16/inv-preview.php?Id=40917","Click for Invoice PDF")</f>
        <v>Click for Invoice PDF</v>
      </c>
      <c r="I317"/>
    </row>
    <row r="318" spans="1:215">
      <c r="A318" t="s">
        <v>601</v>
      </c>
      <c r="B318" t="s">
        <v>602</v>
      </c>
      <c r="C318" t="s">
        <v>23</v>
      </c>
      <c r="D318">
        <v>21354</v>
      </c>
      <c r="E318" t="s">
        <v>597</v>
      </c>
      <c r="F318">
        <v>6558.2</v>
      </c>
      <c r="G318">
        <v>95</v>
      </c>
      <c r="H318" t="str">
        <f>Hyperlink("http://www.seavest.co.za/inv/fpdf16/inv-preview.php?Id=41005","Click for Invoice PDF")</f>
        <v>Click for Invoice PDF</v>
      </c>
      <c r="I318"/>
    </row>
    <row r="319" spans="1:215">
      <c r="A319" t="s">
        <v>603</v>
      </c>
      <c r="B319" t="s">
        <v>400</v>
      </c>
      <c r="C319" t="s">
        <v>53</v>
      </c>
      <c r="D319">
        <v>21682</v>
      </c>
      <c r="E319" t="s">
        <v>604</v>
      </c>
      <c r="F319">
        <v>18923.8</v>
      </c>
      <c r="G319">
        <v>4</v>
      </c>
      <c r="H319" t="str">
        <f>Hyperlink("http://www.seavest.co.za/inv/fpdf16/inv-preview.php?Id=41288","Click for Invoice PDF")</f>
        <v>Click for Invoice PDF</v>
      </c>
      <c r="I319"/>
    </row>
    <row r="320" spans="1:215">
      <c r="A320" t="s">
        <v>605</v>
      </c>
      <c r="B320" t="s">
        <v>47</v>
      </c>
      <c r="C320" t="s">
        <v>11</v>
      </c>
      <c r="D320">
        <v>20930</v>
      </c>
      <c r="E320" t="s">
        <v>606</v>
      </c>
      <c r="F320">
        <v>0</v>
      </c>
      <c r="G320">
        <v>124</v>
      </c>
      <c r="H320" t="str">
        <f>Hyperlink("http://www.seavest.co.za/inv/fpdf16/inv-preview.php?Id=40632","Click for Invoice PDF")</f>
        <v>Click for Invoice PDF</v>
      </c>
      <c r="I320"/>
    </row>
    <row r="321" spans="1:215">
      <c r="A321" t="s">
        <v>607</v>
      </c>
      <c r="B321" t="s">
        <v>404</v>
      </c>
      <c r="C321" t="s">
        <v>64</v>
      </c>
      <c r="D321">
        <v>20998</v>
      </c>
      <c r="E321" t="s">
        <v>606</v>
      </c>
      <c r="F321">
        <v>5569.2</v>
      </c>
      <c r="G321">
        <v>38</v>
      </c>
      <c r="H321" t="str">
        <f>Hyperlink("http://www.seavest.co.za/inv/fpdf16/inv-preview.php?Id=40744","Click for Invoice PDF")</f>
        <v>Click for Invoice PDF</v>
      </c>
      <c r="I321"/>
    </row>
    <row r="322" spans="1:215">
      <c r="A322" t="s">
        <v>608</v>
      </c>
      <c r="B322" t="s">
        <v>75</v>
      </c>
      <c r="C322" t="s">
        <v>53</v>
      </c>
      <c r="D322">
        <v>20871</v>
      </c>
      <c r="E322" t="s">
        <v>609</v>
      </c>
      <c r="F322">
        <v>6153.4</v>
      </c>
      <c r="G322">
        <v>155</v>
      </c>
      <c r="H322" t="str">
        <f>Hyperlink("http://www.seavest.co.za/inv/fpdf16/inv-preview.php?Id=40552","Click for Invoice PDF")</f>
        <v>Click for Invoice PDF</v>
      </c>
      <c r="I322"/>
    </row>
    <row r="323" spans="1:215">
      <c r="A323" t="s">
        <v>610</v>
      </c>
      <c r="B323" t="s">
        <v>611</v>
      </c>
      <c r="C323" t="s">
        <v>15</v>
      </c>
      <c r="D323">
        <v>20942</v>
      </c>
      <c r="E323" t="s">
        <v>609</v>
      </c>
      <c r="F323">
        <v>0</v>
      </c>
      <c r="G323">
        <v>155</v>
      </c>
      <c r="H323" t="str">
        <f>Hyperlink("http://www.seavest.co.za/inv/fpdf16/inv-preview.php?Id=40622","Click for Invoice PDF")</f>
        <v>Click for Invoice PDF</v>
      </c>
      <c r="I323"/>
    </row>
    <row r="324" spans="1:215">
      <c r="A324" t="s">
        <v>612</v>
      </c>
      <c r="B324" t="s">
        <v>244</v>
      </c>
      <c r="C324" t="s">
        <v>15</v>
      </c>
      <c r="D324">
        <v>20891</v>
      </c>
      <c r="E324" t="s">
        <v>609</v>
      </c>
      <c r="F324">
        <v>0</v>
      </c>
      <c r="G324">
        <v>155</v>
      </c>
      <c r="H324" t="str">
        <f>Hyperlink("http://www.seavest.co.za/inv/fpdf16/inv-preview.php?Id=40627","Click for Invoice PDF")</f>
        <v>Click for Invoice PDF</v>
      </c>
      <c r="I324"/>
    </row>
    <row r="325" spans="1:215">
      <c r="A325" t="s">
        <v>613</v>
      </c>
      <c r="B325" t="s">
        <v>96</v>
      </c>
      <c r="C325" t="s">
        <v>45</v>
      </c>
      <c r="D325">
        <v>20927</v>
      </c>
      <c r="E325" t="s">
        <v>609</v>
      </c>
      <c r="F325">
        <v>8850.799999999999</v>
      </c>
      <c r="G325">
        <v>155</v>
      </c>
      <c r="H325" t="str">
        <f>Hyperlink("http://www.seavest.co.za/inv/fpdf16/inv-preview.php?Id=40643","Click for Invoice PDF")</f>
        <v>Click for Invoice PDF</v>
      </c>
      <c r="I325"/>
    </row>
    <row r="326" spans="1:215">
      <c r="A326" t="s">
        <v>614</v>
      </c>
      <c r="B326" t="s">
        <v>29</v>
      </c>
      <c r="C326" t="s">
        <v>11</v>
      </c>
      <c r="D326">
        <v>20932</v>
      </c>
      <c r="E326" t="s">
        <v>609</v>
      </c>
      <c r="F326">
        <v>0</v>
      </c>
      <c r="G326">
        <v>124</v>
      </c>
      <c r="H326" t="str">
        <f>Hyperlink("http://www.seavest.co.za/inv/fpdf16/inv-preview.php?Id=40657","Click for Invoice PDF")</f>
        <v>Click for Invoice PDF</v>
      </c>
      <c r="I326"/>
    </row>
    <row r="327" spans="1:215">
      <c r="A327" t="s">
        <v>615</v>
      </c>
      <c r="B327" t="s">
        <v>355</v>
      </c>
      <c r="C327" t="s">
        <v>45</v>
      </c>
      <c r="D327">
        <v>20782</v>
      </c>
      <c r="E327" t="s">
        <v>616</v>
      </c>
      <c r="F327">
        <v>0</v>
      </c>
      <c r="G327">
        <v>4</v>
      </c>
      <c r="H327" t="str">
        <f>Hyperlink("http://www.seavest.co.za/inv/fpdf16/inv-preview.php?Id=40415","Click for Invoice PDF")</f>
        <v>Click for Invoice PDF</v>
      </c>
      <c r="I327"/>
    </row>
    <row r="328" spans="1:215">
      <c r="A328" t="s">
        <v>617</v>
      </c>
      <c r="B328" t="s">
        <v>552</v>
      </c>
      <c r="C328" t="s">
        <v>11</v>
      </c>
      <c r="D328">
        <v>21307</v>
      </c>
      <c r="E328" t="s">
        <v>616</v>
      </c>
      <c r="F328">
        <v>37717.26</v>
      </c>
      <c r="G328">
        <v>4</v>
      </c>
      <c r="H328" t="str">
        <f>Hyperlink("http://www.seavest.co.za/inv/fpdf16/inv-preview.php?Id=40960","Click for Invoice PDF")</f>
        <v>Click for Invoice PDF</v>
      </c>
      <c r="I328"/>
    </row>
    <row r="329" spans="1:215">
      <c r="A329" t="s">
        <v>618</v>
      </c>
      <c r="B329" t="s">
        <v>377</v>
      </c>
      <c r="C329" t="s">
        <v>48</v>
      </c>
      <c r="D329">
        <v>21458</v>
      </c>
      <c r="E329" t="s">
        <v>616</v>
      </c>
      <c r="F329">
        <v>0</v>
      </c>
      <c r="G329">
        <v>4</v>
      </c>
      <c r="H329" t="str">
        <f>Hyperlink("http://www.seavest.co.za/inv/fpdf16/inv-preview.php?Id=41081","Click for Invoice PDF")</f>
        <v>Click for Invoice PDF</v>
      </c>
      <c r="I329"/>
    </row>
    <row r="330" spans="1:215">
      <c r="A330" t="s">
        <v>619</v>
      </c>
      <c r="B330" t="s">
        <v>620</v>
      </c>
      <c r="C330" t="s">
        <v>32</v>
      </c>
      <c r="D330">
        <v>21654</v>
      </c>
      <c r="E330" t="s">
        <v>616</v>
      </c>
      <c r="F330">
        <v>0</v>
      </c>
      <c r="G330">
        <v>4</v>
      </c>
      <c r="H330" t="str">
        <f>Hyperlink("http://www.seavest.co.za/inv/fpdf16/inv-preview.php?Id=41186","Click for Invoice PDF")</f>
        <v>Click for Invoice PDF</v>
      </c>
      <c r="I330"/>
    </row>
    <row r="331" spans="1:215">
      <c r="A331" t="s">
        <v>621</v>
      </c>
      <c r="B331" t="s">
        <v>124</v>
      </c>
      <c r="C331" t="s">
        <v>64</v>
      </c>
      <c r="D331">
        <v>0</v>
      </c>
      <c r="E331" t="s">
        <v>616</v>
      </c>
      <c r="F331">
        <v>10278.8</v>
      </c>
      <c r="G331">
        <v>4</v>
      </c>
      <c r="H331" t="str">
        <f>Hyperlink("http://www.seavest.co.za/inv/fpdf16/inv-preview.php?Id=41331","Click for Invoice PDF")</f>
        <v>Click for Invoice PDF</v>
      </c>
      <c r="I331"/>
    </row>
    <row r="332" spans="1:215">
      <c r="A332" t="s">
        <v>622</v>
      </c>
      <c r="B332" t="s">
        <v>204</v>
      </c>
      <c r="C332"/>
      <c r="D332">
        <v>22094</v>
      </c>
      <c r="E332" t="s">
        <v>616</v>
      </c>
      <c r="F332">
        <v>4536.01</v>
      </c>
      <c r="G332">
        <v>4</v>
      </c>
      <c r="H332" t="str">
        <f>Hyperlink("http://www.seavest.co.za/inv/fpdf16/inv-preview.php?Id=41684","Click for Invoice PDF")</f>
        <v>Click for Invoice PDF</v>
      </c>
      <c r="I332"/>
    </row>
    <row r="333" spans="1:215">
      <c r="A333" t="s">
        <v>623</v>
      </c>
      <c r="B333" t="s">
        <v>559</v>
      </c>
      <c r="C333"/>
      <c r="D333">
        <v>22090</v>
      </c>
      <c r="E333" t="s">
        <v>616</v>
      </c>
      <c r="F333">
        <v>5629.44</v>
      </c>
      <c r="G333">
        <v>4</v>
      </c>
      <c r="H333" t="str">
        <f>Hyperlink("http://www.seavest.co.za/inv/fpdf16/inv-preview.php?Id=41649","Click for Invoice PDF")</f>
        <v>Click for Invoice PDF</v>
      </c>
      <c r="I333"/>
    </row>
    <row r="334" spans="1:215">
      <c r="A334" t="s">
        <v>624</v>
      </c>
      <c r="B334" t="s">
        <v>185</v>
      </c>
      <c r="C334" t="s">
        <v>53</v>
      </c>
      <c r="D334">
        <v>21734</v>
      </c>
      <c r="E334" t="s">
        <v>616</v>
      </c>
      <c r="F334">
        <v>0</v>
      </c>
      <c r="G334">
        <v>4</v>
      </c>
      <c r="H334" t="str">
        <f>Hyperlink("http://www.seavest.co.za/inv/fpdf16/inv-preview.php?Id=41310","Click for Invoice PDF")</f>
        <v>Click for Invoice PDF</v>
      </c>
      <c r="I334"/>
    </row>
    <row r="335" spans="1:215">
      <c r="A335" t="s">
        <v>625</v>
      </c>
      <c r="B335" t="s">
        <v>626</v>
      </c>
      <c r="C335" t="s">
        <v>45</v>
      </c>
      <c r="D335">
        <v>22091</v>
      </c>
      <c r="E335" t="s">
        <v>616</v>
      </c>
      <c r="F335">
        <v>3693.2</v>
      </c>
      <c r="G335">
        <v>2</v>
      </c>
      <c r="H335" t="str">
        <f>Hyperlink("http://www.seavest.co.za/inv/fpdf16/inv-preview.php?Id=41647","Click for Invoice PDF")</f>
        <v>Click for Invoice PDF</v>
      </c>
      <c r="I335"/>
    </row>
    <row r="336" spans="1:215">
      <c r="A336" t="s">
        <v>627</v>
      </c>
      <c r="B336" t="s">
        <v>626</v>
      </c>
      <c r="C336" t="s">
        <v>45</v>
      </c>
      <c r="D336">
        <v>22093</v>
      </c>
      <c r="E336" t="s">
        <v>616</v>
      </c>
      <c r="F336">
        <v>7912.6</v>
      </c>
      <c r="G336">
        <v>2</v>
      </c>
      <c r="H336" t="str">
        <f>Hyperlink("http://www.seavest.co.za/inv/fpdf16/inv-preview.php?Id=41648","Click for Invoice PDF")</f>
        <v>Click for Invoice PDF</v>
      </c>
      <c r="I336"/>
    </row>
    <row r="337" spans="1:215">
      <c r="A337" t="s">
        <v>628</v>
      </c>
      <c r="B337" t="s">
        <v>195</v>
      </c>
      <c r="C337" t="s">
        <v>11</v>
      </c>
      <c r="D337">
        <v>21348</v>
      </c>
      <c r="E337" t="s">
        <v>629</v>
      </c>
      <c r="F337">
        <v>0</v>
      </c>
      <c r="G337">
        <v>96</v>
      </c>
      <c r="H337" t="str">
        <f>Hyperlink("http://www.seavest.co.za/inv/fpdf16/inv-preview.php?Id=40956","Click for Invoice PDF")</f>
        <v>Click for Invoice PDF</v>
      </c>
      <c r="I337"/>
    </row>
    <row r="338" spans="1:215">
      <c r="A338" t="s">
        <v>630</v>
      </c>
      <c r="B338" t="s">
        <v>124</v>
      </c>
      <c r="C338" t="s">
        <v>39</v>
      </c>
      <c r="D338">
        <v>21803</v>
      </c>
      <c r="E338" t="s">
        <v>631</v>
      </c>
      <c r="F338">
        <v>7463.3</v>
      </c>
      <c r="G338">
        <v>30</v>
      </c>
      <c r="H338" t="str">
        <f>Hyperlink("http://www.seavest.co.za/inv/fpdf16/inv-preview.php?Id=41388","Click for Invoice PDF")</f>
        <v>Click for Invoice PDF</v>
      </c>
      <c r="I338"/>
    </row>
    <row r="339" spans="1:215">
      <c r="A339" t="s">
        <v>632</v>
      </c>
      <c r="B339" t="s">
        <v>424</v>
      </c>
      <c r="C339" t="s">
        <v>32</v>
      </c>
      <c r="D339">
        <v>21579</v>
      </c>
      <c r="E339" t="s">
        <v>633</v>
      </c>
      <c r="F339">
        <v>1604.4</v>
      </c>
      <c r="G339">
        <v>62</v>
      </c>
      <c r="H339" t="str">
        <f>Hyperlink("http://www.seavest.co.za/inv/fpdf16/inv-preview.php?Id=41209","Click for Invoice PDF")</f>
        <v>Click for Invoice PDF</v>
      </c>
      <c r="I339"/>
    </row>
    <row r="340" spans="1:215">
      <c r="A340" t="s">
        <v>634</v>
      </c>
      <c r="B340" t="s">
        <v>635</v>
      </c>
      <c r="C340" t="s">
        <v>11</v>
      </c>
      <c r="D340">
        <v>21537</v>
      </c>
      <c r="E340" t="s">
        <v>633</v>
      </c>
      <c r="F340">
        <v>0</v>
      </c>
      <c r="G340">
        <v>64</v>
      </c>
      <c r="H340" t="str">
        <f>Hyperlink("http://www.seavest.co.za/inv/fpdf16/inv-preview.php?Id=41045","Click for Invoice PDF")</f>
        <v>Click for Invoice PDF</v>
      </c>
      <c r="I340"/>
    </row>
    <row r="341" spans="1:215">
      <c r="A341" t="s">
        <v>636</v>
      </c>
      <c r="B341" t="s">
        <v>299</v>
      </c>
      <c r="C341" t="s">
        <v>32</v>
      </c>
      <c r="D341">
        <v>21610</v>
      </c>
      <c r="E341" t="s">
        <v>633</v>
      </c>
      <c r="F341">
        <v>6412.4</v>
      </c>
      <c r="G341">
        <v>62</v>
      </c>
      <c r="H341" t="str">
        <f>Hyperlink("http://www.seavest.co.za/inv/fpdf16/inv-preview.php?Id=41228","Click for Invoice PDF")</f>
        <v>Click for Invoice PDF</v>
      </c>
      <c r="I341"/>
    </row>
    <row r="342" spans="1:215">
      <c r="A342" t="s">
        <v>637</v>
      </c>
      <c r="B342" t="s">
        <v>638</v>
      </c>
      <c r="C342" t="s">
        <v>53</v>
      </c>
      <c r="D342">
        <v>20315</v>
      </c>
      <c r="E342" t="s">
        <v>639</v>
      </c>
      <c r="F342">
        <v>8191.6</v>
      </c>
      <c r="G342">
        <v>119</v>
      </c>
      <c r="H342" t="str">
        <f>Hyperlink("http://www.seavest.co.za/inv/fpdf16/inv-preview.php?Id=40051","Click for Invoice PDF")</f>
        <v>Click for Invoice PDF</v>
      </c>
      <c r="I342"/>
    </row>
    <row r="343" spans="1:215">
      <c r="A343" t="s">
        <v>640</v>
      </c>
      <c r="B343" t="s">
        <v>583</v>
      </c>
      <c r="C343" t="s">
        <v>23</v>
      </c>
      <c r="D343">
        <v>20880</v>
      </c>
      <c r="E343" t="s">
        <v>641</v>
      </c>
      <c r="F343">
        <v>45400</v>
      </c>
      <c r="G343">
        <v>154</v>
      </c>
      <c r="H343" t="str">
        <f>Hyperlink("http://www.seavest.co.za/inv/fpdf16/inv-preview.php?Id=40462","Click for Invoice PDF")</f>
        <v>Click for Invoice PDF</v>
      </c>
      <c r="I343"/>
    </row>
    <row r="344" spans="1:215">
      <c r="A344" t="s">
        <v>642</v>
      </c>
      <c r="B344" t="s">
        <v>643</v>
      </c>
      <c r="C344" t="s">
        <v>23</v>
      </c>
      <c r="D344">
        <v>20958</v>
      </c>
      <c r="E344" t="s">
        <v>641</v>
      </c>
      <c r="F344">
        <v>19371.52</v>
      </c>
      <c r="G344">
        <v>28</v>
      </c>
      <c r="H344" t="str">
        <f>Hyperlink("http://www.seavest.co.za/inv/fpdf16/inv-preview.php?Id=40680","Click for Invoice PDF")</f>
        <v>Click for Invoice PDF</v>
      </c>
      <c r="I344"/>
    </row>
    <row r="345" spans="1:215">
      <c r="A345" t="s">
        <v>644</v>
      </c>
      <c r="B345" t="s">
        <v>645</v>
      </c>
      <c r="C345" t="s">
        <v>53</v>
      </c>
      <c r="D345">
        <v>21032</v>
      </c>
      <c r="E345" t="s">
        <v>646</v>
      </c>
      <c r="F345">
        <v>1326</v>
      </c>
      <c r="G345">
        <v>22</v>
      </c>
      <c r="H345" t="str">
        <f>Hyperlink("http://www.seavest.co.za/inv/fpdf16/inv-preview.php?Id=40707","Click for Invoice PDF")</f>
        <v>Click for Invoice PDF</v>
      </c>
      <c r="I345"/>
    </row>
    <row r="346" spans="1:215">
      <c r="A346" t="s">
        <v>647</v>
      </c>
      <c r="B346" t="s">
        <v>313</v>
      </c>
      <c r="C346" t="s">
        <v>39</v>
      </c>
      <c r="D346">
        <v>21675</v>
      </c>
      <c r="E346" t="s">
        <v>646</v>
      </c>
      <c r="F346">
        <v>1591</v>
      </c>
      <c r="G346">
        <v>30</v>
      </c>
      <c r="H346" t="str">
        <f>Hyperlink("http://www.seavest.co.za/inv/fpdf16/inv-preview.php?Id=41226","Click for Invoice PDF")</f>
        <v>Click for Invoice PDF</v>
      </c>
      <c r="I346"/>
    </row>
    <row r="347" spans="1:215">
      <c r="A347" t="s">
        <v>648</v>
      </c>
      <c r="B347" t="s">
        <v>649</v>
      </c>
      <c r="C347" t="s">
        <v>48</v>
      </c>
      <c r="D347">
        <v>21830</v>
      </c>
      <c r="E347" t="s">
        <v>646</v>
      </c>
      <c r="F347">
        <v>7104.35</v>
      </c>
      <c r="G347">
        <v>14</v>
      </c>
      <c r="H347" t="str">
        <f>Hyperlink("http://www.seavest.co.za/inv/fpdf16/inv-preview.php?Id=41410","Click for Invoice PDF")</f>
        <v>Click for Invoice PDF</v>
      </c>
      <c r="I347"/>
    </row>
    <row r="348" spans="1:215">
      <c r="A348" t="s">
        <v>650</v>
      </c>
      <c r="B348" t="s">
        <v>284</v>
      </c>
      <c r="C348" t="s">
        <v>45</v>
      </c>
      <c r="D348">
        <v>21850</v>
      </c>
      <c r="E348" t="s">
        <v>646</v>
      </c>
      <c r="F348">
        <v>8718.700000000001</v>
      </c>
      <c r="G348">
        <v>22</v>
      </c>
      <c r="H348" t="str">
        <f>Hyperlink("http://www.seavest.co.za/inv/fpdf16/inv-preview.php?Id=41430","Click for Invoice PDF")</f>
        <v>Click for Invoice PDF</v>
      </c>
      <c r="I348"/>
    </row>
    <row r="349" spans="1:215">
      <c r="A349" t="s">
        <v>651</v>
      </c>
      <c r="B349" t="s">
        <v>652</v>
      </c>
      <c r="C349" t="s">
        <v>15</v>
      </c>
      <c r="D349">
        <v>20678</v>
      </c>
      <c r="E349" t="s">
        <v>653</v>
      </c>
      <c r="F349">
        <v>92671.98</v>
      </c>
      <c r="G349">
        <v>214</v>
      </c>
      <c r="H349" t="str">
        <f>Hyperlink("http://www.seavest.co.za/inv/fpdf16/inv-preview.php?Id=40349","Click for Invoice PDF")</f>
        <v>Click for Invoice PDF</v>
      </c>
      <c r="I349"/>
    </row>
    <row r="350" spans="1:215">
      <c r="A350" t="s">
        <v>654</v>
      </c>
      <c r="B350" t="s">
        <v>652</v>
      </c>
      <c r="C350" t="s">
        <v>15</v>
      </c>
      <c r="D350">
        <v>20679</v>
      </c>
      <c r="E350" t="s">
        <v>653</v>
      </c>
      <c r="F350">
        <v>0</v>
      </c>
      <c r="G350">
        <v>214</v>
      </c>
      <c r="H350" t="str">
        <f>Hyperlink("http://www.seavest.co.za/inv/fpdf16/inv-preview.php?Id=40351","Click for Invoice PDF")</f>
        <v>Click for Invoice PDF</v>
      </c>
      <c r="I350"/>
    </row>
    <row r="351" spans="1:215">
      <c r="A351" t="s">
        <v>655</v>
      </c>
      <c r="B351" t="s">
        <v>73</v>
      </c>
      <c r="C351" t="s">
        <v>39</v>
      </c>
      <c r="D351">
        <v>21109</v>
      </c>
      <c r="E351" t="s">
        <v>656</v>
      </c>
      <c r="F351">
        <v>4041.3</v>
      </c>
      <c r="G351">
        <v>122</v>
      </c>
      <c r="H351" t="str">
        <f>Hyperlink("http://www.seavest.co.za/inv/fpdf16/inv-preview.php?Id=40815","Click for Invoice PDF")</f>
        <v>Click for Invoice PDF</v>
      </c>
      <c r="I351"/>
    </row>
    <row r="352" spans="1:215">
      <c r="A352" t="s">
        <v>657</v>
      </c>
      <c r="B352" t="s">
        <v>658</v>
      </c>
      <c r="C352" t="s">
        <v>11</v>
      </c>
      <c r="D352">
        <v>19772</v>
      </c>
      <c r="E352" t="s">
        <v>659</v>
      </c>
      <c r="F352">
        <v>0</v>
      </c>
      <c r="G352">
        <v>4</v>
      </c>
      <c r="H352" t="str">
        <f>Hyperlink("http://www.seavest.co.za/inv/fpdf16/inv-preview.php?Id=39503","Click for Invoice PDF")</f>
        <v>Click for Invoice PDF</v>
      </c>
      <c r="I352"/>
    </row>
    <row r="353" spans="1:215">
      <c r="A353" t="s">
        <v>660</v>
      </c>
      <c r="B353" t="s">
        <v>262</v>
      </c>
      <c r="C353" t="s">
        <v>53</v>
      </c>
      <c r="D353">
        <v>22064</v>
      </c>
      <c r="E353" t="s">
        <v>661</v>
      </c>
      <c r="F353">
        <v>11507</v>
      </c>
      <c r="G353">
        <v>2</v>
      </c>
      <c r="H353" t="str">
        <f>Hyperlink("http://www.seavest.co.za/inv/fpdf16/inv-preview.php?Id=41620","Click for Invoice PDF")</f>
        <v>Click for Invoice PDF</v>
      </c>
      <c r="I353"/>
    </row>
    <row r="354" spans="1:215">
      <c r="A354" t="s">
        <v>662</v>
      </c>
      <c r="B354" t="s">
        <v>262</v>
      </c>
      <c r="C354" t="s">
        <v>53</v>
      </c>
      <c r="D354">
        <v>22056</v>
      </c>
      <c r="E354" t="s">
        <v>661</v>
      </c>
      <c r="F354">
        <v>4565.5</v>
      </c>
      <c r="G354">
        <v>2</v>
      </c>
      <c r="H354" t="str">
        <f>Hyperlink("http://www.seavest.co.za/inv/fpdf16/inv-preview.php?Id=41621","Click for Invoice PDF")</f>
        <v>Click for Invoice PDF</v>
      </c>
      <c r="I354"/>
    </row>
    <row r="355" spans="1:215">
      <c r="A355" t="s">
        <v>663</v>
      </c>
      <c r="B355" t="s">
        <v>262</v>
      </c>
      <c r="C355" t="s">
        <v>53</v>
      </c>
      <c r="D355">
        <v>22057</v>
      </c>
      <c r="E355" t="s">
        <v>661</v>
      </c>
      <c r="F355">
        <v>8922.959999999999</v>
      </c>
      <c r="G355">
        <v>2</v>
      </c>
      <c r="H355" t="str">
        <f>Hyperlink("http://www.seavest.co.za/inv/fpdf16/inv-preview.php?Id=41627","Click for Invoice PDF")</f>
        <v>Click for Invoice PDF</v>
      </c>
      <c r="I355"/>
    </row>
    <row r="356" spans="1:215">
      <c r="A356" t="s">
        <v>664</v>
      </c>
      <c r="B356" t="s">
        <v>665</v>
      </c>
      <c r="C356" t="s">
        <v>39</v>
      </c>
      <c r="D356">
        <v>22108</v>
      </c>
      <c r="E356" t="s">
        <v>661</v>
      </c>
      <c r="F356">
        <v>6172</v>
      </c>
      <c r="G356">
        <v>2</v>
      </c>
      <c r="H356" t="str">
        <f>Hyperlink("http://www.seavest.co.za/inv/fpdf16/inv-preview.php?Id=41651","Click for Invoice PDF")</f>
        <v>Click for Invoice PDF</v>
      </c>
      <c r="I356"/>
    </row>
    <row r="357" spans="1:215">
      <c r="A357" t="s">
        <v>666</v>
      </c>
      <c r="B357" t="s">
        <v>400</v>
      </c>
      <c r="C357" t="s">
        <v>53</v>
      </c>
      <c r="D357">
        <v>21864</v>
      </c>
      <c r="E357" t="s">
        <v>667</v>
      </c>
      <c r="F357">
        <v>8839.219999999999</v>
      </c>
      <c r="G357">
        <v>33</v>
      </c>
      <c r="H357" t="str">
        <f>Hyperlink("http://www.seavest.co.za/inv/fpdf16/inv-preview.php?Id=41443","Click for Invoice PDF")</f>
        <v>Click for Invoice PDF</v>
      </c>
      <c r="I357"/>
    </row>
    <row r="358" spans="1:215">
      <c r="A358" t="s">
        <v>668</v>
      </c>
      <c r="B358" t="s">
        <v>107</v>
      </c>
      <c r="C358" t="s">
        <v>39</v>
      </c>
      <c r="D358">
        <v>20979</v>
      </c>
      <c r="E358" t="s">
        <v>669</v>
      </c>
      <c r="F358">
        <v>8462.6</v>
      </c>
      <c r="G358">
        <v>60</v>
      </c>
      <c r="H358" t="str">
        <f>Hyperlink("http://www.seavest.co.za/inv/fpdf16/inv-preview.php?Id=40704","Click for Invoice PDF")</f>
        <v>Click for Invoice PDF</v>
      </c>
      <c r="I358"/>
    </row>
    <row r="359" spans="1:215">
      <c r="A359" t="s">
        <v>670</v>
      </c>
      <c r="B359" t="s">
        <v>476</v>
      </c>
      <c r="C359" t="s">
        <v>11</v>
      </c>
      <c r="D359">
        <v>21487</v>
      </c>
      <c r="E359" t="s">
        <v>671</v>
      </c>
      <c r="F359">
        <v>16492.29</v>
      </c>
      <c r="G359">
        <v>32</v>
      </c>
      <c r="H359" t="str">
        <f>Hyperlink("http://www.seavest.co.za/inv/fpdf16/inv-preview.php?Id=41063","Click for Invoice PDF")</f>
        <v>Click for Invoice PDF</v>
      </c>
      <c r="I359"/>
    </row>
    <row r="360" spans="1:215">
      <c r="A360" t="s">
        <v>672</v>
      </c>
      <c r="B360" t="s">
        <v>93</v>
      </c>
      <c r="C360" t="s">
        <v>48</v>
      </c>
      <c r="D360">
        <v>21882</v>
      </c>
      <c r="E360" t="s">
        <v>671</v>
      </c>
      <c r="F360">
        <v>0</v>
      </c>
      <c r="G360">
        <v>32</v>
      </c>
      <c r="H360" t="str">
        <f>Hyperlink("http://www.seavest.co.za/inv/fpdf16/inv-preview.php?Id=41415","Click for Invoice PDF")</f>
        <v>Click for Invoice PDF</v>
      </c>
      <c r="I360"/>
    </row>
    <row r="361" spans="1:215">
      <c r="A361" t="s">
        <v>673</v>
      </c>
      <c r="B361" t="s">
        <v>674</v>
      </c>
      <c r="C361" t="s">
        <v>23</v>
      </c>
      <c r="D361">
        <v>20260</v>
      </c>
      <c r="E361" t="s">
        <v>675</v>
      </c>
      <c r="F361">
        <v>42418.15</v>
      </c>
      <c r="G361">
        <v>110</v>
      </c>
      <c r="H361" t="str">
        <f>Hyperlink("http://www.seavest.co.za/inv/fpdf16/inv-preview.php?Id=39951","Click for Invoice PDF")</f>
        <v>Click for Invoice PDF</v>
      </c>
      <c r="I361"/>
    </row>
    <row r="362" spans="1:215">
      <c r="A362" t="s">
        <v>676</v>
      </c>
      <c r="B362" t="s">
        <v>638</v>
      </c>
      <c r="C362" t="s">
        <v>53</v>
      </c>
      <c r="D362">
        <v>20233</v>
      </c>
      <c r="E362" t="s">
        <v>675</v>
      </c>
      <c r="F362">
        <v>49865.2</v>
      </c>
      <c r="G362">
        <v>102</v>
      </c>
      <c r="H362" t="str">
        <f>Hyperlink("http://www.seavest.co.za/inv/fpdf16/inv-preview.php?Id=40000","Click for Invoice PDF")</f>
        <v>Click for Invoice PDF</v>
      </c>
      <c r="I362"/>
    </row>
    <row r="363" spans="1:215">
      <c r="A363" t="s">
        <v>677</v>
      </c>
      <c r="B363" t="s">
        <v>678</v>
      </c>
      <c r="C363" t="s">
        <v>81</v>
      </c>
      <c r="D363">
        <v>21634</v>
      </c>
      <c r="E363" t="s">
        <v>679</v>
      </c>
      <c r="F363">
        <v>7693.46</v>
      </c>
      <c r="G363">
        <v>61</v>
      </c>
      <c r="H363" t="str">
        <f>Hyperlink("http://www.seavest.co.za/inv/fpdf16/inv-preview.php?Id=40843","Click for Invoice PDF")</f>
        <v>Click for Invoice PDF</v>
      </c>
      <c r="I363"/>
    </row>
    <row r="364" spans="1:215">
      <c r="A364" t="s">
        <v>680</v>
      </c>
      <c r="B364" t="s">
        <v>681</v>
      </c>
      <c r="C364" t="s">
        <v>48</v>
      </c>
      <c r="D364">
        <v>20842</v>
      </c>
      <c r="E364" t="s">
        <v>679</v>
      </c>
      <c r="F364">
        <v>246174</v>
      </c>
      <c r="G364">
        <v>61</v>
      </c>
      <c r="H364" t="str">
        <f>Hyperlink("http://www.seavest.co.za/inv/fpdf16/inv-preview.php?Id=40558","Click for Invoice PDF")</f>
        <v>Click for Invoice PDF</v>
      </c>
      <c r="I364"/>
    </row>
    <row r="365" spans="1:215">
      <c r="A365" t="s">
        <v>682</v>
      </c>
      <c r="B365" t="s">
        <v>683</v>
      </c>
      <c r="C365" t="s">
        <v>11</v>
      </c>
      <c r="D365">
        <v>21515</v>
      </c>
      <c r="E365" t="s">
        <v>679</v>
      </c>
      <c r="F365">
        <v>13960.62</v>
      </c>
      <c r="G365">
        <v>61</v>
      </c>
      <c r="H365" t="str">
        <f>Hyperlink("http://www.seavest.co.za/inv/fpdf16/inv-preview.php?Id=41072","Click for Invoice PDF")</f>
        <v>Click for Invoice PDF</v>
      </c>
      <c r="I365"/>
    </row>
    <row r="366" spans="1:215">
      <c r="A366" t="s">
        <v>684</v>
      </c>
      <c r="B366" t="s">
        <v>685</v>
      </c>
      <c r="C366" t="s">
        <v>23</v>
      </c>
      <c r="D366">
        <v>17466</v>
      </c>
      <c r="E366" t="s">
        <v>686</v>
      </c>
      <c r="F366">
        <v>10249.55</v>
      </c>
      <c r="G366">
        <v>7</v>
      </c>
      <c r="H366" t="str">
        <f>Hyperlink("http://www.seavest.co.za/inv/fpdf16/inv-preview.php?Id=36855","Click for Invoice PDF")</f>
        <v>Click for Invoice PDF</v>
      </c>
      <c r="I366"/>
    </row>
    <row r="367" spans="1:215">
      <c r="A367" t="s">
        <v>687</v>
      </c>
      <c r="B367" t="s">
        <v>568</v>
      </c>
      <c r="C367" t="s">
        <v>53</v>
      </c>
      <c r="D367">
        <v>20944</v>
      </c>
      <c r="E367" t="s">
        <v>688</v>
      </c>
      <c r="F367">
        <v>11227.3</v>
      </c>
      <c r="G367">
        <v>55</v>
      </c>
      <c r="H367" t="str">
        <f>Hyperlink("http://www.seavest.co.za/inv/fpdf16/inv-preview.php?Id=40479","Click for Invoice PDF")</f>
        <v>Click for Invoice PDF</v>
      </c>
      <c r="I367"/>
    </row>
    <row r="368" spans="1:215">
      <c r="A368" t="s">
        <v>689</v>
      </c>
      <c r="B368" t="s">
        <v>589</v>
      </c>
      <c r="C368" t="s">
        <v>53</v>
      </c>
      <c r="D368">
        <v>21476</v>
      </c>
      <c r="E368" t="s">
        <v>688</v>
      </c>
      <c r="F368">
        <v>8409.1</v>
      </c>
      <c r="G368">
        <v>55</v>
      </c>
      <c r="H368" t="str">
        <f>Hyperlink("http://www.seavest.co.za/inv/fpdf16/inv-preview.php?Id=40776","Click for Invoice PDF")</f>
        <v>Click for Invoice PDF</v>
      </c>
      <c r="I368"/>
    </row>
    <row r="369" spans="1:215">
      <c r="A369" t="s">
        <v>690</v>
      </c>
      <c r="B369" t="s">
        <v>691</v>
      </c>
      <c r="C369" t="s">
        <v>53</v>
      </c>
      <c r="D369">
        <v>21283</v>
      </c>
      <c r="E369" t="s">
        <v>692</v>
      </c>
      <c r="F369">
        <v>5677.86</v>
      </c>
      <c r="G369">
        <v>62</v>
      </c>
      <c r="H369" t="str">
        <f>Hyperlink("http://www.seavest.co.za/inv/fpdf16/inv-preview.php?Id=40927","Click for Invoice PDF")</f>
        <v>Click for Invoice PDF</v>
      </c>
      <c r="I369"/>
    </row>
    <row r="370" spans="1:215">
      <c r="A370" t="s">
        <v>693</v>
      </c>
      <c r="B370" t="s">
        <v>694</v>
      </c>
      <c r="C370" t="s">
        <v>11</v>
      </c>
      <c r="D370">
        <v>21210</v>
      </c>
      <c r="E370" t="s">
        <v>692</v>
      </c>
      <c r="F370">
        <v>0</v>
      </c>
      <c r="G370">
        <v>91</v>
      </c>
      <c r="H370" t="str">
        <f>Hyperlink("http://www.seavest.co.za/inv/fpdf16/inv-preview.php?Id=40833","Click for Invoice PDF")</f>
        <v>Click for Invoice PDF</v>
      </c>
      <c r="I370"/>
    </row>
    <row r="371" spans="1:215">
      <c r="A371" t="s">
        <v>695</v>
      </c>
      <c r="B371" t="s">
        <v>696</v>
      </c>
      <c r="C371" t="s">
        <v>39</v>
      </c>
      <c r="D371">
        <v>21436</v>
      </c>
      <c r="E371" t="s">
        <v>692</v>
      </c>
      <c r="F371">
        <v>7785.9</v>
      </c>
      <c r="G371">
        <v>67</v>
      </c>
      <c r="H371" t="str">
        <f>Hyperlink("http://www.seavest.co.za/inv/fpdf16/inv-preview.php?Id=40997","Click for Invoice PDF")</f>
        <v>Click for Invoice PDF</v>
      </c>
      <c r="I371"/>
    </row>
    <row r="372" spans="1:215">
      <c r="A372" t="s">
        <v>697</v>
      </c>
      <c r="B372" t="s">
        <v>107</v>
      </c>
      <c r="C372" t="s">
        <v>39</v>
      </c>
      <c r="D372">
        <v>21434</v>
      </c>
      <c r="E372" t="s">
        <v>692</v>
      </c>
      <c r="F372">
        <v>6502.1</v>
      </c>
      <c r="G372">
        <v>62</v>
      </c>
      <c r="H372" t="str">
        <f>Hyperlink("http://www.seavest.co.za/inv/fpdf16/inv-preview.php?Id=41040","Click for Invoice PDF")</f>
        <v>Click for Invoice PDF</v>
      </c>
      <c r="I372"/>
    </row>
    <row r="373" spans="1:215">
      <c r="A373" t="s">
        <v>698</v>
      </c>
      <c r="B373" t="s">
        <v>652</v>
      </c>
      <c r="C373" t="s">
        <v>15</v>
      </c>
      <c r="D373">
        <v>20606</v>
      </c>
      <c r="E373" t="s">
        <v>699</v>
      </c>
      <c r="F373">
        <v>0</v>
      </c>
      <c r="G373">
        <v>190</v>
      </c>
      <c r="H373" t="str">
        <f>Hyperlink("http://www.seavest.co.za/inv/fpdf16/inv-preview.php?Id=40149","Click for Invoice PDF")</f>
        <v>Click for Invoice PDF</v>
      </c>
      <c r="I37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  <hyperlink ref="H24" r:id="rId_hyperlink_23"/>
    <hyperlink ref="H25" r:id="rId_hyperlink_24"/>
    <hyperlink ref="H26" r:id="rId_hyperlink_25"/>
    <hyperlink ref="H27" r:id="rId_hyperlink_26"/>
    <hyperlink ref="H28" r:id="rId_hyperlink_27"/>
    <hyperlink ref="H29" r:id="rId_hyperlink_28"/>
    <hyperlink ref="H30" r:id="rId_hyperlink_29"/>
    <hyperlink ref="H31" r:id="rId_hyperlink_30"/>
    <hyperlink ref="H32" r:id="rId_hyperlink_31"/>
    <hyperlink ref="H33" r:id="rId_hyperlink_32"/>
    <hyperlink ref="H34" r:id="rId_hyperlink_33"/>
    <hyperlink ref="H35" r:id="rId_hyperlink_34"/>
    <hyperlink ref="H36" r:id="rId_hyperlink_35"/>
    <hyperlink ref="H37" r:id="rId_hyperlink_36"/>
    <hyperlink ref="H38" r:id="rId_hyperlink_37"/>
    <hyperlink ref="H39" r:id="rId_hyperlink_38"/>
    <hyperlink ref="H40" r:id="rId_hyperlink_39"/>
    <hyperlink ref="H41" r:id="rId_hyperlink_40"/>
    <hyperlink ref="H42" r:id="rId_hyperlink_41"/>
    <hyperlink ref="H43" r:id="rId_hyperlink_42"/>
    <hyperlink ref="H44" r:id="rId_hyperlink_43"/>
    <hyperlink ref="H45" r:id="rId_hyperlink_44"/>
    <hyperlink ref="H46" r:id="rId_hyperlink_45"/>
    <hyperlink ref="H47" r:id="rId_hyperlink_46"/>
    <hyperlink ref="H48" r:id="rId_hyperlink_47"/>
    <hyperlink ref="H49" r:id="rId_hyperlink_48"/>
    <hyperlink ref="H50" r:id="rId_hyperlink_49"/>
    <hyperlink ref="H51" r:id="rId_hyperlink_50"/>
    <hyperlink ref="H52" r:id="rId_hyperlink_51"/>
    <hyperlink ref="H53" r:id="rId_hyperlink_52"/>
    <hyperlink ref="H54" r:id="rId_hyperlink_53"/>
    <hyperlink ref="H55" r:id="rId_hyperlink_54"/>
    <hyperlink ref="H56" r:id="rId_hyperlink_55"/>
    <hyperlink ref="H57" r:id="rId_hyperlink_56"/>
    <hyperlink ref="H58" r:id="rId_hyperlink_57"/>
    <hyperlink ref="H59" r:id="rId_hyperlink_58"/>
    <hyperlink ref="H60" r:id="rId_hyperlink_59"/>
    <hyperlink ref="H61" r:id="rId_hyperlink_60"/>
    <hyperlink ref="H62" r:id="rId_hyperlink_61"/>
    <hyperlink ref="H63" r:id="rId_hyperlink_62"/>
    <hyperlink ref="H64" r:id="rId_hyperlink_63"/>
    <hyperlink ref="H65" r:id="rId_hyperlink_64"/>
    <hyperlink ref="H66" r:id="rId_hyperlink_65"/>
    <hyperlink ref="H67" r:id="rId_hyperlink_66"/>
    <hyperlink ref="H68" r:id="rId_hyperlink_67"/>
    <hyperlink ref="H69" r:id="rId_hyperlink_68"/>
    <hyperlink ref="H70" r:id="rId_hyperlink_69"/>
    <hyperlink ref="H71" r:id="rId_hyperlink_70"/>
    <hyperlink ref="H72" r:id="rId_hyperlink_71"/>
    <hyperlink ref="H73" r:id="rId_hyperlink_72"/>
    <hyperlink ref="H74" r:id="rId_hyperlink_73"/>
    <hyperlink ref="H75" r:id="rId_hyperlink_74"/>
    <hyperlink ref="H76" r:id="rId_hyperlink_75"/>
    <hyperlink ref="H77" r:id="rId_hyperlink_76"/>
    <hyperlink ref="H78" r:id="rId_hyperlink_77"/>
    <hyperlink ref="H79" r:id="rId_hyperlink_78"/>
    <hyperlink ref="H80" r:id="rId_hyperlink_79"/>
    <hyperlink ref="H81" r:id="rId_hyperlink_80"/>
    <hyperlink ref="H82" r:id="rId_hyperlink_81"/>
    <hyperlink ref="H83" r:id="rId_hyperlink_82"/>
    <hyperlink ref="H84" r:id="rId_hyperlink_83"/>
    <hyperlink ref="H85" r:id="rId_hyperlink_84"/>
    <hyperlink ref="H86" r:id="rId_hyperlink_85"/>
    <hyperlink ref="H87" r:id="rId_hyperlink_86"/>
    <hyperlink ref="H88" r:id="rId_hyperlink_87"/>
    <hyperlink ref="H89" r:id="rId_hyperlink_88"/>
    <hyperlink ref="H90" r:id="rId_hyperlink_89"/>
    <hyperlink ref="H91" r:id="rId_hyperlink_90"/>
    <hyperlink ref="H92" r:id="rId_hyperlink_91"/>
    <hyperlink ref="H93" r:id="rId_hyperlink_92"/>
    <hyperlink ref="H94" r:id="rId_hyperlink_93"/>
    <hyperlink ref="H95" r:id="rId_hyperlink_94"/>
    <hyperlink ref="H96" r:id="rId_hyperlink_95"/>
    <hyperlink ref="H97" r:id="rId_hyperlink_96"/>
    <hyperlink ref="H98" r:id="rId_hyperlink_97"/>
    <hyperlink ref="H99" r:id="rId_hyperlink_98"/>
    <hyperlink ref="H100" r:id="rId_hyperlink_99"/>
    <hyperlink ref="H101" r:id="rId_hyperlink_100"/>
    <hyperlink ref="H102" r:id="rId_hyperlink_101"/>
    <hyperlink ref="H103" r:id="rId_hyperlink_102"/>
    <hyperlink ref="H104" r:id="rId_hyperlink_103"/>
    <hyperlink ref="H105" r:id="rId_hyperlink_104"/>
    <hyperlink ref="H106" r:id="rId_hyperlink_105"/>
    <hyperlink ref="H107" r:id="rId_hyperlink_106"/>
    <hyperlink ref="H108" r:id="rId_hyperlink_107"/>
    <hyperlink ref="H109" r:id="rId_hyperlink_108"/>
    <hyperlink ref="H110" r:id="rId_hyperlink_109"/>
    <hyperlink ref="H111" r:id="rId_hyperlink_110"/>
    <hyperlink ref="H112" r:id="rId_hyperlink_111"/>
    <hyperlink ref="H113" r:id="rId_hyperlink_112"/>
    <hyperlink ref="H114" r:id="rId_hyperlink_113"/>
    <hyperlink ref="H115" r:id="rId_hyperlink_114"/>
    <hyperlink ref="H116" r:id="rId_hyperlink_115"/>
    <hyperlink ref="H117" r:id="rId_hyperlink_116"/>
    <hyperlink ref="H118" r:id="rId_hyperlink_117"/>
    <hyperlink ref="H119" r:id="rId_hyperlink_118"/>
    <hyperlink ref="H120" r:id="rId_hyperlink_119"/>
    <hyperlink ref="H121" r:id="rId_hyperlink_120"/>
    <hyperlink ref="H122" r:id="rId_hyperlink_121"/>
    <hyperlink ref="H123" r:id="rId_hyperlink_122"/>
    <hyperlink ref="H124" r:id="rId_hyperlink_123"/>
    <hyperlink ref="H125" r:id="rId_hyperlink_124"/>
    <hyperlink ref="H126" r:id="rId_hyperlink_125"/>
    <hyperlink ref="H127" r:id="rId_hyperlink_126"/>
    <hyperlink ref="H128" r:id="rId_hyperlink_127"/>
    <hyperlink ref="H129" r:id="rId_hyperlink_128"/>
    <hyperlink ref="H130" r:id="rId_hyperlink_129"/>
    <hyperlink ref="H131" r:id="rId_hyperlink_130"/>
    <hyperlink ref="H132" r:id="rId_hyperlink_131"/>
    <hyperlink ref="H133" r:id="rId_hyperlink_132"/>
    <hyperlink ref="H134" r:id="rId_hyperlink_133"/>
    <hyperlink ref="H135" r:id="rId_hyperlink_134"/>
    <hyperlink ref="H136" r:id="rId_hyperlink_135"/>
    <hyperlink ref="H137" r:id="rId_hyperlink_136"/>
    <hyperlink ref="H138" r:id="rId_hyperlink_137"/>
    <hyperlink ref="H139" r:id="rId_hyperlink_138"/>
    <hyperlink ref="H140" r:id="rId_hyperlink_139"/>
    <hyperlink ref="H141" r:id="rId_hyperlink_140"/>
    <hyperlink ref="H142" r:id="rId_hyperlink_141"/>
    <hyperlink ref="H143" r:id="rId_hyperlink_142"/>
    <hyperlink ref="H144" r:id="rId_hyperlink_143"/>
    <hyperlink ref="H145" r:id="rId_hyperlink_144"/>
    <hyperlink ref="H146" r:id="rId_hyperlink_145"/>
    <hyperlink ref="H147" r:id="rId_hyperlink_146"/>
    <hyperlink ref="H148" r:id="rId_hyperlink_147"/>
    <hyperlink ref="H149" r:id="rId_hyperlink_148"/>
    <hyperlink ref="H150" r:id="rId_hyperlink_149"/>
    <hyperlink ref="H151" r:id="rId_hyperlink_150"/>
    <hyperlink ref="H152" r:id="rId_hyperlink_151"/>
    <hyperlink ref="H153" r:id="rId_hyperlink_152"/>
    <hyperlink ref="H154" r:id="rId_hyperlink_153"/>
    <hyperlink ref="H155" r:id="rId_hyperlink_154"/>
    <hyperlink ref="H156" r:id="rId_hyperlink_155"/>
    <hyperlink ref="H157" r:id="rId_hyperlink_156"/>
    <hyperlink ref="H158" r:id="rId_hyperlink_157"/>
    <hyperlink ref="H159" r:id="rId_hyperlink_158"/>
    <hyperlink ref="H160" r:id="rId_hyperlink_159"/>
    <hyperlink ref="H161" r:id="rId_hyperlink_160"/>
    <hyperlink ref="H162" r:id="rId_hyperlink_161"/>
    <hyperlink ref="H163" r:id="rId_hyperlink_162"/>
    <hyperlink ref="H164" r:id="rId_hyperlink_163"/>
    <hyperlink ref="H165" r:id="rId_hyperlink_164"/>
    <hyperlink ref="H166" r:id="rId_hyperlink_165"/>
    <hyperlink ref="H167" r:id="rId_hyperlink_166"/>
    <hyperlink ref="H168" r:id="rId_hyperlink_167"/>
    <hyperlink ref="H169" r:id="rId_hyperlink_168"/>
    <hyperlink ref="H170" r:id="rId_hyperlink_169"/>
    <hyperlink ref="H171" r:id="rId_hyperlink_170"/>
    <hyperlink ref="H172" r:id="rId_hyperlink_171"/>
    <hyperlink ref="H173" r:id="rId_hyperlink_172"/>
    <hyperlink ref="H174" r:id="rId_hyperlink_173"/>
    <hyperlink ref="H175" r:id="rId_hyperlink_174"/>
    <hyperlink ref="H176" r:id="rId_hyperlink_175"/>
    <hyperlink ref="H177" r:id="rId_hyperlink_176"/>
    <hyperlink ref="H178" r:id="rId_hyperlink_177"/>
    <hyperlink ref="H179" r:id="rId_hyperlink_178"/>
    <hyperlink ref="H180" r:id="rId_hyperlink_179"/>
    <hyperlink ref="H181" r:id="rId_hyperlink_180"/>
    <hyperlink ref="H182" r:id="rId_hyperlink_181"/>
    <hyperlink ref="H183" r:id="rId_hyperlink_182"/>
    <hyperlink ref="H184" r:id="rId_hyperlink_183"/>
    <hyperlink ref="H185" r:id="rId_hyperlink_184"/>
    <hyperlink ref="H186" r:id="rId_hyperlink_185"/>
    <hyperlink ref="H187" r:id="rId_hyperlink_186"/>
    <hyperlink ref="H188" r:id="rId_hyperlink_187"/>
    <hyperlink ref="H189" r:id="rId_hyperlink_188"/>
    <hyperlink ref="H190" r:id="rId_hyperlink_189"/>
    <hyperlink ref="H191" r:id="rId_hyperlink_190"/>
    <hyperlink ref="H192" r:id="rId_hyperlink_191"/>
    <hyperlink ref="H193" r:id="rId_hyperlink_192"/>
    <hyperlink ref="H194" r:id="rId_hyperlink_193"/>
    <hyperlink ref="H195" r:id="rId_hyperlink_194"/>
    <hyperlink ref="H196" r:id="rId_hyperlink_195"/>
    <hyperlink ref="H197" r:id="rId_hyperlink_196"/>
    <hyperlink ref="H198" r:id="rId_hyperlink_197"/>
    <hyperlink ref="H199" r:id="rId_hyperlink_198"/>
    <hyperlink ref="H200" r:id="rId_hyperlink_199"/>
    <hyperlink ref="H201" r:id="rId_hyperlink_200"/>
    <hyperlink ref="H202" r:id="rId_hyperlink_201"/>
    <hyperlink ref="H203" r:id="rId_hyperlink_202"/>
    <hyperlink ref="H204" r:id="rId_hyperlink_203"/>
    <hyperlink ref="H205" r:id="rId_hyperlink_204"/>
    <hyperlink ref="H206" r:id="rId_hyperlink_205"/>
    <hyperlink ref="H207" r:id="rId_hyperlink_206"/>
    <hyperlink ref="H208" r:id="rId_hyperlink_207"/>
    <hyperlink ref="H209" r:id="rId_hyperlink_208"/>
    <hyperlink ref="H210" r:id="rId_hyperlink_209"/>
    <hyperlink ref="H211" r:id="rId_hyperlink_210"/>
    <hyperlink ref="H212" r:id="rId_hyperlink_211"/>
    <hyperlink ref="H213" r:id="rId_hyperlink_212"/>
    <hyperlink ref="H214" r:id="rId_hyperlink_213"/>
    <hyperlink ref="H215" r:id="rId_hyperlink_214"/>
    <hyperlink ref="H216" r:id="rId_hyperlink_215"/>
    <hyperlink ref="H217" r:id="rId_hyperlink_216"/>
    <hyperlink ref="H218" r:id="rId_hyperlink_217"/>
    <hyperlink ref="H219" r:id="rId_hyperlink_218"/>
    <hyperlink ref="H220" r:id="rId_hyperlink_219"/>
    <hyperlink ref="H221" r:id="rId_hyperlink_220"/>
    <hyperlink ref="H222" r:id="rId_hyperlink_221"/>
    <hyperlink ref="H223" r:id="rId_hyperlink_222"/>
    <hyperlink ref="H224" r:id="rId_hyperlink_223"/>
    <hyperlink ref="H225" r:id="rId_hyperlink_224"/>
    <hyperlink ref="H226" r:id="rId_hyperlink_225"/>
    <hyperlink ref="H227" r:id="rId_hyperlink_226"/>
    <hyperlink ref="H228" r:id="rId_hyperlink_227"/>
    <hyperlink ref="H229" r:id="rId_hyperlink_228"/>
    <hyperlink ref="H230" r:id="rId_hyperlink_229"/>
    <hyperlink ref="H231" r:id="rId_hyperlink_230"/>
    <hyperlink ref="H232" r:id="rId_hyperlink_231"/>
    <hyperlink ref="H233" r:id="rId_hyperlink_232"/>
    <hyperlink ref="H234" r:id="rId_hyperlink_233"/>
    <hyperlink ref="H235" r:id="rId_hyperlink_234"/>
    <hyperlink ref="H236" r:id="rId_hyperlink_235"/>
    <hyperlink ref="H237" r:id="rId_hyperlink_236"/>
    <hyperlink ref="H238" r:id="rId_hyperlink_237"/>
    <hyperlink ref="H239" r:id="rId_hyperlink_238"/>
    <hyperlink ref="H240" r:id="rId_hyperlink_239"/>
    <hyperlink ref="H241" r:id="rId_hyperlink_240"/>
    <hyperlink ref="H242" r:id="rId_hyperlink_241"/>
    <hyperlink ref="H243" r:id="rId_hyperlink_242"/>
    <hyperlink ref="H244" r:id="rId_hyperlink_243"/>
    <hyperlink ref="H245" r:id="rId_hyperlink_244"/>
    <hyperlink ref="H246" r:id="rId_hyperlink_245"/>
    <hyperlink ref="H247" r:id="rId_hyperlink_246"/>
    <hyperlink ref="H248" r:id="rId_hyperlink_247"/>
    <hyperlink ref="H249" r:id="rId_hyperlink_248"/>
    <hyperlink ref="H250" r:id="rId_hyperlink_249"/>
    <hyperlink ref="H251" r:id="rId_hyperlink_250"/>
    <hyperlink ref="H252" r:id="rId_hyperlink_251"/>
    <hyperlink ref="H253" r:id="rId_hyperlink_252"/>
    <hyperlink ref="H254" r:id="rId_hyperlink_253"/>
    <hyperlink ref="H255" r:id="rId_hyperlink_254"/>
    <hyperlink ref="H256" r:id="rId_hyperlink_255"/>
    <hyperlink ref="H257" r:id="rId_hyperlink_256"/>
    <hyperlink ref="H258" r:id="rId_hyperlink_257"/>
    <hyperlink ref="H259" r:id="rId_hyperlink_258"/>
    <hyperlink ref="H260" r:id="rId_hyperlink_259"/>
    <hyperlink ref="H261" r:id="rId_hyperlink_260"/>
    <hyperlink ref="H262" r:id="rId_hyperlink_261"/>
    <hyperlink ref="H263" r:id="rId_hyperlink_262"/>
    <hyperlink ref="H264" r:id="rId_hyperlink_263"/>
    <hyperlink ref="H265" r:id="rId_hyperlink_264"/>
    <hyperlink ref="H266" r:id="rId_hyperlink_265"/>
    <hyperlink ref="H267" r:id="rId_hyperlink_266"/>
    <hyperlink ref="H268" r:id="rId_hyperlink_267"/>
    <hyperlink ref="H269" r:id="rId_hyperlink_268"/>
    <hyperlink ref="H270" r:id="rId_hyperlink_269"/>
    <hyperlink ref="H271" r:id="rId_hyperlink_270"/>
    <hyperlink ref="H272" r:id="rId_hyperlink_271"/>
    <hyperlink ref="H273" r:id="rId_hyperlink_272"/>
    <hyperlink ref="H274" r:id="rId_hyperlink_273"/>
    <hyperlink ref="H275" r:id="rId_hyperlink_274"/>
    <hyperlink ref="H276" r:id="rId_hyperlink_275"/>
    <hyperlink ref="H277" r:id="rId_hyperlink_276"/>
    <hyperlink ref="H278" r:id="rId_hyperlink_277"/>
    <hyperlink ref="H279" r:id="rId_hyperlink_278"/>
    <hyperlink ref="H280" r:id="rId_hyperlink_279"/>
    <hyperlink ref="H281" r:id="rId_hyperlink_280"/>
    <hyperlink ref="H282" r:id="rId_hyperlink_281"/>
    <hyperlink ref="H283" r:id="rId_hyperlink_282"/>
    <hyperlink ref="H284" r:id="rId_hyperlink_283"/>
    <hyperlink ref="H285" r:id="rId_hyperlink_284"/>
    <hyperlink ref="H286" r:id="rId_hyperlink_285"/>
    <hyperlink ref="H287" r:id="rId_hyperlink_286"/>
    <hyperlink ref="H288" r:id="rId_hyperlink_287"/>
    <hyperlink ref="H289" r:id="rId_hyperlink_288"/>
    <hyperlink ref="H290" r:id="rId_hyperlink_289"/>
    <hyperlink ref="H291" r:id="rId_hyperlink_290"/>
    <hyperlink ref="H292" r:id="rId_hyperlink_291"/>
    <hyperlink ref="H293" r:id="rId_hyperlink_292"/>
    <hyperlink ref="H294" r:id="rId_hyperlink_293"/>
    <hyperlink ref="H295" r:id="rId_hyperlink_294"/>
    <hyperlink ref="H296" r:id="rId_hyperlink_295"/>
    <hyperlink ref="H297" r:id="rId_hyperlink_296"/>
    <hyperlink ref="H298" r:id="rId_hyperlink_297"/>
    <hyperlink ref="H299" r:id="rId_hyperlink_298"/>
    <hyperlink ref="H300" r:id="rId_hyperlink_299"/>
    <hyperlink ref="H301" r:id="rId_hyperlink_300"/>
    <hyperlink ref="H302" r:id="rId_hyperlink_301"/>
    <hyperlink ref="H303" r:id="rId_hyperlink_302"/>
    <hyperlink ref="H304" r:id="rId_hyperlink_303"/>
    <hyperlink ref="H305" r:id="rId_hyperlink_304"/>
    <hyperlink ref="H306" r:id="rId_hyperlink_305"/>
    <hyperlink ref="H307" r:id="rId_hyperlink_306"/>
    <hyperlink ref="H308" r:id="rId_hyperlink_307"/>
    <hyperlink ref="H309" r:id="rId_hyperlink_308"/>
    <hyperlink ref="H310" r:id="rId_hyperlink_309"/>
    <hyperlink ref="H311" r:id="rId_hyperlink_310"/>
    <hyperlink ref="H312" r:id="rId_hyperlink_311"/>
    <hyperlink ref="H313" r:id="rId_hyperlink_312"/>
    <hyperlink ref="H314" r:id="rId_hyperlink_313"/>
    <hyperlink ref="H315" r:id="rId_hyperlink_314"/>
    <hyperlink ref="H316" r:id="rId_hyperlink_315"/>
    <hyperlink ref="H317" r:id="rId_hyperlink_316"/>
    <hyperlink ref="H318" r:id="rId_hyperlink_317"/>
    <hyperlink ref="H319" r:id="rId_hyperlink_318"/>
    <hyperlink ref="H320" r:id="rId_hyperlink_319"/>
    <hyperlink ref="H321" r:id="rId_hyperlink_320"/>
    <hyperlink ref="H322" r:id="rId_hyperlink_321"/>
    <hyperlink ref="H323" r:id="rId_hyperlink_322"/>
    <hyperlink ref="H324" r:id="rId_hyperlink_323"/>
    <hyperlink ref="H325" r:id="rId_hyperlink_324"/>
    <hyperlink ref="H326" r:id="rId_hyperlink_325"/>
    <hyperlink ref="H327" r:id="rId_hyperlink_326"/>
    <hyperlink ref="H328" r:id="rId_hyperlink_327"/>
    <hyperlink ref="H329" r:id="rId_hyperlink_328"/>
    <hyperlink ref="H330" r:id="rId_hyperlink_329"/>
    <hyperlink ref="H331" r:id="rId_hyperlink_330"/>
    <hyperlink ref="H332" r:id="rId_hyperlink_331"/>
    <hyperlink ref="H333" r:id="rId_hyperlink_332"/>
    <hyperlink ref="H334" r:id="rId_hyperlink_333"/>
    <hyperlink ref="H335" r:id="rId_hyperlink_334"/>
    <hyperlink ref="H336" r:id="rId_hyperlink_335"/>
    <hyperlink ref="H337" r:id="rId_hyperlink_336"/>
    <hyperlink ref="H338" r:id="rId_hyperlink_337"/>
    <hyperlink ref="H339" r:id="rId_hyperlink_338"/>
    <hyperlink ref="H340" r:id="rId_hyperlink_339"/>
    <hyperlink ref="H341" r:id="rId_hyperlink_340"/>
    <hyperlink ref="H342" r:id="rId_hyperlink_341"/>
    <hyperlink ref="H343" r:id="rId_hyperlink_342"/>
    <hyperlink ref="H344" r:id="rId_hyperlink_343"/>
    <hyperlink ref="H345" r:id="rId_hyperlink_344"/>
    <hyperlink ref="H346" r:id="rId_hyperlink_345"/>
    <hyperlink ref="H347" r:id="rId_hyperlink_346"/>
    <hyperlink ref="H348" r:id="rId_hyperlink_347"/>
    <hyperlink ref="H349" r:id="rId_hyperlink_348"/>
    <hyperlink ref="H350" r:id="rId_hyperlink_349"/>
    <hyperlink ref="H351" r:id="rId_hyperlink_350"/>
    <hyperlink ref="H352" r:id="rId_hyperlink_351"/>
    <hyperlink ref="H353" r:id="rId_hyperlink_352"/>
    <hyperlink ref="H354" r:id="rId_hyperlink_353"/>
    <hyperlink ref="H355" r:id="rId_hyperlink_354"/>
    <hyperlink ref="H356" r:id="rId_hyperlink_355"/>
    <hyperlink ref="H357" r:id="rId_hyperlink_356"/>
    <hyperlink ref="H358" r:id="rId_hyperlink_357"/>
    <hyperlink ref="H359" r:id="rId_hyperlink_358"/>
    <hyperlink ref="H360" r:id="rId_hyperlink_359"/>
    <hyperlink ref="H361" r:id="rId_hyperlink_360"/>
    <hyperlink ref="H362" r:id="rId_hyperlink_361"/>
    <hyperlink ref="H363" r:id="rId_hyperlink_362"/>
    <hyperlink ref="H364" r:id="rId_hyperlink_363"/>
    <hyperlink ref="H365" r:id="rId_hyperlink_364"/>
    <hyperlink ref="H366" r:id="rId_hyperlink_365"/>
    <hyperlink ref="H367" r:id="rId_hyperlink_366"/>
    <hyperlink ref="H368" r:id="rId_hyperlink_367"/>
    <hyperlink ref="H369" r:id="rId_hyperlink_368"/>
    <hyperlink ref="H370" r:id="rId_hyperlink_369"/>
    <hyperlink ref="H371" r:id="rId_hyperlink_370"/>
    <hyperlink ref="H372" r:id="rId_hyperlink_371"/>
    <hyperlink ref="H373" r:id="rId_hyperlink_37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2021-06-28T14:44:03+02:00</dcterms:created>
  <dcterms:modified xsi:type="dcterms:W3CDTF">2021-06-28T14:44:03+02:00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