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<sst xmlns="http://schemas.openxmlformats.org/spreadsheetml/2006/main" uniqueCount="1224">
  <si>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</si>
  <si>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</si>
  <si>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</si>
  <si>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</si>
  <si>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</si>
  <si>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</si>
  <si>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</si>
  <si>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</si>
  <si>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</si>
  <si>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PM4764095</t>
  </si>
  <si>
    <t>Caroline Conv. Cen</t>
  </si>
  <si>
    <t>PM4769055</t>
  </si>
  <si>
    <t>Duzi Convenience Centre</t>
  </si>
  <si>
    <t>Simphiwe Gift Kunene</t>
  </si>
  <si>
    <t>01 Feb 2022</t>
  </si>
  <si>
    <t>PM4769056</t>
  </si>
  <si>
    <t>PM4775752</t>
  </si>
  <si>
    <t>Waterside Convenience Centre</t>
  </si>
  <si>
    <t>PM4728804</t>
  </si>
  <si>
    <t>New Market Ss</t>
  </si>
  <si>
    <t>Siphiwe Masango</t>
  </si>
  <si>
    <t>01 Jun 2021</t>
  </si>
  <si>
    <t>PM4754647</t>
  </si>
  <si>
    <t>Hippo Park</t>
  </si>
  <si>
    <t>01 Mar 2022</t>
  </si>
  <si>
    <t>PM4778262</t>
  </si>
  <si>
    <t xml:space="preserve">Zak's F/stn </t>
  </si>
  <si>
    <t>Makgetha Nteo</t>
  </si>
  <si>
    <t>PM4782481</t>
  </si>
  <si>
    <t>North Coast 1 stop North</t>
  </si>
  <si>
    <t>PM4775494</t>
  </si>
  <si>
    <t>Umfula 1 Stop</t>
  </si>
  <si>
    <t>Mandla Mdlalose</t>
  </si>
  <si>
    <t>PM4776125</t>
  </si>
  <si>
    <t>J Motors</t>
  </si>
  <si>
    <t>PM4776638</t>
  </si>
  <si>
    <t>The Stamford Convenience Centre</t>
  </si>
  <si>
    <t>PM4778445</t>
  </si>
  <si>
    <t xml:space="preserve">Strubenpark </t>
  </si>
  <si>
    <t>PM4780352</t>
  </si>
  <si>
    <t>Competition Plus Convenience C.</t>
  </si>
  <si>
    <t>PM4782154</t>
  </si>
  <si>
    <t>Bassonia Johannesburg South</t>
  </si>
  <si>
    <t>PM4780896</t>
  </si>
  <si>
    <t>Springlake Convenience Centre</t>
  </si>
  <si>
    <t>PM4781448</t>
  </si>
  <si>
    <t>Jack Street Cc</t>
  </si>
  <si>
    <t>Nompiliso Chauke</t>
  </si>
  <si>
    <t>PM4781479</t>
  </si>
  <si>
    <t>Brentwood Park Service Station</t>
  </si>
  <si>
    <t>PM4781786</t>
  </si>
  <si>
    <t>PM4781813</t>
  </si>
  <si>
    <t>Summerfileds</t>
  </si>
  <si>
    <t>PM4781850</t>
  </si>
  <si>
    <t>Wembley S.s</t>
  </si>
  <si>
    <t>PM4781843</t>
  </si>
  <si>
    <t>Village Mtrs</t>
  </si>
  <si>
    <t>PM4782007</t>
  </si>
  <si>
    <t>ILALA CONVENIENCE</t>
  </si>
  <si>
    <t>PM4744718</t>
  </si>
  <si>
    <t>Bonamanzi Service Station</t>
  </si>
  <si>
    <t>01 Oct 2021</t>
  </si>
  <si>
    <t>PM4744711</t>
  </si>
  <si>
    <t>PM4747299</t>
  </si>
  <si>
    <t>Old Mill Convenience Centre</t>
  </si>
  <si>
    <t>PM4751328</t>
  </si>
  <si>
    <t>Market Gateway</t>
  </si>
  <si>
    <t>Katlego Semango</t>
  </si>
  <si>
    <t>PM4751490</t>
  </si>
  <si>
    <t>Rynfield Motors</t>
  </si>
  <si>
    <t>PM4744860</t>
  </si>
  <si>
    <t>Zenex Jeanlaan</t>
  </si>
  <si>
    <t>01 Sep 2021</t>
  </si>
  <si>
    <t>PM4746136</t>
  </si>
  <si>
    <t>Kempgen</t>
  </si>
  <si>
    <t>PM4739556</t>
  </si>
  <si>
    <t>Lunga Mvelase</t>
  </si>
  <si>
    <t>02 Aug 2021</t>
  </si>
  <si>
    <t>PM4754082</t>
  </si>
  <si>
    <t>Engen Sebenza</t>
  </si>
  <si>
    <t>02 Dec 2021</t>
  </si>
  <si>
    <t>PM4758128</t>
  </si>
  <si>
    <t>Main Motors</t>
  </si>
  <si>
    <t>PM4773092</t>
  </si>
  <si>
    <t>Monresa Conv Cen</t>
  </si>
  <si>
    <t>02 Feb 2022</t>
  </si>
  <si>
    <t>PM4776424</t>
  </si>
  <si>
    <t>PM4773584</t>
  </si>
  <si>
    <t>Engen Charis Convenience</t>
  </si>
  <si>
    <t>Mandla Jama</t>
  </si>
  <si>
    <t>02 Mar 2022</t>
  </si>
  <si>
    <t>PM4781214</t>
  </si>
  <si>
    <t>Palm Valley Conv Ctr.</t>
  </si>
  <si>
    <t>PM4778361</t>
  </si>
  <si>
    <t>Foundersview</t>
  </si>
  <si>
    <t>Thivhonali Nelwamondo</t>
  </si>
  <si>
    <t>PM4779117</t>
  </si>
  <si>
    <t>ZAKARIYYA PARK</t>
  </si>
  <si>
    <t>PM4779617</t>
  </si>
  <si>
    <t>PM4780420</t>
  </si>
  <si>
    <t>T &amp; K S.s</t>
  </si>
  <si>
    <t>PM4781321</t>
  </si>
  <si>
    <t>Codonia Quick Stop</t>
  </si>
  <si>
    <t>PM4781807</t>
  </si>
  <si>
    <t>North Coast 1 Stop South</t>
  </si>
  <si>
    <t>PM4782213</t>
  </si>
  <si>
    <t>Klipdrive Ss</t>
  </si>
  <si>
    <t>PM4744921.</t>
  </si>
  <si>
    <t>Fairyville Holdings Conv Centre</t>
  </si>
  <si>
    <t>02 Sep 2021</t>
  </si>
  <si>
    <t>PM4715057</t>
  </si>
  <si>
    <t>City Deep Quick Stop</t>
  </si>
  <si>
    <t>03 Apr 2021</t>
  </si>
  <si>
    <t>PM4740639</t>
  </si>
  <si>
    <t>Mackenzie Park Motors</t>
  </si>
  <si>
    <t>03 Aug 2021</t>
  </si>
  <si>
    <t>PM4761055</t>
  </si>
  <si>
    <t>Siyathela S.s</t>
  </si>
  <si>
    <t>03 Dec 2021</t>
  </si>
  <si>
    <t>PM4761171</t>
  </si>
  <si>
    <t>PM4776506</t>
  </si>
  <si>
    <t>Jamadars Petro Serve</t>
  </si>
  <si>
    <t>03 Feb 2022</t>
  </si>
  <si>
    <t>PM4770403</t>
  </si>
  <si>
    <t>Mooi 1 Stop</t>
  </si>
  <si>
    <t>PM4775665</t>
  </si>
  <si>
    <t>Bayview Motors</t>
  </si>
  <si>
    <t>PM4776952</t>
  </si>
  <si>
    <t>Go Go Convenience Centre</t>
  </si>
  <si>
    <t>PM4729626</t>
  </si>
  <si>
    <t>Columbine S/stn</t>
  </si>
  <si>
    <t>03 Jun 2021</t>
  </si>
  <si>
    <t>PM4710711</t>
  </si>
  <si>
    <t>Duneden S.s</t>
  </si>
  <si>
    <t>03 Mar 2021</t>
  </si>
  <si>
    <t>PM4711672</t>
  </si>
  <si>
    <t>Basil Bure Convenience Centre</t>
  </si>
  <si>
    <t>Sbusiso Ngcobo</t>
  </si>
  <si>
    <t>PM4711653</t>
  </si>
  <si>
    <t xml:space="preserve">Bryanston Cc </t>
  </si>
  <si>
    <t>PM4699649</t>
  </si>
  <si>
    <t>Linksfield</t>
  </si>
  <si>
    <t>PM4780422</t>
  </si>
  <si>
    <t>Nu-south S/stn</t>
  </si>
  <si>
    <t>03 Mar 2022</t>
  </si>
  <si>
    <t>PM4779448</t>
  </si>
  <si>
    <t>Honeydew Conv Ctr.</t>
  </si>
  <si>
    <t>PM4781486</t>
  </si>
  <si>
    <t>Mabopane Motors</t>
  </si>
  <si>
    <t>PM4782260</t>
  </si>
  <si>
    <t>Radebe Motors</t>
  </si>
  <si>
    <t>PM4782307</t>
  </si>
  <si>
    <t>Trade Route Cc (new)</t>
  </si>
  <si>
    <t>PM4782564</t>
  </si>
  <si>
    <t>Rudan 1 Stop</t>
  </si>
  <si>
    <t>PM4782670</t>
  </si>
  <si>
    <t>PM4782628</t>
  </si>
  <si>
    <t>Tugela 1 Stop South</t>
  </si>
  <si>
    <t>PM47827778</t>
  </si>
  <si>
    <t>Jacksons Convenience Centre</t>
  </si>
  <si>
    <t>PM4782774</t>
  </si>
  <si>
    <t>Primhill S Cen</t>
  </si>
  <si>
    <t>PM4782796</t>
  </si>
  <si>
    <t>Blockhouse 1 Stop North</t>
  </si>
  <si>
    <t>PM4714087</t>
  </si>
  <si>
    <t>Tekane Motors</t>
  </si>
  <si>
    <t>03 May 2021</t>
  </si>
  <si>
    <t>PM4756521</t>
  </si>
  <si>
    <t>Malvern Convenience Centre</t>
  </si>
  <si>
    <t>03 Nov 2021</t>
  </si>
  <si>
    <t>PM4746469</t>
  </si>
  <si>
    <t>Longmeadow 1 Stop</t>
  </si>
  <si>
    <t>03 Sep 2021</t>
  </si>
  <si>
    <t>PM4746641</t>
  </si>
  <si>
    <t>PM4729838</t>
  </si>
  <si>
    <t>Hilltop Ser Stn</t>
  </si>
  <si>
    <t>04 Aug 2021</t>
  </si>
  <si>
    <t>PM4691431</t>
  </si>
  <si>
    <t>04 Dec 2020</t>
  </si>
  <si>
    <t>PM4709867</t>
  </si>
  <si>
    <t>Hilltop S/s</t>
  </si>
  <si>
    <t>04 Feb 2022</t>
  </si>
  <si>
    <t>PM4764169</t>
  </si>
  <si>
    <t>PM4765832</t>
  </si>
  <si>
    <t>PM477511</t>
  </si>
  <si>
    <t>PM4776082</t>
  </si>
  <si>
    <t>Allys Convenience Centre</t>
  </si>
  <si>
    <t>PM4777002</t>
  </si>
  <si>
    <t>Morningside Convenience Centre</t>
  </si>
  <si>
    <t>PM4777145</t>
  </si>
  <si>
    <t>PM6495461</t>
  </si>
  <si>
    <t>Nirvana F Stn</t>
  </si>
  <si>
    <t>04 Mar 2021</t>
  </si>
  <si>
    <t>PM4696493</t>
  </si>
  <si>
    <t>George Storrar Mts</t>
  </si>
  <si>
    <t>PM4746147</t>
  </si>
  <si>
    <t>Hadaf West</t>
  </si>
  <si>
    <t>04 Mar 2022</t>
  </si>
  <si>
    <t>PM4781101</t>
  </si>
  <si>
    <t>Kritzinger Ss</t>
  </si>
  <si>
    <t>PM4782267</t>
  </si>
  <si>
    <t>PM4783261</t>
  </si>
  <si>
    <t>PM4721521</t>
  </si>
  <si>
    <t>Van Dyk S/stn</t>
  </si>
  <si>
    <t>04 May 2021</t>
  </si>
  <si>
    <t>PM4712614</t>
  </si>
  <si>
    <t>Edgemead Motors</t>
  </si>
  <si>
    <t>PM2722270</t>
  </si>
  <si>
    <t>Rowhill Motors</t>
  </si>
  <si>
    <t>PM4757679</t>
  </si>
  <si>
    <t>Tugela 1 Stop North</t>
  </si>
  <si>
    <t>04 Nov 2021</t>
  </si>
  <si>
    <t>PM4753836</t>
  </si>
  <si>
    <t>Island Park Convenience Centre</t>
  </si>
  <si>
    <t>PM4756678</t>
  </si>
  <si>
    <t>Lakeside</t>
  </si>
  <si>
    <t>PM4735462</t>
  </si>
  <si>
    <t>Kana S.s</t>
  </si>
  <si>
    <t>04 Sep 2021</t>
  </si>
  <si>
    <t>PM4746850</t>
  </si>
  <si>
    <t>PM4738848</t>
  </si>
  <si>
    <t>05 Aug 2021</t>
  </si>
  <si>
    <t>PM4739339</t>
  </si>
  <si>
    <t>Selcourt S/stn</t>
  </si>
  <si>
    <t>PM4775553</t>
  </si>
  <si>
    <t>MDM Motors</t>
  </si>
  <si>
    <t>05 Feb 2022</t>
  </si>
  <si>
    <t>PM4756914</t>
  </si>
  <si>
    <t>Teds Convenience</t>
  </si>
  <si>
    <t>PM4775551</t>
  </si>
  <si>
    <t>PM4776838</t>
  </si>
  <si>
    <t>PM4777057</t>
  </si>
  <si>
    <t>PM4735647.</t>
  </si>
  <si>
    <t>Sherwood Ret Cen</t>
  </si>
  <si>
    <t>05 Jul 2021</t>
  </si>
  <si>
    <t>PM4735747</t>
  </si>
  <si>
    <t>PM4710973</t>
  </si>
  <si>
    <t>Brentel Motors</t>
  </si>
  <si>
    <t>05 Mar 2021</t>
  </si>
  <si>
    <t>PM4738282</t>
  </si>
  <si>
    <t>Roodepoort Service Station</t>
  </si>
  <si>
    <t>05 Nov 2021</t>
  </si>
  <si>
    <t>PM4756623</t>
  </si>
  <si>
    <t>New South Conv Cen</t>
  </si>
  <si>
    <t>PM4750545</t>
  </si>
  <si>
    <t>N3 Truck Stop</t>
  </si>
  <si>
    <t>05 Oct 2021</t>
  </si>
  <si>
    <t>PMPM 4699979</t>
  </si>
  <si>
    <t>Ferrobank Motors</t>
  </si>
  <si>
    <t>06 Apr 2021</t>
  </si>
  <si>
    <t>PM4707955</t>
  </si>
  <si>
    <t>PM4713921</t>
  </si>
  <si>
    <t>Grasmere 1 Stop South</t>
  </si>
  <si>
    <t>PM4713923</t>
  </si>
  <si>
    <t>PM4741457</t>
  </si>
  <si>
    <t>Fomiss Auto</t>
  </si>
  <si>
    <t>06 Aug 2021</t>
  </si>
  <si>
    <t>PM4733582</t>
  </si>
  <si>
    <t>Bates Convenience Centre</t>
  </si>
  <si>
    <t>PM4740959</t>
  </si>
  <si>
    <t>PM4761011</t>
  </si>
  <si>
    <t>06 Dec 2021</t>
  </si>
  <si>
    <t>PM4761344</t>
  </si>
  <si>
    <t>PM4764071</t>
  </si>
  <si>
    <t>PM4757399</t>
  </si>
  <si>
    <t>Blockhouse 1 Stop South</t>
  </si>
  <si>
    <t>06 Nov 2021</t>
  </si>
  <si>
    <t>PM4751604</t>
  </si>
  <si>
    <t>06 Oct 2021</t>
  </si>
  <si>
    <t>PM4711775</t>
  </si>
  <si>
    <t>Rensburg Motors</t>
  </si>
  <si>
    <t>07 Apr 2021</t>
  </si>
  <si>
    <t>PM4755212</t>
  </si>
  <si>
    <t>07 Dec 2021</t>
  </si>
  <si>
    <t>PM4770406</t>
  </si>
  <si>
    <t xml:space="preserve">Cato 1 Stop </t>
  </si>
  <si>
    <t>07 Feb 2022</t>
  </si>
  <si>
    <t>PM4735745</t>
  </si>
  <si>
    <t>07 Jul 2021</t>
  </si>
  <si>
    <t>PM4729393.</t>
  </si>
  <si>
    <t>Highveld Filling</t>
  </si>
  <si>
    <t>07 Jun 2021</t>
  </si>
  <si>
    <t>PM4714983</t>
  </si>
  <si>
    <t>Hughes Park</t>
  </si>
  <si>
    <t>07 May 2021</t>
  </si>
  <si>
    <t>PM4751689</t>
  </si>
  <si>
    <t>07 Oct 2021</t>
  </si>
  <si>
    <t>PM4746970</t>
  </si>
  <si>
    <t>Moilux</t>
  </si>
  <si>
    <t>07 Sep 2021</t>
  </si>
  <si>
    <t>PM4747107</t>
  </si>
  <si>
    <t>PM4702374</t>
  </si>
  <si>
    <t xml:space="preserve">Devland Conv. Cen </t>
  </si>
  <si>
    <t>08 Apr 2021</t>
  </si>
  <si>
    <t>PM4704902</t>
  </si>
  <si>
    <t>Glendower Convenience Centre</t>
  </si>
  <si>
    <t>PM4688996</t>
  </si>
  <si>
    <t>Norkempark</t>
  </si>
  <si>
    <t>08 Dec 2020</t>
  </si>
  <si>
    <t>PM4702073</t>
  </si>
  <si>
    <t>Belaphil</t>
  </si>
  <si>
    <t>08 Feb 2021</t>
  </si>
  <si>
    <t>PM4756574</t>
  </si>
  <si>
    <t>08 Feb 2022</t>
  </si>
  <si>
    <t>PM4761583</t>
  </si>
  <si>
    <t>Sun City S Stn (zenex)</t>
  </si>
  <si>
    <t>PM4764494</t>
  </si>
  <si>
    <t>Nkandla Motors</t>
  </si>
  <si>
    <t>PM4776790</t>
  </si>
  <si>
    <t>RIVERHORSE VALLEY</t>
  </si>
  <si>
    <t>PM4736171</t>
  </si>
  <si>
    <t>Kempton Park</t>
  </si>
  <si>
    <t>08 Jul 2021</t>
  </si>
  <si>
    <t>PM4736339</t>
  </si>
  <si>
    <t>PM751481</t>
  </si>
  <si>
    <t>Engen Klopperpark</t>
  </si>
  <si>
    <t>08 Oct 2021</t>
  </si>
  <si>
    <t>PM4752614</t>
  </si>
  <si>
    <t>PM4755271</t>
  </si>
  <si>
    <t xml:space="preserve">Motocity </t>
  </si>
  <si>
    <t>09 Dec 2021</t>
  </si>
  <si>
    <t>PM4757419</t>
  </si>
  <si>
    <t>Rampi S/stn</t>
  </si>
  <si>
    <t>PM4758768</t>
  </si>
  <si>
    <t>Toekomrus Service</t>
  </si>
  <si>
    <t>PM4759498</t>
  </si>
  <si>
    <t>Tsakane</t>
  </si>
  <si>
    <t>PM4762939</t>
  </si>
  <si>
    <t>PM4764164</t>
  </si>
  <si>
    <t xml:space="preserve">Jabavu </t>
  </si>
  <si>
    <t>PM4762538</t>
  </si>
  <si>
    <t>De Wiekus</t>
  </si>
  <si>
    <t>PM4687899</t>
  </si>
  <si>
    <t>Elm Street S.s</t>
  </si>
  <si>
    <t>09 Feb 2021</t>
  </si>
  <si>
    <t>PM4748743</t>
  </si>
  <si>
    <t xml:space="preserve">Paardekraal </t>
  </si>
  <si>
    <t>09 Feb 2022</t>
  </si>
  <si>
    <t>PM4766496</t>
  </si>
  <si>
    <t>PM4769392</t>
  </si>
  <si>
    <t>Hayfields Service Centre</t>
  </si>
  <si>
    <t>PM4770735</t>
  </si>
  <si>
    <t>PM4772708</t>
  </si>
  <si>
    <t>Mountainview Conv Ctr.</t>
  </si>
  <si>
    <t>PM4776995</t>
  </si>
  <si>
    <t>PM4777556</t>
  </si>
  <si>
    <t>Lotus Convenience Centre</t>
  </si>
  <si>
    <t>PM4777893</t>
  </si>
  <si>
    <t>Brighton Beach Service Station</t>
  </si>
  <si>
    <t>PM4736468</t>
  </si>
  <si>
    <t>09 Jul 2021</t>
  </si>
  <si>
    <t>PM4728054</t>
  </si>
  <si>
    <t>09 Jun 2021</t>
  </si>
  <si>
    <t>PM4746300</t>
  </si>
  <si>
    <t>Mayberry Park Ss</t>
  </si>
  <si>
    <t>09 Sep 2021</t>
  </si>
  <si>
    <t>PM468656-INV</t>
  </si>
  <si>
    <t>Queenswood Ser Stn</t>
  </si>
  <si>
    <t>10 Dec 2020</t>
  </si>
  <si>
    <t>PM4755289</t>
  </si>
  <si>
    <t>Engen Standerton</t>
  </si>
  <si>
    <t>10 Dec 2021</t>
  </si>
  <si>
    <t>PM4762685</t>
  </si>
  <si>
    <t>Bryanston Service City (zenex)</t>
  </si>
  <si>
    <t>PM4763664</t>
  </si>
  <si>
    <t xml:space="preserve">Park Auto </t>
  </si>
  <si>
    <t>PM4763717</t>
  </si>
  <si>
    <t>PM4763600</t>
  </si>
  <si>
    <t>Brackenten S/s</t>
  </si>
  <si>
    <t>PM4764278</t>
  </si>
  <si>
    <t>PM4764366</t>
  </si>
  <si>
    <t>Woodmead Ss</t>
  </si>
  <si>
    <t>PM4764820</t>
  </si>
  <si>
    <t>C &amp; B S/s</t>
  </si>
  <si>
    <t>PM4765182</t>
  </si>
  <si>
    <t>Fairview Motors</t>
  </si>
  <si>
    <t>PM4765214</t>
  </si>
  <si>
    <t>PM4765384</t>
  </si>
  <si>
    <t>J &amp; J Van Ryneveld</t>
  </si>
  <si>
    <t>PM4766078</t>
  </si>
  <si>
    <t>Parkland</t>
  </si>
  <si>
    <t>PM4705411</t>
  </si>
  <si>
    <t>GORAS CONVENIENCE</t>
  </si>
  <si>
    <t>Barry Sitharam</t>
  </si>
  <si>
    <t>10 Feb 2021</t>
  </si>
  <si>
    <t>PM4761733</t>
  </si>
  <si>
    <t>Hibberdene Convenience Centre</t>
  </si>
  <si>
    <t>10 Feb 2022</t>
  </si>
  <si>
    <t>PM4766414</t>
  </si>
  <si>
    <t>Southway Convenience Centre</t>
  </si>
  <si>
    <t>PM4777370</t>
  </si>
  <si>
    <t>PM4718847</t>
  </si>
  <si>
    <t>Heritage Convenience Centre</t>
  </si>
  <si>
    <t>10 May 2021</t>
  </si>
  <si>
    <t>PM4686132</t>
  </si>
  <si>
    <t>10 Nov 2020</t>
  </si>
  <si>
    <t>PM4758867</t>
  </si>
  <si>
    <t xml:space="preserve">Sm Motors </t>
  </si>
  <si>
    <t>10 Nov 2021</t>
  </si>
  <si>
    <t>PM4734044</t>
  </si>
  <si>
    <t xml:space="preserve">Armstrong 1 S/stn </t>
  </si>
  <si>
    <t>11 Aug 2021</t>
  </si>
  <si>
    <t>PM4742013</t>
  </si>
  <si>
    <t>Tsakane Main</t>
  </si>
  <si>
    <t>PM4767328</t>
  </si>
  <si>
    <t>11 Feb 2022</t>
  </si>
  <si>
    <t>PM4777026</t>
  </si>
  <si>
    <t>PM4778313</t>
  </si>
  <si>
    <t>PM4726592</t>
  </si>
  <si>
    <t>Oxford Ss</t>
  </si>
  <si>
    <t>11 Jun 2021</t>
  </si>
  <si>
    <t>PM4727211</t>
  </si>
  <si>
    <t>PM4729647</t>
  </si>
  <si>
    <t>PM4730157</t>
  </si>
  <si>
    <t>Spartan</t>
  </si>
  <si>
    <t>PM4728930</t>
  </si>
  <si>
    <t>PM4729700</t>
  </si>
  <si>
    <t>PM4704219</t>
  </si>
  <si>
    <t>11 Mar 2021</t>
  </si>
  <si>
    <t>PM4721253</t>
  </si>
  <si>
    <t>Harris Avenue</t>
  </si>
  <si>
    <t>11 May 2021</t>
  </si>
  <si>
    <t>PM4723357</t>
  </si>
  <si>
    <t>Alfa Boksburg</t>
  </si>
  <si>
    <t>PM4723349</t>
  </si>
  <si>
    <t>Skystop</t>
  </si>
  <si>
    <t>PM4724069</t>
  </si>
  <si>
    <t>PM4745817</t>
  </si>
  <si>
    <t>11 Oct 2021</t>
  </si>
  <si>
    <t>PM4750930</t>
  </si>
  <si>
    <t>PM4747449</t>
  </si>
  <si>
    <t>11 Sep 2021</t>
  </si>
  <si>
    <t>PM4747510</t>
  </si>
  <si>
    <t>Birchleigh Cc</t>
  </si>
  <si>
    <t>PM4707702</t>
  </si>
  <si>
    <t>12 Apr 2021</t>
  </si>
  <si>
    <t>PM4689912</t>
  </si>
  <si>
    <t>PM4756669</t>
  </si>
  <si>
    <t>12 Feb 2022</t>
  </si>
  <si>
    <t>PM4743203</t>
  </si>
  <si>
    <t>12 Jan 2022</t>
  </si>
  <si>
    <t>PM4764275</t>
  </si>
  <si>
    <t>Skinner Str Motors</t>
  </si>
  <si>
    <t>PM4766566</t>
  </si>
  <si>
    <t>PM473594</t>
  </si>
  <si>
    <t>12 Jul 2021</t>
  </si>
  <si>
    <t>PM4736274</t>
  </si>
  <si>
    <t>Vaal 1 Stop West</t>
  </si>
  <si>
    <t>PM4727209</t>
  </si>
  <si>
    <t>12 Jun 2021</t>
  </si>
  <si>
    <t>PM4728552</t>
  </si>
  <si>
    <t>PM4728866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</si>
  <si>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</si>
  <si>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</si>
  <si>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</si>
  <si>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</si>
  <si>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</si>
  <si>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</si>
  <si>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</si>
  <si>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PM4710843</t>
  </si>
  <si>
    <t>Marimba Gardens Ss</t>
  </si>
  <si>
    <t>PM4712300</t>
  </si>
  <si>
    <t>QAYUM FILLING</t>
  </si>
  <si>
    <t>PM4712388</t>
  </si>
  <si>
    <t>PM4713793</t>
  </si>
  <si>
    <t>Rosedene Conv Cen</t>
  </si>
  <si>
    <t>12 May 2021</t>
  </si>
  <si>
    <t>PM4687874</t>
  </si>
  <si>
    <t>Flamingo</t>
  </si>
  <si>
    <t>12 Nov 2020</t>
  </si>
  <si>
    <t>PM4752478</t>
  </si>
  <si>
    <t>12 Oct 2021</t>
  </si>
  <si>
    <t>PM4752937</t>
  </si>
  <si>
    <t>Detroit Ss</t>
  </si>
  <si>
    <t>PM4692556</t>
  </si>
  <si>
    <t>13 Apr 2021</t>
  </si>
  <si>
    <t>PM4716974</t>
  </si>
  <si>
    <t>PM4759994</t>
  </si>
  <si>
    <t>Grasmere 1 Stop North</t>
  </si>
  <si>
    <t>13 Dec 2021</t>
  </si>
  <si>
    <t>PM4759990</t>
  </si>
  <si>
    <t>PM4759991</t>
  </si>
  <si>
    <t>PM4760195</t>
  </si>
  <si>
    <t>Sea Cow Lake Service Station Cc</t>
  </si>
  <si>
    <t>PM4763807</t>
  </si>
  <si>
    <t>Shallcross Motors</t>
  </si>
  <si>
    <t>PM4764591</t>
  </si>
  <si>
    <t>New Park Convenience Centre</t>
  </si>
  <si>
    <t>PM4737696</t>
  </si>
  <si>
    <t>Ridgeway Conv.</t>
  </si>
  <si>
    <t>13 Jan 2022</t>
  </si>
  <si>
    <t>PM4762374</t>
  </si>
  <si>
    <t>PM4765108</t>
  </si>
  <si>
    <t>PM4766169</t>
  </si>
  <si>
    <t>Crossroads S/stn</t>
  </si>
  <si>
    <t>PM4767600</t>
  </si>
  <si>
    <t>Northwold</t>
  </si>
  <si>
    <t>PM4735337</t>
  </si>
  <si>
    <t>13 Jul 2021</t>
  </si>
  <si>
    <t>PM4739657</t>
  </si>
  <si>
    <t>Cozzy Corner (ex Welcome)</t>
  </si>
  <si>
    <t>13 Nov 2021</t>
  </si>
  <si>
    <t>PM4730967</t>
  </si>
  <si>
    <t>XXXSM MOTORS</t>
  </si>
  <si>
    <t>PM4746160</t>
  </si>
  <si>
    <t>Auto Mart</t>
  </si>
  <si>
    <t>PM4746162</t>
  </si>
  <si>
    <t>PM4749519</t>
  </si>
  <si>
    <t>13 Oct 2021</t>
  </si>
  <si>
    <t>PM4752607</t>
  </si>
  <si>
    <t>Campus Motors</t>
  </si>
  <si>
    <t>PM4753101</t>
  </si>
  <si>
    <t>PM4753242</t>
  </si>
  <si>
    <t>PM4748019</t>
  </si>
  <si>
    <t>Restonvale</t>
  </si>
  <si>
    <t>13 Sep 2021</t>
  </si>
  <si>
    <t>PM4705838</t>
  </si>
  <si>
    <t>Faranani S/stn</t>
  </si>
  <si>
    <t>14 Apr 2021</t>
  </si>
  <si>
    <t>PM4742601</t>
  </si>
  <si>
    <t>14 Aug 2021</t>
  </si>
  <si>
    <t>PM4738789</t>
  </si>
  <si>
    <t>Northgate Ss</t>
  </si>
  <si>
    <t>14 Dec 2021</t>
  </si>
  <si>
    <t>PM4746758</t>
  </si>
  <si>
    <t>PM4744852</t>
  </si>
  <si>
    <t>PM4759996</t>
  </si>
  <si>
    <t>PM4759997</t>
  </si>
  <si>
    <t>Belfast 1 Stop</t>
  </si>
  <si>
    <t>PM4768947</t>
  </si>
  <si>
    <t>14 Feb 2022</t>
  </si>
  <si>
    <t>PM4777628</t>
  </si>
  <si>
    <t>Vosloorus S.s</t>
  </si>
  <si>
    <t>PM4754689</t>
  </si>
  <si>
    <t>PM4766215</t>
  </si>
  <si>
    <t>PM4777451</t>
  </si>
  <si>
    <t>La Lucia Convenience Centre</t>
  </si>
  <si>
    <t>PM4778394</t>
  </si>
  <si>
    <t>Magalieskruin Motors</t>
  </si>
  <si>
    <t>PM4742009</t>
  </si>
  <si>
    <t>14 Jan 2022</t>
  </si>
  <si>
    <t>PM4758692</t>
  </si>
  <si>
    <t>PM4761249</t>
  </si>
  <si>
    <t>PM4764858</t>
  </si>
  <si>
    <t>PM4766500</t>
  </si>
  <si>
    <t>Henley Crowthorne</t>
  </si>
  <si>
    <t>PM4771365</t>
  </si>
  <si>
    <t>Ridderpark Motors</t>
  </si>
  <si>
    <t>PM4725988</t>
  </si>
  <si>
    <t>14 Jul 2021</t>
  </si>
  <si>
    <t>PM4705629</t>
  </si>
  <si>
    <t>14 May 2021</t>
  </si>
  <si>
    <t>PM4750083</t>
  </si>
  <si>
    <t>Engen Spartan</t>
  </si>
  <si>
    <t>14 Oct 2021</t>
  </si>
  <si>
    <t>PM4753010.</t>
  </si>
  <si>
    <t>PM4754326</t>
  </si>
  <si>
    <t>PM4754219</t>
  </si>
  <si>
    <t>PM4735464</t>
  </si>
  <si>
    <t>Klarinet Ext 8</t>
  </si>
  <si>
    <t>14 Sep 2021</t>
  </si>
  <si>
    <t>PM4747457</t>
  </si>
  <si>
    <t>PM4702915</t>
  </si>
  <si>
    <t>15 Apr 2021</t>
  </si>
  <si>
    <t>PM4717529</t>
  </si>
  <si>
    <t>PM4685995</t>
  </si>
  <si>
    <t>15 Dec 2020</t>
  </si>
  <si>
    <t>PM4733584</t>
  </si>
  <si>
    <t>15 Dec 2021</t>
  </si>
  <si>
    <t>PM4735110</t>
  </si>
  <si>
    <t>PM4742157</t>
  </si>
  <si>
    <t>PM4744479</t>
  </si>
  <si>
    <t>PM4744277</t>
  </si>
  <si>
    <t>Rockview Service Station</t>
  </si>
  <si>
    <t>PM4745746</t>
  </si>
  <si>
    <t>PM4746184</t>
  </si>
  <si>
    <t>PM4760734</t>
  </si>
  <si>
    <t>15 Feb 2022</t>
  </si>
  <si>
    <t>PM4762686</t>
  </si>
  <si>
    <t>PM4760577</t>
  </si>
  <si>
    <t>Y Motors</t>
  </si>
  <si>
    <t>PM4773025</t>
  </si>
  <si>
    <t>PM4776352</t>
  </si>
  <si>
    <t>PM4777032</t>
  </si>
  <si>
    <t>PM4778930</t>
  </si>
  <si>
    <t>PM4769618</t>
  </si>
  <si>
    <t>Mohlakeng</t>
  </si>
  <si>
    <t>15 Jan 2022</t>
  </si>
  <si>
    <t>PM4765368</t>
  </si>
  <si>
    <t>Bakenkop</t>
  </si>
  <si>
    <t>PM4746126</t>
  </si>
  <si>
    <t>PM4748704</t>
  </si>
  <si>
    <t>Parkrand</t>
  </si>
  <si>
    <t>PM4749074</t>
  </si>
  <si>
    <t>Nimrodpark</t>
  </si>
  <si>
    <t>PM4749075</t>
  </si>
  <si>
    <t>PM4748636</t>
  </si>
  <si>
    <t>PM4748638</t>
  </si>
  <si>
    <t>PM4751368</t>
  </si>
  <si>
    <t>Florida Glen</t>
  </si>
  <si>
    <t>PM4751398</t>
  </si>
  <si>
    <t>PM4751400</t>
  </si>
  <si>
    <t>PM4751978</t>
  </si>
  <si>
    <t>Eyethu Convenience Centre</t>
  </si>
  <si>
    <t>PM4759895</t>
  </si>
  <si>
    <t>Bergview 1 Stop</t>
  </si>
  <si>
    <t>PM4766416</t>
  </si>
  <si>
    <t>PM4770276</t>
  </si>
  <si>
    <t>Fairway Convenience Centre</t>
  </si>
  <si>
    <t>PM4718228</t>
  </si>
  <si>
    <t>Lyndhurst</t>
  </si>
  <si>
    <t>15 Jun 2021</t>
  </si>
  <si>
    <t>PM4732150</t>
  </si>
  <si>
    <t>PM4680919</t>
  </si>
  <si>
    <t>Orlando S/stn</t>
  </si>
  <si>
    <t>15 Oct 2020</t>
  </si>
  <si>
    <t>PM4743708</t>
  </si>
  <si>
    <t>Welcome Convenience Centre</t>
  </si>
  <si>
    <t>15 Oct 2021</t>
  </si>
  <si>
    <t>PM4753554</t>
  </si>
  <si>
    <t>PM4748223</t>
  </si>
  <si>
    <t>15 Sep 2021</t>
  </si>
  <si>
    <t>PM4748279</t>
  </si>
  <si>
    <t>PM4748380</t>
  </si>
  <si>
    <t>DE Wiekus Service Station</t>
  </si>
  <si>
    <t>PM4742548</t>
  </si>
  <si>
    <t>16 Aug 2021</t>
  </si>
  <si>
    <t>PM4742940</t>
  </si>
  <si>
    <t>16 Dec 2021</t>
  </si>
  <si>
    <t>PM4743245</t>
  </si>
  <si>
    <t>Mayfield S/stn</t>
  </si>
  <si>
    <t>PM4744453</t>
  </si>
  <si>
    <t>PM4735111</t>
  </si>
  <si>
    <t>PM4745770</t>
  </si>
  <si>
    <t>PM4704482</t>
  </si>
  <si>
    <t>16 Feb 2021</t>
  </si>
  <si>
    <t>PM4705168</t>
  </si>
  <si>
    <t>PM4699616</t>
  </si>
  <si>
    <t>PM4704813</t>
  </si>
  <si>
    <t>PM4705943</t>
  </si>
  <si>
    <t>Khubonye S.s</t>
  </si>
  <si>
    <t>PM4762212</t>
  </si>
  <si>
    <t>16 Feb 2022</t>
  </si>
  <si>
    <t>PM4764572</t>
  </si>
  <si>
    <t xml:space="preserve">Manguzi </t>
  </si>
  <si>
    <t>PM4772468</t>
  </si>
  <si>
    <t>PM4769287</t>
  </si>
  <si>
    <t>PM4778370</t>
  </si>
  <si>
    <t>PM4778557</t>
  </si>
  <si>
    <t>Maraisburg Conv Ctr.</t>
  </si>
  <si>
    <t>PM4779795</t>
  </si>
  <si>
    <t>PM4691656</t>
  </si>
  <si>
    <t>16 Jan 2021</t>
  </si>
  <si>
    <t>PM4693134</t>
  </si>
  <si>
    <t>PM4693468</t>
  </si>
  <si>
    <t>Boshoek Garage</t>
  </si>
  <si>
    <t>PM4695272</t>
  </si>
  <si>
    <t>PM4698190</t>
  </si>
  <si>
    <t>PM4747584</t>
  </si>
  <si>
    <t>16 Jan 2022</t>
  </si>
  <si>
    <t>PM4749927</t>
  </si>
  <si>
    <t>Fms S/s</t>
  </si>
  <si>
    <t>PM751493</t>
  </si>
  <si>
    <t>PM4758602</t>
  </si>
  <si>
    <t>Aveling Convenience</t>
  </si>
  <si>
    <t>PM4760394</t>
  </si>
  <si>
    <t>PM4762251</t>
  </si>
  <si>
    <t>Tembisa (new)</t>
  </si>
  <si>
    <t>PM4750657</t>
  </si>
  <si>
    <t>PM4764671</t>
  </si>
  <si>
    <t xml:space="preserve">Sakhile S/stn </t>
  </si>
  <si>
    <t>PM4765452</t>
  </si>
  <si>
    <t>PM4766431</t>
  </si>
  <si>
    <t>PM4767457</t>
  </si>
  <si>
    <t>Conrad</t>
  </si>
  <si>
    <t>PM4686864</t>
  </si>
  <si>
    <t>16 Nov 2020</t>
  </si>
  <si>
    <t>PM4740383</t>
  </si>
  <si>
    <t>16 Sep 2021</t>
  </si>
  <si>
    <t>PM4747791</t>
  </si>
  <si>
    <t>PM4748296</t>
  </si>
  <si>
    <t>PM4748382</t>
  </si>
  <si>
    <t>PM4748600</t>
  </si>
  <si>
    <t>PM4713184</t>
  </si>
  <si>
    <t>17 Apr 2021</t>
  </si>
  <si>
    <t>PM4713062</t>
  </si>
  <si>
    <t xml:space="preserve">Osizweni Motors </t>
  </si>
  <si>
    <t>PM4742909</t>
  </si>
  <si>
    <t>17 Aug 2021</t>
  </si>
  <si>
    <t>PM4764681</t>
  </si>
  <si>
    <t>17 Dec 2021</t>
  </si>
  <si>
    <t>PM4765356.</t>
  </si>
  <si>
    <t>PM4766567</t>
  </si>
  <si>
    <t>PM4704147</t>
  </si>
  <si>
    <t>Woodlands Ss</t>
  </si>
  <si>
    <t>17 Feb 2021</t>
  </si>
  <si>
    <t>PM4767863</t>
  </si>
  <si>
    <t>Ntuzuma Service Station</t>
  </si>
  <si>
    <t>17 Feb 2022</t>
  </si>
  <si>
    <t>PM4756630</t>
  </si>
  <si>
    <t>PM4754651</t>
  </si>
  <si>
    <t>PM47608861</t>
  </si>
  <si>
    <t>PM4765323</t>
  </si>
  <si>
    <t>Simjees Convenience Centre</t>
  </si>
  <si>
    <t>PM4769000</t>
  </si>
  <si>
    <t>PM4770147</t>
  </si>
  <si>
    <t>PM4771117</t>
  </si>
  <si>
    <t>PM4771589</t>
  </si>
  <si>
    <t>PM4772103</t>
  </si>
  <si>
    <t>PM4774609</t>
  </si>
  <si>
    <t>PM4772897</t>
  </si>
  <si>
    <t>PM4775119</t>
  </si>
  <si>
    <t>PM4778042</t>
  </si>
  <si>
    <t>PM4779797</t>
  </si>
  <si>
    <t>PM4773468</t>
  </si>
  <si>
    <t>La Rochelle Service Station</t>
  </si>
  <si>
    <t>Salome Liedemann</t>
  </si>
  <si>
    <t>PM4699194</t>
  </si>
  <si>
    <t>17 Jan 2021</t>
  </si>
  <si>
    <t>PMPM 4694219</t>
  </si>
  <si>
    <t>PM4756838</t>
  </si>
  <si>
    <t>Highway Garage</t>
  </si>
  <si>
    <t>17 Jan 2022</t>
  </si>
  <si>
    <t>PM4683506</t>
  </si>
  <si>
    <t>Harrismith Convenience Centre</t>
  </si>
  <si>
    <t>17 Nov 2020</t>
  </si>
  <si>
    <t>PM4748971</t>
  </si>
  <si>
    <t>17 Sep 2021</t>
  </si>
  <si>
    <t>PM4748975</t>
  </si>
  <si>
    <t>PM4743330</t>
  </si>
  <si>
    <t>18 Aug 2021</t>
  </si>
  <si>
    <t>PM4694622</t>
  </si>
  <si>
    <t>18 Dec 2020</t>
  </si>
  <si>
    <t>PM4780060</t>
  </si>
  <si>
    <t>18 Feb 2022</t>
  </si>
  <si>
    <t>PM4752359</t>
  </si>
  <si>
    <t>PM4759215</t>
  </si>
  <si>
    <t>PM4765344</t>
  </si>
  <si>
    <t>WEST STAR SERVICE</t>
  </si>
  <si>
    <t>PM4766512</t>
  </si>
  <si>
    <t>PM4767632</t>
  </si>
  <si>
    <t>Toyz Autohouse</t>
  </si>
  <si>
    <t>PM4770678</t>
  </si>
  <si>
    <t>PM4772518</t>
  </si>
  <si>
    <t>PM4771938</t>
  </si>
  <si>
    <t>Everon Fill Stn</t>
  </si>
  <si>
    <t>PM4773405</t>
  </si>
  <si>
    <t>PM4775940</t>
  </si>
  <si>
    <t>Monavoni</t>
  </si>
  <si>
    <t>PM4776133</t>
  </si>
  <si>
    <t>PM4779697</t>
  </si>
  <si>
    <t>PM4779718</t>
  </si>
  <si>
    <t>PM4780084</t>
  </si>
  <si>
    <t>PM4770516</t>
  </si>
  <si>
    <t>Westgate Convenience Centre</t>
  </si>
  <si>
    <t>PM4700502</t>
  </si>
  <si>
    <t>Northway Convenience Centre</t>
  </si>
  <si>
    <t>18 Jan 2021</t>
  </si>
  <si>
    <t>PM4753774</t>
  </si>
  <si>
    <t>G T Motors</t>
  </si>
  <si>
    <t>18 Jan 2022</t>
  </si>
  <si>
    <t>PM4760857</t>
  </si>
  <si>
    <t>Hluhluwe Convenience Centre</t>
  </si>
  <si>
    <t>PM4763007</t>
  </si>
  <si>
    <t>Springfield Convenience Centre</t>
  </si>
  <si>
    <t>PM4762810</t>
  </si>
  <si>
    <t>Engen Dalpark</t>
  </si>
  <si>
    <t>PM4763458</t>
  </si>
  <si>
    <t>PM4766327</t>
  </si>
  <si>
    <t>Queensburgh</t>
  </si>
  <si>
    <t>PM4766419</t>
  </si>
  <si>
    <t>PM4767350</t>
  </si>
  <si>
    <t>PM4768431</t>
  </si>
  <si>
    <t>PM4769905</t>
  </si>
  <si>
    <t>PM4770207-KZN</t>
  </si>
  <si>
    <t>Kloof Convenience Centre</t>
  </si>
  <si>
    <t>PM4771604</t>
  </si>
  <si>
    <t>PM4771821</t>
  </si>
  <si>
    <t>Pavilion Convenience Centre</t>
  </si>
  <si>
    <t>PM4772333</t>
  </si>
  <si>
    <t>Midrand Olympic</t>
  </si>
  <si>
    <t>PM4724658</t>
  </si>
  <si>
    <t>18 May 2021</t>
  </si>
  <si>
    <t>PM 4744551</t>
  </si>
  <si>
    <t>Marikana Motor Dienste</t>
  </si>
  <si>
    <t>18 Nov 2021</t>
  </si>
  <si>
    <t>PM4753412</t>
  </si>
  <si>
    <t>18 Oct 2021</t>
  </si>
  <si>
    <t>PM4748384</t>
  </si>
  <si>
    <t>18 Sep 2021</t>
  </si>
  <si>
    <t>PM4748385</t>
  </si>
  <si>
    <t>PM4748388</t>
  </si>
  <si>
    <t>PM4748905</t>
  </si>
  <si>
    <t>PM4748818</t>
  </si>
  <si>
    <t>PM4700888</t>
  </si>
  <si>
    <t>Roodekop Ret Cen</t>
  </si>
  <si>
    <t>19 Feb 2021</t>
  </si>
  <si>
    <t>PM4779475</t>
  </si>
  <si>
    <t>MYCITI CONVENIECE</t>
  </si>
  <si>
    <t>19 Feb 2022</t>
  </si>
  <si>
    <t>PM4775598</t>
  </si>
  <si>
    <t>PM4768394</t>
  </si>
  <si>
    <t>PM4778431</t>
  </si>
  <si>
    <t>PM4780351</t>
  </si>
  <si>
    <t>PM4746587</t>
  </si>
  <si>
    <t>19 Jan 2022</t>
  </si>
  <si>
    <t>PM4748703</t>
  </si>
  <si>
    <t>NEWLANDS CONVENIENCE</t>
  </si>
  <si>
    <t>PM4751858</t>
  </si>
  <si>
    <t>PM4766632</t>
  </si>
  <si>
    <t>PM4770419</t>
  </si>
  <si>
    <t>PM4773560</t>
  </si>
  <si>
    <t>PM4725338</t>
  </si>
  <si>
    <t>BRIGHT STAR</t>
  </si>
  <si>
    <t>19 May 2021</t>
  </si>
  <si>
    <t>PM4687873</t>
  </si>
  <si>
    <t>19 Nov 2020</t>
  </si>
  <si>
    <t>PM4754113</t>
  </si>
  <si>
    <t>19 Nov 2021</t>
  </si>
  <si>
    <t>PM4757929</t>
  </si>
  <si>
    <t xml:space="preserve">Engen Isando </t>
  </si>
  <si>
    <t>PM4758464</t>
  </si>
  <si>
    <t>PM4754801</t>
  </si>
  <si>
    <t>Zenex Northmead</t>
  </si>
  <si>
    <t>19 Oct 2021</t>
  </si>
  <si>
    <t>PM4754220</t>
  </si>
  <si>
    <t>PM4710452</t>
  </si>
  <si>
    <t>20 Apr 2021</t>
  </si>
  <si>
    <t>PM4743740</t>
  </si>
  <si>
    <t>20 Aug 2021</t>
  </si>
  <si>
    <t>PM4742899</t>
  </si>
  <si>
    <t>Bongo`s Convenience</t>
  </si>
  <si>
    <t>PM4743943</t>
  </si>
  <si>
    <t>PM4760581</t>
  </si>
  <si>
    <t>20 Dec 2021</t>
  </si>
  <si>
    <t>PM47050820</t>
  </si>
  <si>
    <t xml:space="preserve">Kutloano  S/stn </t>
  </si>
  <si>
    <t>PM475266</t>
  </si>
  <si>
    <t>Protea Motors</t>
  </si>
  <si>
    <t>PM4759861</t>
  </si>
  <si>
    <t>PM4760409</t>
  </si>
  <si>
    <t>PM4761159</t>
  </si>
  <si>
    <t xml:space="preserve">Ma-afrika S/stn </t>
  </si>
  <si>
    <t>PM4764940</t>
  </si>
  <si>
    <t>PM4766109</t>
  </si>
  <si>
    <t>PM4766125</t>
  </si>
  <si>
    <t>PM4766286</t>
  </si>
  <si>
    <t>All Africa Village</t>
  </si>
  <si>
    <t>PM4766505</t>
  </si>
  <si>
    <t>PM4766531</t>
  </si>
  <si>
    <t>PM4766411</t>
  </si>
  <si>
    <t>PM4703020</t>
  </si>
  <si>
    <t>20 Feb 2021</t>
  </si>
  <si>
    <t>PM4696504</t>
  </si>
  <si>
    <t>PM4717064</t>
  </si>
  <si>
    <t>20 Jan 2022</t>
  </si>
  <si>
    <t>PM4716828</t>
  </si>
  <si>
    <t>PM4727924</t>
  </si>
  <si>
    <t>PM4729399</t>
  </si>
  <si>
    <t>PM4742884</t>
  </si>
  <si>
    <t>PM4746778</t>
  </si>
  <si>
    <t>PM4747826</t>
  </si>
  <si>
    <t>PM4748624</t>
  </si>
  <si>
    <t>PM4763048</t>
  </si>
  <si>
    <t>PM4766648</t>
  </si>
  <si>
    <t>PM4768562</t>
  </si>
  <si>
    <t>PM4773409</t>
  </si>
  <si>
    <t>PM4773519</t>
  </si>
  <si>
    <t>PM4714968</t>
  </si>
  <si>
    <t>20 May 2021</t>
  </si>
  <si>
    <t>PM4749076</t>
  </si>
  <si>
    <t>20 Sep 2021</t>
  </si>
  <si>
    <t>PM4735019</t>
  </si>
  <si>
    <t>21 Aug 2021</t>
  </si>
  <si>
    <t>PM4744239</t>
  </si>
  <si>
    <t>PM4747976</t>
  </si>
  <si>
    <t>21 Feb 2022</t>
  </si>
  <si>
    <t>PM4758971</t>
  </si>
  <si>
    <t>PM4759343</t>
  </si>
  <si>
    <t>PM4759593</t>
  </si>
  <si>
    <t>PM4763373</t>
  </si>
  <si>
    <t>PM4767682</t>
  </si>
  <si>
    <t>Evaton</t>
  </si>
  <si>
    <t>PM4771141</t>
  </si>
  <si>
    <t>PM4771733</t>
  </si>
  <si>
    <t>PM4777046</t>
  </si>
  <si>
    <t>PM4779986</t>
  </si>
  <si>
    <t>PM4780319</t>
  </si>
  <si>
    <t>The Motique C C</t>
  </si>
  <si>
    <t>PM4693954</t>
  </si>
  <si>
    <t>21 Jan 2021</t>
  </si>
  <si>
    <t>PM4753743</t>
  </si>
  <si>
    <t>21 Jan 2022</t>
  </si>
  <si>
    <t>PM475138</t>
  </si>
  <si>
    <t>PM4761314</t>
  </si>
  <si>
    <t>PM4761689</t>
  </si>
  <si>
    <t>PM4763809</t>
  </si>
  <si>
    <t>PM4764533</t>
  </si>
  <si>
    <t>PM4765949</t>
  </si>
  <si>
    <t>Lusted &amp; Johnson</t>
  </si>
  <si>
    <t>PM4768794</t>
  </si>
  <si>
    <t>PM4768814</t>
  </si>
  <si>
    <t>PM4771835</t>
  </si>
  <si>
    <t>PM4766311</t>
  </si>
  <si>
    <t>Tananani</t>
  </si>
  <si>
    <t>PM4738270</t>
  </si>
  <si>
    <t>21 Jul 2021</t>
  </si>
  <si>
    <t>PM4706009</t>
  </si>
  <si>
    <t>Speeks Motors</t>
  </si>
  <si>
    <t>21 Jun 2021</t>
  </si>
  <si>
    <t>PM4746782</t>
  </si>
  <si>
    <t>21 Sep 2021</t>
  </si>
  <si>
    <t>PM4750377</t>
  </si>
  <si>
    <t>22 Dec 2021</t>
  </si>
  <si>
    <t>PM4744115</t>
  </si>
  <si>
    <t>PM4709027</t>
  </si>
  <si>
    <t>Casseldale Ret Cen</t>
  </si>
  <si>
    <t>22 Feb 2021</t>
  </si>
  <si>
    <t>PM4687353</t>
  </si>
  <si>
    <t>PM4705553</t>
  </si>
  <si>
    <t>PM4767577</t>
  </si>
  <si>
    <t>22 Feb 2022</t>
  </si>
  <si>
    <t>PM4758098</t>
  </si>
  <si>
    <t>Zenex Isando</t>
  </si>
  <si>
    <t>PM4771474</t>
  </si>
  <si>
    <t>PM4772336</t>
  </si>
  <si>
    <t>PM4774989</t>
  </si>
  <si>
    <t>PM4772276</t>
  </si>
  <si>
    <t>PM4779101</t>
  </si>
  <si>
    <t>PM4753383</t>
  </si>
  <si>
    <t>22 Jan 2022</t>
  </si>
  <si>
    <t>PM4761739</t>
  </si>
  <si>
    <t>PM4768847</t>
  </si>
  <si>
    <t>PM4770139</t>
  </si>
  <si>
    <t>PM4730753</t>
  </si>
  <si>
    <t>22 Jul 2021</t>
  </si>
  <si>
    <t>PM4714078</t>
  </si>
  <si>
    <t>22 Jun 2021</t>
  </si>
  <si>
    <t>PM4750117</t>
  </si>
  <si>
    <t>22 Nov 2021</t>
  </si>
  <si>
    <t>PM4758836</t>
  </si>
  <si>
    <t>PM4751365</t>
  </si>
  <si>
    <t>22 Oct 2021</t>
  </si>
  <si>
    <t>PM4751860</t>
  </si>
  <si>
    <t>PM4751865-new</t>
  </si>
  <si>
    <t>PM4749325</t>
  </si>
  <si>
    <t>22 Sep 2021</t>
  </si>
  <si>
    <t>PM4750076</t>
  </si>
  <si>
    <t>PM4742708</t>
  </si>
  <si>
    <t>Meadowpoint Ss</t>
  </si>
  <si>
    <t>23 Aug 2021</t>
  </si>
  <si>
    <t>PM4743331</t>
  </si>
  <si>
    <t>PM4685987</t>
  </si>
  <si>
    <t>23 Feb 2021</t>
  </si>
  <si>
    <t>PM4692174</t>
  </si>
  <si>
    <t>PM4754666</t>
  </si>
  <si>
    <t>23 Feb 2022</t>
  </si>
  <si>
    <t>PM4746716</t>
  </si>
  <si>
    <t>PM4754889</t>
  </si>
  <si>
    <t>PM4777607</t>
  </si>
  <si>
    <t>PM4778425</t>
  </si>
  <si>
    <t>PM4779411</t>
  </si>
  <si>
    <t>PM4779229</t>
  </si>
  <si>
    <t>Rencken Service Centre</t>
  </si>
  <si>
    <t>PM4780690</t>
  </si>
  <si>
    <t>PM4780852</t>
  </si>
  <si>
    <t>eric bryant</t>
  </si>
  <si>
    <t>PM4739101</t>
  </si>
  <si>
    <t>Steeledale Ss</t>
  </si>
  <si>
    <t>23 Jul 2021</t>
  </si>
  <si>
    <t>PM4731458</t>
  </si>
  <si>
    <t>23 Jun 2021</t>
  </si>
  <si>
    <t>PM4716562</t>
  </si>
  <si>
    <t>PM4729362</t>
  </si>
  <si>
    <t>Ngwenya Convenience</t>
  </si>
  <si>
    <t>PM4732555</t>
  </si>
  <si>
    <t>PM4684330</t>
  </si>
  <si>
    <t>23 Nov 2020</t>
  </si>
  <si>
    <t>PM4760619</t>
  </si>
  <si>
    <t>23 Nov 2021</t>
  </si>
  <si>
    <t>PM4760620</t>
  </si>
  <si>
    <t>PM4759551</t>
  </si>
  <si>
    <t>PM4761246</t>
  </si>
  <si>
    <t>PM4754924</t>
  </si>
  <si>
    <t>23 Oct 2021</t>
  </si>
  <si>
    <t>PM4754961</t>
  </si>
  <si>
    <t>PM4755930</t>
  </si>
  <si>
    <t>PM4749787</t>
  </si>
  <si>
    <t>23 Sep 2021</t>
  </si>
  <si>
    <t>PM4744236</t>
  </si>
  <si>
    <t>24 Aug 2021</t>
  </si>
  <si>
    <t>PM4744309</t>
  </si>
  <si>
    <t>PM4744825</t>
  </si>
  <si>
    <t>PM4744551</t>
  </si>
  <si>
    <t>PMProject-Jody</t>
  </si>
  <si>
    <t>Glazer Motors</t>
  </si>
  <si>
    <t>xxx</t>
  </si>
  <si>
    <t>24 Dec 2021</t>
  </si>
  <si>
    <t>PM4698975</t>
  </si>
  <si>
    <t>24 Feb 2021</t>
  </si>
  <si>
    <t>PM4775007</t>
  </si>
  <si>
    <t>Richards Bay Convenience Centre</t>
  </si>
  <si>
    <t>24 Feb 2022</t>
  </si>
  <si>
    <t>PM4781369</t>
  </si>
  <si>
    <t>PM4748869</t>
  </si>
  <si>
    <t>Naledi CC</t>
  </si>
  <si>
    <t>PM4761347</t>
  </si>
  <si>
    <t>Engen Plaza</t>
  </si>
  <si>
    <t>PM4762565</t>
  </si>
  <si>
    <t>PM4766563</t>
  </si>
  <si>
    <t>PM4766994</t>
  </si>
  <si>
    <t>Rabie Street</t>
  </si>
  <si>
    <t>PM4769151</t>
  </si>
  <si>
    <t>PM4769393</t>
  </si>
  <si>
    <t>PM4772482</t>
  </si>
  <si>
    <t>PM4775397</t>
  </si>
  <si>
    <t>PM4775926</t>
  </si>
  <si>
    <t>PM4776124</t>
  </si>
  <si>
    <t>PM4777418</t>
  </si>
  <si>
    <t>PM4777490</t>
  </si>
  <si>
    <t>PM4777686</t>
  </si>
  <si>
    <t>PM4778022</t>
  </si>
  <si>
    <t>PM4778312</t>
  </si>
  <si>
    <t>PM4778345</t>
  </si>
  <si>
    <t>PM4780242</t>
  </si>
  <si>
    <t>PM4750355</t>
  </si>
  <si>
    <t>Mount Edgecome</t>
  </si>
  <si>
    <t>24 Jan 2022</t>
  </si>
  <si>
    <t>PM4765002</t>
  </si>
  <si>
    <t>PM4770413</t>
  </si>
  <si>
    <t>PM4771820</t>
  </si>
  <si>
    <t>PM4774553</t>
  </si>
  <si>
    <t>PM4672084..</t>
  </si>
  <si>
    <t>Highveld 1 Stop West</t>
  </si>
  <si>
    <t>24 Mar 2021</t>
  </si>
  <si>
    <t>PM47003963</t>
  </si>
  <si>
    <t>PM4710971</t>
  </si>
  <si>
    <t>PM4761010</t>
  </si>
  <si>
    <t>24 Nov 2021</t>
  </si>
  <si>
    <t>PM4744640</t>
  </si>
  <si>
    <t>25 Aug 2021</t>
  </si>
  <si>
    <t xml:space="preserve">PM 4742843	</t>
  </si>
  <si>
    <t>Othandweni Ss</t>
  </si>
  <si>
    <t>PM4780714</t>
  </si>
  <si>
    <t>25 Feb 2022</t>
  </si>
  <si>
    <t>PM4752131</t>
  </si>
  <si>
    <t>PM4765768</t>
  </si>
  <si>
    <t>Higginson Convenience Centre</t>
  </si>
  <si>
    <t>PM4780110</t>
  </si>
  <si>
    <t>Ouklip Conv Ctr.</t>
  </si>
  <si>
    <t>PM4767920</t>
  </si>
  <si>
    <t>PM4776468</t>
  </si>
  <si>
    <t>PM4778094</t>
  </si>
  <si>
    <t>PM4778661</t>
  </si>
  <si>
    <t>PM4779083</t>
  </si>
  <si>
    <t>Haffejees Service Station</t>
  </si>
  <si>
    <t>PM4779928</t>
  </si>
  <si>
    <t>PM4780015</t>
  </si>
  <si>
    <t>PM4779983</t>
  </si>
  <si>
    <t>PM4781051</t>
  </si>
  <si>
    <t>PM4781651</t>
  </si>
  <si>
    <t>PM4699793</t>
  </si>
  <si>
    <t>25 Jan 2021</t>
  </si>
  <si>
    <t>PM4695744</t>
  </si>
  <si>
    <t>Ks Convenience Centre</t>
  </si>
  <si>
    <t>PM4701673</t>
  </si>
  <si>
    <t>PM4702179</t>
  </si>
  <si>
    <t>Linbro S/stn</t>
  </si>
  <si>
    <t>PM4703124</t>
  </si>
  <si>
    <t>PM4768557</t>
  </si>
  <si>
    <t>25 Jan 2022</t>
  </si>
  <si>
    <t>PM4773907</t>
  </si>
  <si>
    <t>PM4774101</t>
  </si>
  <si>
    <t>PM4774606</t>
  </si>
  <si>
    <t>PM4774767</t>
  </si>
  <si>
    <t>PM4718215</t>
  </si>
  <si>
    <t>25 Jun 2021</t>
  </si>
  <si>
    <t>PM4728348</t>
  </si>
  <si>
    <t xml:space="preserve">Masakhane </t>
  </si>
  <si>
    <t>PM4698770</t>
  </si>
  <si>
    <t>Platinum 1 stop East</t>
  </si>
  <si>
    <t>PM4729367</t>
  </si>
  <si>
    <t>Vaal 1 Stop East</t>
  </si>
  <si>
    <t>PM4729050</t>
  </si>
  <si>
    <t>PM4733635</t>
  </si>
  <si>
    <t>PM4733636</t>
  </si>
  <si>
    <t>PM4725692</t>
  </si>
  <si>
    <t>Woodhurst Convenience Centre</t>
  </si>
  <si>
    <t>25 May 2021</t>
  </si>
  <si>
    <t>PM4760623</t>
  </si>
  <si>
    <t>25 Nov 2021</t>
  </si>
  <si>
    <t>PM4745301</t>
  </si>
  <si>
    <t>PM4751928</t>
  </si>
  <si>
    <t>PM4754188</t>
  </si>
  <si>
    <t>PM4757422</t>
  </si>
  <si>
    <t>PM4759768</t>
  </si>
  <si>
    <t>PM4761054</t>
  </si>
  <si>
    <t>PM4761285</t>
  </si>
  <si>
    <t>PM4761254</t>
  </si>
  <si>
    <t>PM4752723</t>
  </si>
  <si>
    <t>25 Oct 2021</t>
  </si>
  <si>
    <t>PM4754806</t>
  </si>
  <si>
    <t>PM4744752</t>
  </si>
  <si>
    <t>26 Aug 2021</t>
  </si>
  <si>
    <t>PM4744748</t>
  </si>
  <si>
    <t>PM4683988</t>
  </si>
  <si>
    <t>Glendower S.s</t>
  </si>
  <si>
    <t>26 Feb 2021</t>
  </si>
  <si>
    <t>PM4697607</t>
  </si>
  <si>
    <t>Wright Park Mtrs</t>
  </si>
  <si>
    <t>26 Jan 2021</t>
  </si>
  <si>
    <t>PM4763102</t>
  </si>
  <si>
    <t>Ulundi Convenience</t>
  </si>
  <si>
    <t>26 Jan 2022</t>
  </si>
  <si>
    <t>PM4758626</t>
  </si>
  <si>
    <t>26 Nov 2021</t>
  </si>
  <si>
    <t>PM4758672</t>
  </si>
  <si>
    <t>PM4741896</t>
  </si>
  <si>
    <t>27 Aug 2021</t>
  </si>
  <si>
    <t>PM4745108</t>
  </si>
  <si>
    <t>PM4745372</t>
  </si>
  <si>
    <t>PM4708046</t>
  </si>
  <si>
    <t>27 Feb 2021</t>
  </si>
  <si>
    <t>PM4774798</t>
  </si>
  <si>
    <t>27 Jan 2022</t>
  </si>
  <si>
    <t>PM4773333</t>
  </si>
  <si>
    <t>Polo Pony Convenience</t>
  </si>
  <si>
    <t>PM4757839</t>
  </si>
  <si>
    <t>PM4774790</t>
  </si>
  <si>
    <t>PM4775300</t>
  </si>
  <si>
    <t>PM4775543</t>
  </si>
  <si>
    <t>PM4732935</t>
  </si>
  <si>
    <t>27 Jun 2021</t>
  </si>
  <si>
    <t>PM4733121</t>
  </si>
  <si>
    <t>PM4733670</t>
  </si>
  <si>
    <t>PM4691729</t>
  </si>
  <si>
    <t>27 Nov 2020</t>
  </si>
  <si>
    <t>PM4750457</t>
  </si>
  <si>
    <t>27 Sep 2021</t>
  </si>
  <si>
    <t>PM4745095</t>
  </si>
  <si>
    <t>28 Aug 2021</t>
  </si>
  <si>
    <t>PM4773943</t>
  </si>
  <si>
    <t>28 Feb 2022</t>
  </si>
  <si>
    <t>PM4776640</t>
  </si>
  <si>
    <t>PM4777688</t>
  </si>
  <si>
    <t>PM4780093</t>
  </si>
  <si>
    <t>PM4781599</t>
  </si>
  <si>
    <t>PM4755965</t>
  </si>
  <si>
    <t>28 Jan 2022</t>
  </si>
  <si>
    <t>PM4769163</t>
  </si>
  <si>
    <t>PM4775493</t>
  </si>
  <si>
    <t>PM4726265</t>
  </si>
  <si>
    <t>28 May 2021</t>
  </si>
  <si>
    <t>PM4728754</t>
  </si>
  <si>
    <t>PM4680371</t>
  </si>
  <si>
    <t>Blancheville Ret Cen</t>
  </si>
  <si>
    <t>28 Nov 2020</t>
  </si>
  <si>
    <t>PM4738280</t>
  </si>
  <si>
    <t>Randparkridge</t>
  </si>
  <si>
    <t>28 Sep 2021</t>
  </si>
  <si>
    <t>PM4749324</t>
  </si>
  <si>
    <t>PM4707068</t>
  </si>
  <si>
    <t>Shereena Motors</t>
  </si>
  <si>
    <t>29 Jun 2021</t>
  </si>
  <si>
    <t>PM4733842</t>
  </si>
  <si>
    <t>Jimmys Ser Stn</t>
  </si>
  <si>
    <t>PM4760621</t>
  </si>
  <si>
    <t>29 Nov 2021</t>
  </si>
  <si>
    <t>PM4757891</t>
  </si>
  <si>
    <t>FBM Motor CC</t>
  </si>
  <si>
    <t>PM4747702</t>
  </si>
  <si>
    <t>29 Oct 2021</t>
  </si>
  <si>
    <t>PM4753382</t>
  </si>
  <si>
    <t>PM4757026</t>
  </si>
  <si>
    <t>PM4747189</t>
  </si>
  <si>
    <t>29 Sep 2021</t>
  </si>
  <si>
    <t>PM4750447</t>
  </si>
  <si>
    <t>PM4750833</t>
  </si>
  <si>
    <t>PM4705583</t>
  </si>
  <si>
    <t>30 Apr 2021</t>
  </si>
  <si>
    <t>PM4737840</t>
  </si>
  <si>
    <t>30 Aug 2021</t>
  </si>
  <si>
    <t>PM4739294</t>
  </si>
  <si>
    <t>30 Jul 2021</t>
  </si>
  <si>
    <t>PM4740097</t>
  </si>
  <si>
    <t>PM4733906</t>
  </si>
  <si>
    <t>M &amp; M S/stn</t>
  </si>
  <si>
    <t>30 Jun 2021</t>
  </si>
  <si>
    <t>PM4733880</t>
  </si>
  <si>
    <t>PM4733914</t>
  </si>
  <si>
    <t>PM4734202</t>
  </si>
  <si>
    <t>PM4734203</t>
  </si>
  <si>
    <t>PM4734204</t>
  </si>
  <si>
    <t>PM4714898</t>
  </si>
  <si>
    <t>Brackenview S/s</t>
  </si>
  <si>
    <t>30 Mar 2021</t>
  </si>
  <si>
    <t>PM4761053</t>
  </si>
  <si>
    <t>30 Nov 2021</t>
  </si>
  <si>
    <t>PM4751870</t>
  </si>
  <si>
    <t>Midway Ss</t>
  </si>
  <si>
    <t>PM4761255</t>
  </si>
  <si>
    <t>PM4761286</t>
  </si>
  <si>
    <t>PM4747348</t>
  </si>
  <si>
    <t>30 Sep 2021</t>
  </si>
  <si>
    <t>PM4749322</t>
  </si>
  <si>
    <t>PM4751289</t>
  </si>
  <si>
    <t>PM4751080</t>
  </si>
  <si>
    <t>PM4733246</t>
  </si>
  <si>
    <t>Mabulalambiza Ss</t>
  </si>
  <si>
    <t>31 Aug 2021</t>
  </si>
  <si>
    <t>PM4745713</t>
  </si>
  <si>
    <t>PM4732885</t>
  </si>
  <si>
    <t>31 Jan 2022</t>
  </si>
  <si>
    <t>PM4767527</t>
  </si>
  <si>
    <t>PM4770425</t>
  </si>
  <si>
    <t>PM4774083</t>
  </si>
  <si>
    <t>PM4774564</t>
  </si>
  <si>
    <t>PM4775595</t>
  </si>
  <si>
    <t>New Redruth Cc</t>
  </si>
  <si>
    <t>PM4775117</t>
  </si>
  <si>
    <t>PM4740293</t>
  </si>
  <si>
    <t>31 Jul 2021</t>
  </si>
  <si>
    <t>PM4728807</t>
  </si>
  <si>
    <t>31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</si>
</sst>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3391" TargetMode="External"/><Relationship Id="rId_hyperlink_2" Type="http://schemas.openxmlformats.org/officeDocument/2006/relationships/hyperlink" Target="http://www.seavest.co.za/inv/fpdf16/inv-preview.php?Id=43398" TargetMode="External"/><Relationship Id="rId_hyperlink_3" Type="http://schemas.openxmlformats.org/officeDocument/2006/relationships/hyperlink" Target="http://www.seavest.co.za/inv/fpdf16/inv-preview.php?Id=43547" TargetMode="External"/><Relationship Id="rId_hyperlink_4" Type="http://schemas.openxmlformats.org/officeDocument/2006/relationships/hyperlink" Target="http://www.seavest.co.za/inv/fpdf16/inv-preview.php?Id=41462" TargetMode="External"/><Relationship Id="rId_hyperlink_5" Type="http://schemas.openxmlformats.org/officeDocument/2006/relationships/hyperlink" Target="http://www.seavest.co.za/inv/fpdf16/inv-preview.php?Id=42777" TargetMode="External"/><Relationship Id="rId_hyperlink_6" Type="http://schemas.openxmlformats.org/officeDocument/2006/relationships/hyperlink" Target="http://www.seavest.co.za/inv/fpdf16/inv-preview.php?Id=43614" TargetMode="External"/><Relationship Id="rId_hyperlink_7" Type="http://schemas.openxmlformats.org/officeDocument/2006/relationships/hyperlink" Target="http://www.seavest.co.za/inv/fpdf16/inv-preview.php?Id=43735" TargetMode="External"/><Relationship Id="rId_hyperlink_8" Type="http://schemas.openxmlformats.org/officeDocument/2006/relationships/hyperlink" Target="http://www.seavest.co.za/inv/fpdf16/inv-preview.php?Id=43529" TargetMode="External"/><Relationship Id="rId_hyperlink_9" Type="http://schemas.openxmlformats.org/officeDocument/2006/relationships/hyperlink" Target="http://www.seavest.co.za/inv/fpdf16/inv-preview.php?Id=43556" TargetMode="External"/><Relationship Id="rId_hyperlink_10" Type="http://schemas.openxmlformats.org/officeDocument/2006/relationships/hyperlink" Target="http://www.seavest.co.za/inv/fpdf16/inv-preview.php?Id=43573" TargetMode="External"/><Relationship Id="rId_hyperlink_11" Type="http://schemas.openxmlformats.org/officeDocument/2006/relationships/hyperlink" Target="http://www.seavest.co.za/inv/fpdf16/inv-preview.php?Id=43629" TargetMode="External"/><Relationship Id="rId_hyperlink_12" Type="http://schemas.openxmlformats.org/officeDocument/2006/relationships/hyperlink" Target="http://www.seavest.co.za/inv/fpdf16/inv-preview.php?Id=43682" TargetMode="External"/><Relationship Id="rId_hyperlink_13" Type="http://schemas.openxmlformats.org/officeDocument/2006/relationships/hyperlink" Target="http://www.seavest.co.za/inv/fpdf16/inv-preview.php?Id=43726" TargetMode="External"/><Relationship Id="rId_hyperlink_14" Type="http://schemas.openxmlformats.org/officeDocument/2006/relationships/hyperlink" Target="http://www.seavest.co.za/inv/fpdf16/inv-preview.php?Id=43702" TargetMode="External"/><Relationship Id="rId_hyperlink_15" Type="http://schemas.openxmlformats.org/officeDocument/2006/relationships/hyperlink" Target="http://www.seavest.co.za/inv/fpdf16/inv-preview.php?Id=43705" TargetMode="External"/><Relationship Id="rId_hyperlink_16" Type="http://schemas.openxmlformats.org/officeDocument/2006/relationships/hyperlink" Target="http://www.seavest.co.za/inv/fpdf16/inv-preview.php?Id=43708" TargetMode="External"/><Relationship Id="rId_hyperlink_17" Type="http://schemas.openxmlformats.org/officeDocument/2006/relationships/hyperlink" Target="http://www.seavest.co.za/inv/fpdf16/inv-preview.php?Id=43718" TargetMode="External"/><Relationship Id="rId_hyperlink_18" Type="http://schemas.openxmlformats.org/officeDocument/2006/relationships/hyperlink" Target="http://www.seavest.co.za/inv/fpdf16/inv-preview.php?Id=43720" TargetMode="External"/><Relationship Id="rId_hyperlink_19" Type="http://schemas.openxmlformats.org/officeDocument/2006/relationships/hyperlink" Target="http://www.seavest.co.za/inv/fpdf16/inv-preview.php?Id=43721" TargetMode="External"/><Relationship Id="rId_hyperlink_20" Type="http://schemas.openxmlformats.org/officeDocument/2006/relationships/hyperlink" Target="http://www.seavest.co.za/inv/fpdf16/inv-preview.php?Id=43722" TargetMode="External"/><Relationship Id="rId_hyperlink_21" Type="http://schemas.openxmlformats.org/officeDocument/2006/relationships/hyperlink" Target="http://www.seavest.co.za/inv/fpdf16/inv-preview.php?Id=43724" TargetMode="External"/><Relationship Id="rId_hyperlink_22" Type="http://schemas.openxmlformats.org/officeDocument/2006/relationships/hyperlink" Target="http://www.seavest.co.za/inv/fpdf16/inv-preview.php?Id=42221" TargetMode="External"/><Relationship Id="rId_hyperlink_23" Type="http://schemas.openxmlformats.org/officeDocument/2006/relationships/hyperlink" Target="http://www.seavest.co.za/inv/fpdf16/inv-preview.php?Id=42222" TargetMode="External"/><Relationship Id="rId_hyperlink_24" Type="http://schemas.openxmlformats.org/officeDocument/2006/relationships/hyperlink" Target="http://www.seavest.co.za/inv/fpdf16/inv-preview.php?Id=42393" TargetMode="External"/><Relationship Id="rId_hyperlink_25" Type="http://schemas.openxmlformats.org/officeDocument/2006/relationships/hyperlink" Target="http://www.seavest.co.za/inv/fpdf16/inv-preview.php?Id=42628" TargetMode="External"/><Relationship Id="rId_hyperlink_26" Type="http://schemas.openxmlformats.org/officeDocument/2006/relationships/hyperlink" Target="http://www.seavest.co.za/inv/fpdf16/inv-preview.php?Id=42655" TargetMode="External"/><Relationship Id="rId_hyperlink_27" Type="http://schemas.openxmlformats.org/officeDocument/2006/relationships/hyperlink" Target="http://www.seavest.co.za/inv/fpdf16/inv-preview.php?Id=42214" TargetMode="External"/><Relationship Id="rId_hyperlink_28" Type="http://schemas.openxmlformats.org/officeDocument/2006/relationships/hyperlink" Target="http://www.seavest.co.za/inv/fpdf16/inv-preview.php?Id=42316" TargetMode="External"/><Relationship Id="rId_hyperlink_29" Type="http://schemas.openxmlformats.org/officeDocument/2006/relationships/hyperlink" Target="http://www.seavest.co.za/inv/fpdf16/inv-preview.php?Id=41951" TargetMode="External"/><Relationship Id="rId_hyperlink_30" Type="http://schemas.openxmlformats.org/officeDocument/2006/relationships/hyperlink" Target="http://www.seavest.co.za/inv/fpdf16/inv-preview.php?Id=42753" TargetMode="External"/><Relationship Id="rId_hyperlink_31" Type="http://schemas.openxmlformats.org/officeDocument/2006/relationships/hyperlink" Target="http://www.seavest.co.za/inv/fpdf16/inv-preview.php?Id=42946" TargetMode="External"/><Relationship Id="rId_hyperlink_32" Type="http://schemas.openxmlformats.org/officeDocument/2006/relationships/hyperlink" Target="http://www.seavest.co.za/inv/fpdf16/inv-preview.php?Id=43481" TargetMode="External"/><Relationship Id="rId_hyperlink_33" Type="http://schemas.openxmlformats.org/officeDocument/2006/relationships/hyperlink" Target="http://www.seavest.co.za/inv/fpdf16/inv-preview.php?Id=43564" TargetMode="External"/><Relationship Id="rId_hyperlink_34" Type="http://schemas.openxmlformats.org/officeDocument/2006/relationships/hyperlink" Target="http://www.seavest.co.za/inv/fpdf16/inv-preview.php?Id=43490" TargetMode="External"/><Relationship Id="rId_hyperlink_35" Type="http://schemas.openxmlformats.org/officeDocument/2006/relationships/hyperlink" Target="http://www.seavest.co.za/inv/fpdf16/inv-preview.php?Id=43704" TargetMode="External"/><Relationship Id="rId_hyperlink_36" Type="http://schemas.openxmlformats.org/officeDocument/2006/relationships/hyperlink" Target="http://www.seavest.co.za/inv/fpdf16/inv-preview.php?Id=43620" TargetMode="External"/><Relationship Id="rId_hyperlink_37" Type="http://schemas.openxmlformats.org/officeDocument/2006/relationships/hyperlink" Target="http://www.seavest.co.za/inv/fpdf16/inv-preview.php?Id=43637" TargetMode="External"/><Relationship Id="rId_hyperlink_38" Type="http://schemas.openxmlformats.org/officeDocument/2006/relationships/hyperlink" Target="http://www.seavest.co.za/inv/fpdf16/inv-preview.php?Id=43652" TargetMode="External"/><Relationship Id="rId_hyperlink_39" Type="http://schemas.openxmlformats.org/officeDocument/2006/relationships/hyperlink" Target="http://www.seavest.co.za/inv/fpdf16/inv-preview.php?Id=43683" TargetMode="External"/><Relationship Id="rId_hyperlink_40" Type="http://schemas.openxmlformats.org/officeDocument/2006/relationships/hyperlink" Target="http://www.seavest.co.za/inv/fpdf16/inv-preview.php?Id=43701" TargetMode="External"/><Relationship Id="rId_hyperlink_41" Type="http://schemas.openxmlformats.org/officeDocument/2006/relationships/hyperlink" Target="http://www.seavest.co.za/inv/fpdf16/inv-preview.php?Id=43719" TargetMode="External"/><Relationship Id="rId_hyperlink_42" Type="http://schemas.openxmlformats.org/officeDocument/2006/relationships/hyperlink" Target="http://www.seavest.co.za/inv/fpdf16/inv-preview.php?Id=43727" TargetMode="External"/><Relationship Id="rId_hyperlink_43" Type="http://schemas.openxmlformats.org/officeDocument/2006/relationships/hyperlink" Target="http://www.seavest.co.za/inv/fpdf16/inv-preview.php?Id=42361" TargetMode="External"/><Relationship Id="rId_hyperlink_44" Type="http://schemas.openxmlformats.org/officeDocument/2006/relationships/hyperlink" Target="http://www.seavest.co.za/inv/fpdf16/inv-preview.php?Id=41007" TargetMode="External"/><Relationship Id="rId_hyperlink_45" Type="http://schemas.openxmlformats.org/officeDocument/2006/relationships/hyperlink" Target="http://www.seavest.co.za/inv/fpdf16/inv-preview.php?Id=41989" TargetMode="External"/><Relationship Id="rId_hyperlink_46" Type="http://schemas.openxmlformats.org/officeDocument/2006/relationships/hyperlink" Target="http://www.seavest.co.za/inv/fpdf16/inv-preview.php?Id=43099" TargetMode="External"/><Relationship Id="rId_hyperlink_47" Type="http://schemas.openxmlformats.org/officeDocument/2006/relationships/hyperlink" Target="http://www.seavest.co.za/inv/fpdf16/inv-preview.php?Id=43108" TargetMode="External"/><Relationship Id="rId_hyperlink_48" Type="http://schemas.openxmlformats.org/officeDocument/2006/relationships/hyperlink" Target="http://www.seavest.co.za/inv/fpdf16/inv-preview.php?Id=43566" TargetMode="External"/><Relationship Id="rId_hyperlink_49" Type="http://schemas.openxmlformats.org/officeDocument/2006/relationships/hyperlink" Target="http://www.seavest.co.za/inv/fpdf16/inv-preview.php?Id=43409" TargetMode="External"/><Relationship Id="rId_hyperlink_50" Type="http://schemas.openxmlformats.org/officeDocument/2006/relationships/hyperlink" Target="http://www.seavest.co.za/inv/fpdf16/inv-preview.php?Id=43545" TargetMode="External"/><Relationship Id="rId_hyperlink_51" Type="http://schemas.openxmlformats.org/officeDocument/2006/relationships/hyperlink" Target="http://www.seavest.co.za/inv/fpdf16/inv-preview.php?Id=43575" TargetMode="External"/><Relationship Id="rId_hyperlink_52" Type="http://schemas.openxmlformats.org/officeDocument/2006/relationships/hyperlink" Target="http://www.seavest.co.za/inv/fpdf16/inv-preview.php?Id=41478" TargetMode="External"/><Relationship Id="rId_hyperlink_53" Type="http://schemas.openxmlformats.org/officeDocument/2006/relationships/hyperlink" Target="http://www.seavest.co.za/inv/fpdf16/inv-preview.php?Id=40904" TargetMode="External"/><Relationship Id="rId_hyperlink_54" Type="http://schemas.openxmlformats.org/officeDocument/2006/relationships/hyperlink" Target="http://www.seavest.co.za/inv/fpdf16/inv-preview.php?Id=40932" TargetMode="External"/><Relationship Id="rId_hyperlink_55" Type="http://schemas.openxmlformats.org/officeDocument/2006/relationships/hyperlink" Target="http://www.seavest.co.za/inv/fpdf16/inv-preview.php?Id=40928" TargetMode="External"/><Relationship Id="rId_hyperlink_56" Type="http://schemas.openxmlformats.org/officeDocument/2006/relationships/hyperlink" Target="http://www.seavest.co.za/inv/fpdf16/inv-preview.php?Id=40501" TargetMode="External"/><Relationship Id="rId_hyperlink_57" Type="http://schemas.openxmlformats.org/officeDocument/2006/relationships/hyperlink" Target="http://www.seavest.co.za/inv/fpdf16/inv-preview.php?Id=43684" TargetMode="External"/><Relationship Id="rId_hyperlink_58" Type="http://schemas.openxmlformats.org/officeDocument/2006/relationships/hyperlink" Target="http://www.seavest.co.za/inv/fpdf16/inv-preview.php?Id=43651" TargetMode="External"/><Relationship Id="rId_hyperlink_59" Type="http://schemas.openxmlformats.org/officeDocument/2006/relationships/hyperlink" Target="http://www.seavest.co.za/inv/fpdf16/inv-preview.php?Id=43709" TargetMode="External"/><Relationship Id="rId_hyperlink_60" Type="http://schemas.openxmlformats.org/officeDocument/2006/relationships/hyperlink" Target="http://www.seavest.co.za/inv/fpdf16/inv-preview.php?Id=43729" TargetMode="External"/><Relationship Id="rId_hyperlink_61" Type="http://schemas.openxmlformats.org/officeDocument/2006/relationships/hyperlink" Target="http://www.seavest.co.za/inv/fpdf16/inv-preview.php?Id=43731" TargetMode="External"/><Relationship Id="rId_hyperlink_62" Type="http://schemas.openxmlformats.org/officeDocument/2006/relationships/hyperlink" Target="http://www.seavest.co.za/inv/fpdf16/inv-preview.php?Id=43733" TargetMode="External"/><Relationship Id="rId_hyperlink_63" Type="http://schemas.openxmlformats.org/officeDocument/2006/relationships/hyperlink" Target="http://www.seavest.co.za/inv/fpdf16/inv-preview.php?Id=43740" TargetMode="External"/><Relationship Id="rId_hyperlink_64" Type="http://schemas.openxmlformats.org/officeDocument/2006/relationships/hyperlink" Target="http://www.seavest.co.za/inv/fpdf16/inv-preview.php?Id=43742" TargetMode="External"/><Relationship Id="rId_hyperlink_65" Type="http://schemas.openxmlformats.org/officeDocument/2006/relationships/hyperlink" Target="http://www.seavest.co.za/inv/fpdf16/inv-preview.php?Id=43746" TargetMode="External"/><Relationship Id="rId_hyperlink_66" Type="http://schemas.openxmlformats.org/officeDocument/2006/relationships/hyperlink" Target="http://www.seavest.co.za/inv/fpdf16/inv-preview.php?Id=43747" TargetMode="External"/><Relationship Id="rId_hyperlink_67" Type="http://schemas.openxmlformats.org/officeDocument/2006/relationships/hyperlink" Target="http://www.seavest.co.za/inv/fpdf16/inv-preview.php?Id=43765" TargetMode="External"/><Relationship Id="rId_hyperlink_68" Type="http://schemas.openxmlformats.org/officeDocument/2006/relationships/hyperlink" Target="http://www.seavest.co.za/inv/fpdf16/inv-preview.php?Id=40985" TargetMode="External"/><Relationship Id="rId_hyperlink_69" Type="http://schemas.openxmlformats.org/officeDocument/2006/relationships/hyperlink" Target="http://www.seavest.co.za/inv/fpdf16/inv-preview.php?Id=42925" TargetMode="External"/><Relationship Id="rId_hyperlink_70" Type="http://schemas.openxmlformats.org/officeDocument/2006/relationships/hyperlink" Target="http://www.seavest.co.za/inv/fpdf16/inv-preview.php?Id=42340" TargetMode="External"/><Relationship Id="rId_hyperlink_71" Type="http://schemas.openxmlformats.org/officeDocument/2006/relationships/hyperlink" Target="http://www.seavest.co.za/inv/fpdf16/inv-preview.php?Id=42353" TargetMode="External"/><Relationship Id="rId_hyperlink_72" Type="http://schemas.openxmlformats.org/officeDocument/2006/relationships/hyperlink" Target="http://www.seavest.co.za/inv/fpdf16/inv-preview.php?Id=41992" TargetMode="External"/><Relationship Id="rId_hyperlink_73" Type="http://schemas.openxmlformats.org/officeDocument/2006/relationships/hyperlink" Target="http://www.seavest.co.za/inv/fpdf16/inv-preview.php?Id=40320" TargetMode="External"/><Relationship Id="rId_hyperlink_74" Type="http://schemas.openxmlformats.org/officeDocument/2006/relationships/hyperlink" Target="http://www.seavest.co.za/inv/fpdf16/inv-preview.php?Id=40864" TargetMode="External"/><Relationship Id="rId_hyperlink_75" Type="http://schemas.openxmlformats.org/officeDocument/2006/relationships/hyperlink" Target="http://www.seavest.co.za/inv/fpdf16/inv-preview.php?Id=43220" TargetMode="External"/><Relationship Id="rId_hyperlink_76" Type="http://schemas.openxmlformats.org/officeDocument/2006/relationships/hyperlink" Target="http://www.seavest.co.za/inv/fpdf16/inv-preview.php?Id=43277" TargetMode="External"/><Relationship Id="rId_hyperlink_77" Type="http://schemas.openxmlformats.org/officeDocument/2006/relationships/hyperlink" Target="http://www.seavest.co.za/inv/fpdf16/inv-preview.php?Id=43531" TargetMode="External"/><Relationship Id="rId_hyperlink_78" Type="http://schemas.openxmlformats.org/officeDocument/2006/relationships/hyperlink" Target="http://www.seavest.co.za/inv/fpdf16/inv-preview.php?Id=43553" TargetMode="External"/><Relationship Id="rId_hyperlink_79" Type="http://schemas.openxmlformats.org/officeDocument/2006/relationships/hyperlink" Target="http://www.seavest.co.za/inv/fpdf16/inv-preview.php?Id=43579" TargetMode="External"/><Relationship Id="rId_hyperlink_80" Type="http://schemas.openxmlformats.org/officeDocument/2006/relationships/hyperlink" Target="http://www.seavest.co.za/inv/fpdf16/inv-preview.php?Id=43589" TargetMode="External"/><Relationship Id="rId_hyperlink_81" Type="http://schemas.openxmlformats.org/officeDocument/2006/relationships/hyperlink" Target="http://www.seavest.co.za/inv/fpdf16/inv-preview.php?Id=40677" TargetMode="External"/><Relationship Id="rId_hyperlink_82" Type="http://schemas.openxmlformats.org/officeDocument/2006/relationships/hyperlink" Target="http://www.seavest.co.za/inv/fpdf16/inv-preview.php?Id=40684" TargetMode="External"/><Relationship Id="rId_hyperlink_83" Type="http://schemas.openxmlformats.org/officeDocument/2006/relationships/hyperlink" Target="http://www.seavest.co.za/inv/fpdf16/inv-preview.php?Id=42338" TargetMode="External"/><Relationship Id="rId_hyperlink_84" Type="http://schemas.openxmlformats.org/officeDocument/2006/relationships/hyperlink" Target="http://www.seavest.co.za/inv/fpdf16/inv-preview.php?Id=43696" TargetMode="External"/><Relationship Id="rId_hyperlink_85" Type="http://schemas.openxmlformats.org/officeDocument/2006/relationships/hyperlink" Target="http://www.seavest.co.za/inv/fpdf16/inv-preview.php?Id=43737" TargetMode="External"/><Relationship Id="rId_hyperlink_86" Type="http://schemas.openxmlformats.org/officeDocument/2006/relationships/hyperlink" Target="http://www.seavest.co.za/inv/fpdf16/inv-preview.php?Id=43763" TargetMode="External"/><Relationship Id="rId_hyperlink_87" Type="http://schemas.openxmlformats.org/officeDocument/2006/relationships/hyperlink" Target="http://www.seavest.co.za/inv/fpdf16/inv-preview.php?Id=41213" TargetMode="External"/><Relationship Id="rId_hyperlink_88" Type="http://schemas.openxmlformats.org/officeDocument/2006/relationships/hyperlink" Target="http://www.seavest.co.za/inv/fpdf16/inv-preview.php?Id=40957" TargetMode="External"/><Relationship Id="rId_hyperlink_89" Type="http://schemas.openxmlformats.org/officeDocument/2006/relationships/hyperlink" Target="http://www.seavest.co.za/inv/fpdf16/inv-preview.php?Id=41236" TargetMode="External"/><Relationship Id="rId_hyperlink_90" Type="http://schemas.openxmlformats.org/officeDocument/2006/relationships/hyperlink" Target="http://www.seavest.co.za/inv/fpdf16/inv-preview.php?Id=42933" TargetMode="External"/><Relationship Id="rId_hyperlink_91" Type="http://schemas.openxmlformats.org/officeDocument/2006/relationships/hyperlink" Target="http://www.seavest.co.za/inv/fpdf16/inv-preview.php?Id=42871" TargetMode="External"/><Relationship Id="rId_hyperlink_92" Type="http://schemas.openxmlformats.org/officeDocument/2006/relationships/hyperlink" Target="http://www.seavest.co.za/inv/fpdf16/inv-preview.php?Id=42897" TargetMode="External"/><Relationship Id="rId_hyperlink_93" Type="http://schemas.openxmlformats.org/officeDocument/2006/relationships/hyperlink" Target="http://www.seavest.co.za/inv/fpdf16/inv-preview.php?Id=41776" TargetMode="External"/><Relationship Id="rId_hyperlink_94" Type="http://schemas.openxmlformats.org/officeDocument/2006/relationships/hyperlink" Target="http://www.seavest.co.za/inv/fpdf16/inv-preview.php?Id=42373" TargetMode="External"/><Relationship Id="rId_hyperlink_95" Type="http://schemas.openxmlformats.org/officeDocument/2006/relationships/hyperlink" Target="http://www.seavest.co.za/inv/fpdf16/inv-preview.php?Id=41911" TargetMode="External"/><Relationship Id="rId_hyperlink_96" Type="http://schemas.openxmlformats.org/officeDocument/2006/relationships/hyperlink" Target="http://www.seavest.co.za/inv/fpdf16/inv-preview.php?Id=41997" TargetMode="External"/><Relationship Id="rId_hyperlink_97" Type="http://schemas.openxmlformats.org/officeDocument/2006/relationships/hyperlink" Target="http://www.seavest.co.za/inv/fpdf16/inv-preview.php?Id=43536" TargetMode="External"/><Relationship Id="rId_hyperlink_98" Type="http://schemas.openxmlformats.org/officeDocument/2006/relationships/hyperlink" Target="http://www.seavest.co.za/inv/fpdf16/inv-preview.php?Id=42956" TargetMode="External"/><Relationship Id="rId_hyperlink_99" Type="http://schemas.openxmlformats.org/officeDocument/2006/relationships/hyperlink" Target="http://www.seavest.co.za/inv/fpdf16/inv-preview.php?Id=43535" TargetMode="External"/><Relationship Id="rId_hyperlink_100" Type="http://schemas.openxmlformats.org/officeDocument/2006/relationships/hyperlink" Target="http://www.seavest.co.za/inv/fpdf16/inv-preview.php?Id=43588" TargetMode="External"/><Relationship Id="rId_hyperlink_101" Type="http://schemas.openxmlformats.org/officeDocument/2006/relationships/hyperlink" Target="http://www.seavest.co.za/inv/fpdf16/inv-preview.php?Id=43591" TargetMode="External"/><Relationship Id="rId_hyperlink_102" Type="http://schemas.openxmlformats.org/officeDocument/2006/relationships/hyperlink" Target="http://www.seavest.co.za/inv/fpdf16/inv-preview.php?Id=41801" TargetMode="External"/><Relationship Id="rId_hyperlink_103" Type="http://schemas.openxmlformats.org/officeDocument/2006/relationships/hyperlink" Target="http://www.seavest.co.za/inv/fpdf16/inv-preview.php?Id=41803" TargetMode="External"/><Relationship Id="rId_hyperlink_104" Type="http://schemas.openxmlformats.org/officeDocument/2006/relationships/hyperlink" Target="http://www.seavest.co.za/inv/fpdf16/inv-preview.php?Id=40918" TargetMode="External"/><Relationship Id="rId_hyperlink_105" Type="http://schemas.openxmlformats.org/officeDocument/2006/relationships/hyperlink" Target="http://www.seavest.co.za/inv/fpdf16/inv-preview.php?Id=41884" TargetMode="External"/><Relationship Id="rId_hyperlink_106" Type="http://schemas.openxmlformats.org/officeDocument/2006/relationships/hyperlink" Target="http://www.seavest.co.za/inv/fpdf16/inv-preview.php?Id=42880" TargetMode="External"/><Relationship Id="rId_hyperlink_107" Type="http://schemas.openxmlformats.org/officeDocument/2006/relationships/hyperlink" Target="http://www.seavest.co.za/inv/fpdf16/inv-preview.php?Id=42600" TargetMode="External"/><Relationship Id="rId_hyperlink_108" Type="http://schemas.openxmlformats.org/officeDocument/2006/relationships/hyperlink" Target="http://www.seavest.co.za/inv/fpdf16/inv-preview.php?Id=40557" TargetMode="External"/><Relationship Id="rId_hyperlink_109" Type="http://schemas.openxmlformats.org/officeDocument/2006/relationships/hyperlink" Target="http://www.seavest.co.za/inv/fpdf16/inv-preview.php?Id=40816" TargetMode="External"/><Relationship Id="rId_hyperlink_110" Type="http://schemas.openxmlformats.org/officeDocument/2006/relationships/hyperlink" Target="http://www.seavest.co.za/inv/fpdf16/inv-preview.php?Id=40981" TargetMode="External"/><Relationship Id="rId_hyperlink_111" Type="http://schemas.openxmlformats.org/officeDocument/2006/relationships/hyperlink" Target="http://www.seavest.co.za/inv/fpdf16/inv-preview.php?Id=40982" TargetMode="External"/><Relationship Id="rId_hyperlink_112" Type="http://schemas.openxmlformats.org/officeDocument/2006/relationships/hyperlink" Target="http://www.seavest.co.za/inv/fpdf16/inv-preview.php?Id=42021" TargetMode="External"/><Relationship Id="rId_hyperlink_113" Type="http://schemas.openxmlformats.org/officeDocument/2006/relationships/hyperlink" Target="http://www.seavest.co.za/inv/fpdf16/inv-preview.php?Id=41634" TargetMode="External"/><Relationship Id="rId_hyperlink_114" Type="http://schemas.openxmlformats.org/officeDocument/2006/relationships/hyperlink" Target="http://www.seavest.co.za/inv/fpdf16/inv-preview.php?Id=41996" TargetMode="External"/><Relationship Id="rId_hyperlink_115" Type="http://schemas.openxmlformats.org/officeDocument/2006/relationships/hyperlink" Target="http://www.seavest.co.za/inv/fpdf16/inv-preview.php?Id=43095" TargetMode="External"/><Relationship Id="rId_hyperlink_116" Type="http://schemas.openxmlformats.org/officeDocument/2006/relationships/hyperlink" Target="http://www.seavest.co.za/inv/fpdf16/inv-preview.php?Id=43121" TargetMode="External"/><Relationship Id="rId_hyperlink_117" Type="http://schemas.openxmlformats.org/officeDocument/2006/relationships/hyperlink" Target="http://www.seavest.co.za/inv/fpdf16/inv-preview.php?Id=43216" TargetMode="External"/><Relationship Id="rId_hyperlink_118" Type="http://schemas.openxmlformats.org/officeDocument/2006/relationships/hyperlink" Target="http://www.seavest.co.za/inv/fpdf16/inv-preview.php?Id=42926" TargetMode="External"/><Relationship Id="rId_hyperlink_119" Type="http://schemas.openxmlformats.org/officeDocument/2006/relationships/hyperlink" Target="http://www.seavest.co.za/inv/fpdf16/inv-preview.php?Id=42658" TargetMode="External"/><Relationship Id="rId_hyperlink_120" Type="http://schemas.openxmlformats.org/officeDocument/2006/relationships/hyperlink" Target="http://www.seavest.co.za/inv/fpdf16/inv-preview.php?Id=40933" TargetMode="External"/><Relationship Id="rId_hyperlink_121" Type="http://schemas.openxmlformats.org/officeDocument/2006/relationships/hyperlink" Target="http://www.seavest.co.za/inv/fpdf16/inv-preview.php?Id=42821" TargetMode="External"/><Relationship Id="rId_hyperlink_122" Type="http://schemas.openxmlformats.org/officeDocument/2006/relationships/hyperlink" Target="http://www.seavest.co.za/inv/fpdf16/inv-preview.php?Id=43410" TargetMode="External"/><Relationship Id="rId_hyperlink_123" Type="http://schemas.openxmlformats.org/officeDocument/2006/relationships/hyperlink" Target="http://www.seavest.co.za/inv/fpdf16/inv-preview.php?Id=41807" TargetMode="External"/><Relationship Id="rId_hyperlink_124" Type="http://schemas.openxmlformats.org/officeDocument/2006/relationships/hyperlink" Target="http://www.seavest.co.za/inv/fpdf16/inv-preview.php?Id=41526" TargetMode="External"/><Relationship Id="rId_hyperlink_125" Type="http://schemas.openxmlformats.org/officeDocument/2006/relationships/hyperlink" Target="http://www.seavest.co.za/inv/fpdf16/inv-preview.php?Id=41001" TargetMode="External"/><Relationship Id="rId_hyperlink_126" Type="http://schemas.openxmlformats.org/officeDocument/2006/relationships/hyperlink" Target="http://www.seavest.co.za/inv/fpdf16/inv-preview.php?Id=42706" TargetMode="External"/><Relationship Id="rId_hyperlink_127" Type="http://schemas.openxmlformats.org/officeDocument/2006/relationships/hyperlink" Target="http://www.seavest.co.za/inv/fpdf16/inv-preview.php?Id=42377" TargetMode="External"/><Relationship Id="rId_hyperlink_128" Type="http://schemas.openxmlformats.org/officeDocument/2006/relationships/hyperlink" Target="http://www.seavest.co.za/inv/fpdf16/inv-preview.php?Id=42383" TargetMode="External"/><Relationship Id="rId_hyperlink_129" Type="http://schemas.openxmlformats.org/officeDocument/2006/relationships/hyperlink" Target="http://www.seavest.co.za/inv/fpdf16/inv-preview.php?Id=40652" TargetMode="External"/><Relationship Id="rId_hyperlink_130" Type="http://schemas.openxmlformats.org/officeDocument/2006/relationships/hyperlink" Target="http://www.seavest.co.za/inv/fpdf16/inv-preview.php?Id=40736" TargetMode="External"/><Relationship Id="rId_hyperlink_131" Type="http://schemas.openxmlformats.org/officeDocument/2006/relationships/hyperlink" Target="http://www.seavest.co.za/inv/fpdf16/inv-preview.php?Id=40253" TargetMode="External"/><Relationship Id="rId_hyperlink_132" Type="http://schemas.openxmlformats.org/officeDocument/2006/relationships/hyperlink" Target="http://www.seavest.co.za/inv/fpdf16/inv-preview.php?Id=40640" TargetMode="External"/><Relationship Id="rId_hyperlink_133" Type="http://schemas.openxmlformats.org/officeDocument/2006/relationships/hyperlink" Target="http://www.seavest.co.za/inv/fpdf16/inv-preview.php?Id=42879" TargetMode="External"/><Relationship Id="rId_hyperlink_134" Type="http://schemas.openxmlformats.org/officeDocument/2006/relationships/hyperlink" Target="http://www.seavest.co.za/inv/fpdf16/inv-preview.php?Id=43126" TargetMode="External"/><Relationship Id="rId_hyperlink_135" Type="http://schemas.openxmlformats.org/officeDocument/2006/relationships/hyperlink" Target="http://www.seavest.co.za/inv/fpdf16/inv-preview.php?Id=43250" TargetMode="External"/><Relationship Id="rId_hyperlink_136" Type="http://schemas.openxmlformats.org/officeDocument/2006/relationships/hyperlink" Target="http://www.seavest.co.za/inv/fpdf16/inv-preview.php?Id=43576" TargetMode="External"/><Relationship Id="rId_hyperlink_137" Type="http://schemas.openxmlformats.org/officeDocument/2006/relationships/hyperlink" Target="http://www.seavest.co.za/inv/fpdf16/inv-preview.php?Id=41808" TargetMode="External"/><Relationship Id="rId_hyperlink_138" Type="http://schemas.openxmlformats.org/officeDocument/2006/relationships/hyperlink" Target="http://www.seavest.co.za/inv/fpdf16/inv-preview.php?Id=41823" TargetMode="External"/><Relationship Id="rId_hyperlink_139" Type="http://schemas.openxmlformats.org/officeDocument/2006/relationships/hyperlink" Target="http://www.seavest.co.za/inv/fpdf16/inv-preview.php?Id=42651" TargetMode="External"/><Relationship Id="rId_hyperlink_140" Type="http://schemas.openxmlformats.org/officeDocument/2006/relationships/hyperlink" Target="http://www.seavest.co.za/inv/fpdf16/inv-preview.php?Id=42697" TargetMode="External"/><Relationship Id="rId_hyperlink_141" Type="http://schemas.openxmlformats.org/officeDocument/2006/relationships/hyperlink" Target="http://www.seavest.co.za/inv/fpdf16/inv-preview.php?Id=42810" TargetMode="External"/><Relationship Id="rId_hyperlink_142" Type="http://schemas.openxmlformats.org/officeDocument/2006/relationships/hyperlink" Target="http://www.seavest.co.za/inv/fpdf16/inv-preview.php?Id=42929" TargetMode="External"/><Relationship Id="rId_hyperlink_143" Type="http://schemas.openxmlformats.org/officeDocument/2006/relationships/hyperlink" Target="http://www.seavest.co.za/inv/fpdf16/inv-preview.php?Id=42982" TargetMode="External"/><Relationship Id="rId_hyperlink_144" Type="http://schemas.openxmlformats.org/officeDocument/2006/relationships/hyperlink" Target="http://www.seavest.co.za/inv/fpdf16/inv-preview.php?Id=43132" TargetMode="External"/><Relationship Id="rId_hyperlink_145" Type="http://schemas.openxmlformats.org/officeDocument/2006/relationships/hyperlink" Target="http://www.seavest.co.za/inv/fpdf16/inv-preview.php?Id=43169" TargetMode="External"/><Relationship Id="rId_hyperlink_146" Type="http://schemas.openxmlformats.org/officeDocument/2006/relationships/hyperlink" Target="http://www.seavest.co.za/inv/fpdf16/inv-preview.php?Id=43218" TargetMode="External"/><Relationship Id="rId_hyperlink_147" Type="http://schemas.openxmlformats.org/officeDocument/2006/relationships/hyperlink" Target="http://www.seavest.co.za/inv/fpdf16/inv-preview.php?Id=43219" TargetMode="External"/><Relationship Id="rId_hyperlink_148" Type="http://schemas.openxmlformats.org/officeDocument/2006/relationships/hyperlink" Target="http://www.seavest.co.za/inv/fpdf16/inv-preview.php?Id=40663" TargetMode="External"/><Relationship Id="rId_hyperlink_149" Type="http://schemas.openxmlformats.org/officeDocument/2006/relationships/hyperlink" Target="http://www.seavest.co.za/inv/fpdf16/inv-preview.php?Id=42508" TargetMode="External"/><Relationship Id="rId_hyperlink_150" Type="http://schemas.openxmlformats.org/officeDocument/2006/relationships/hyperlink" Target="http://www.seavest.co.za/inv/fpdf16/inv-preview.php?Id=43329" TargetMode="External"/><Relationship Id="rId_hyperlink_151" Type="http://schemas.openxmlformats.org/officeDocument/2006/relationships/hyperlink" Target="http://www.seavest.co.za/inv/fpdf16/inv-preview.php?Id=43394" TargetMode="External"/><Relationship Id="rId_hyperlink_152" Type="http://schemas.openxmlformats.org/officeDocument/2006/relationships/hyperlink" Target="http://www.seavest.co.za/inv/fpdf16/inv-preview.php?Id=43420" TargetMode="External"/><Relationship Id="rId_hyperlink_153" Type="http://schemas.openxmlformats.org/officeDocument/2006/relationships/hyperlink" Target="http://www.seavest.co.za/inv/fpdf16/inv-preview.php?Id=43468" TargetMode="External"/><Relationship Id="rId_hyperlink_154" Type="http://schemas.openxmlformats.org/officeDocument/2006/relationships/hyperlink" Target="http://www.seavest.co.za/inv/fpdf16/inv-preview.php?Id=43594" TargetMode="External"/><Relationship Id="rId_hyperlink_155" Type="http://schemas.openxmlformats.org/officeDocument/2006/relationships/hyperlink" Target="http://www.seavest.co.za/inv/fpdf16/inv-preview.php?Id=43600" TargetMode="External"/><Relationship Id="rId_hyperlink_156" Type="http://schemas.openxmlformats.org/officeDocument/2006/relationships/hyperlink" Target="http://www.seavest.co.za/inv/fpdf16/inv-preview.php?Id=43609" TargetMode="External"/><Relationship Id="rId_hyperlink_157" Type="http://schemas.openxmlformats.org/officeDocument/2006/relationships/hyperlink" Target="http://www.seavest.co.za/inv/fpdf16/inv-preview.php?Id=41830" TargetMode="External"/><Relationship Id="rId_hyperlink_158" Type="http://schemas.openxmlformats.org/officeDocument/2006/relationships/hyperlink" Target="http://www.seavest.co.za/inv/fpdf16/inv-preview.php?Id=41436" TargetMode="External"/><Relationship Id="rId_hyperlink_159" Type="http://schemas.openxmlformats.org/officeDocument/2006/relationships/hyperlink" Target="http://www.seavest.co.za/inv/fpdf16/inv-preview.php?Id=42326" TargetMode="External"/><Relationship Id="rId_hyperlink_160" Type="http://schemas.openxmlformats.org/officeDocument/2006/relationships/hyperlink" Target="http://www.seavest.co.za/inv/fpdf16/inv-preview.php?Id=40439" TargetMode="External"/><Relationship Id="rId_hyperlink_161" Type="http://schemas.openxmlformats.org/officeDocument/2006/relationships/hyperlink" Target="http://www.seavest.co.za/inv/fpdf16/inv-preview.php?Id=42824" TargetMode="External"/><Relationship Id="rId_hyperlink_162" Type="http://schemas.openxmlformats.org/officeDocument/2006/relationships/hyperlink" Target="http://www.seavest.co.za/inv/fpdf16/inv-preview.php?Id=43162" TargetMode="External"/><Relationship Id="rId_hyperlink_163" Type="http://schemas.openxmlformats.org/officeDocument/2006/relationships/hyperlink" Target="http://www.seavest.co.za/inv/fpdf16/inv-preview.php?Id=43196" TargetMode="External"/><Relationship Id="rId_hyperlink_164" Type="http://schemas.openxmlformats.org/officeDocument/2006/relationships/hyperlink" Target="http://www.seavest.co.za/inv/fpdf16/inv-preview.php?Id=43200" TargetMode="External"/><Relationship Id="rId_hyperlink_165" Type="http://schemas.openxmlformats.org/officeDocument/2006/relationships/hyperlink" Target="http://www.seavest.co.za/inv/fpdf16/inv-preview.php?Id=43208" TargetMode="External"/><Relationship Id="rId_hyperlink_166" Type="http://schemas.openxmlformats.org/officeDocument/2006/relationships/hyperlink" Target="http://www.seavest.co.za/inv/fpdf16/inv-preview.php?Id=43223" TargetMode="External"/><Relationship Id="rId_hyperlink_167" Type="http://schemas.openxmlformats.org/officeDocument/2006/relationships/hyperlink" Target="http://www.seavest.co.za/inv/fpdf16/inv-preview.php?Id=43239" TargetMode="External"/><Relationship Id="rId_hyperlink_168" Type="http://schemas.openxmlformats.org/officeDocument/2006/relationships/hyperlink" Target="http://www.seavest.co.za/inv/fpdf16/inv-preview.php?Id=43252" TargetMode="External"/><Relationship Id="rId_hyperlink_169" Type="http://schemas.openxmlformats.org/officeDocument/2006/relationships/hyperlink" Target="http://www.seavest.co.za/inv/fpdf16/inv-preview.php?Id=43260" TargetMode="External"/><Relationship Id="rId_hyperlink_170" Type="http://schemas.openxmlformats.org/officeDocument/2006/relationships/hyperlink" Target="http://www.seavest.co.za/inv/fpdf16/inv-preview.php?Id=43262" TargetMode="External"/><Relationship Id="rId_hyperlink_171" Type="http://schemas.openxmlformats.org/officeDocument/2006/relationships/hyperlink" Target="http://www.seavest.co.za/inv/fpdf16/inv-preview.php?Id=43270" TargetMode="External"/><Relationship Id="rId_hyperlink_172" Type="http://schemas.openxmlformats.org/officeDocument/2006/relationships/hyperlink" Target="http://www.seavest.co.za/inv/fpdf16/inv-preview.php?Id=43288" TargetMode="External"/><Relationship Id="rId_hyperlink_173" Type="http://schemas.openxmlformats.org/officeDocument/2006/relationships/hyperlink" Target="http://www.seavest.co.za/inv/fpdf16/inv-preview.php?Id=40765" TargetMode="External"/><Relationship Id="rId_hyperlink_174" Type="http://schemas.openxmlformats.org/officeDocument/2006/relationships/hyperlink" Target="http://www.seavest.co.za/inv/fpdf16/inv-preview.php?Id=43138" TargetMode="External"/><Relationship Id="rId_hyperlink_175" Type="http://schemas.openxmlformats.org/officeDocument/2006/relationships/hyperlink" Target="http://www.seavest.co.za/inv/fpdf16/inv-preview.php?Id=43324" TargetMode="External"/><Relationship Id="rId_hyperlink_176" Type="http://schemas.openxmlformats.org/officeDocument/2006/relationships/hyperlink" Target="http://www.seavest.co.za/inv/fpdf16/inv-preview.php?Id=43622" TargetMode="External"/><Relationship Id="rId_hyperlink_177" Type="http://schemas.openxmlformats.org/officeDocument/2006/relationships/hyperlink" Target="http://www.seavest.co.za/inv/fpdf16/inv-preview.php?Id=41128" TargetMode="External"/><Relationship Id="rId_hyperlink_178" Type="http://schemas.openxmlformats.org/officeDocument/2006/relationships/hyperlink" Target="http://www.seavest.co.za/inv/fpdf16/inv-preview.php?Id=40129" TargetMode="External"/><Relationship Id="rId_hyperlink_179" Type="http://schemas.openxmlformats.org/officeDocument/2006/relationships/hyperlink" Target="http://www.seavest.co.za/inv/fpdf16/inv-preview.php?Id=42995" TargetMode="External"/><Relationship Id="rId_hyperlink_180" Type="http://schemas.openxmlformats.org/officeDocument/2006/relationships/hyperlink" Target="http://www.seavest.co.za/inv/fpdf16/inv-preview.php?Id=41985" TargetMode="External"/><Relationship Id="rId_hyperlink_181" Type="http://schemas.openxmlformats.org/officeDocument/2006/relationships/hyperlink" Target="http://www.seavest.co.za/inv/fpdf16/inv-preview.php?Id=42048" TargetMode="External"/><Relationship Id="rId_hyperlink_182" Type="http://schemas.openxmlformats.org/officeDocument/2006/relationships/hyperlink" Target="http://www.seavest.co.za/inv/fpdf16/inv-preview.php?Id=43364" TargetMode="External"/><Relationship Id="rId_hyperlink_183" Type="http://schemas.openxmlformats.org/officeDocument/2006/relationships/hyperlink" Target="http://www.seavest.co.za/inv/fpdf16/inv-preview.php?Id=43586" TargetMode="External"/><Relationship Id="rId_hyperlink_184" Type="http://schemas.openxmlformats.org/officeDocument/2006/relationships/hyperlink" Target="http://www.seavest.co.za/inv/fpdf16/inv-preview.php?Id=43617" TargetMode="External"/><Relationship Id="rId_hyperlink_185" Type="http://schemas.openxmlformats.org/officeDocument/2006/relationships/hyperlink" Target="http://www.seavest.co.za/inv/fpdf16/inv-preview.php?Id=41386" TargetMode="External"/><Relationship Id="rId_hyperlink_186" Type="http://schemas.openxmlformats.org/officeDocument/2006/relationships/hyperlink" Target="http://www.seavest.co.za/inv/fpdf16/inv-preview.php?Id=41404" TargetMode="External"/><Relationship Id="rId_hyperlink_187" Type="http://schemas.openxmlformats.org/officeDocument/2006/relationships/hyperlink" Target="http://www.seavest.co.za/inv/fpdf16/inv-preview.php?Id=41502" TargetMode="External"/><Relationship Id="rId_hyperlink_188" Type="http://schemas.openxmlformats.org/officeDocument/2006/relationships/hyperlink" Target="http://www.seavest.co.za/inv/fpdf16/inv-preview.php?Id=41532" TargetMode="External"/><Relationship Id="rId_hyperlink_189" Type="http://schemas.openxmlformats.org/officeDocument/2006/relationships/hyperlink" Target="http://www.seavest.co.za/inv/fpdf16/inv-preview.php?Id=41516" TargetMode="External"/><Relationship Id="rId_hyperlink_190" Type="http://schemas.openxmlformats.org/officeDocument/2006/relationships/hyperlink" Target="http://www.seavest.co.za/inv/fpdf16/inv-preview.php?Id=41557" TargetMode="External"/><Relationship Id="rId_hyperlink_191" Type="http://schemas.openxmlformats.org/officeDocument/2006/relationships/hyperlink" Target="http://www.seavest.co.za/inv/fpdf16/inv-preview.php?Id=40740" TargetMode="External"/><Relationship Id="rId_hyperlink_192" Type="http://schemas.openxmlformats.org/officeDocument/2006/relationships/hyperlink" Target="http://www.seavest.co.za/inv/fpdf16/inv-preview.php?Id=41207" TargetMode="External"/><Relationship Id="rId_hyperlink_193" Type="http://schemas.openxmlformats.org/officeDocument/2006/relationships/hyperlink" Target="http://www.seavest.co.za/inv/fpdf16/inv-preview.php?Id=41265" TargetMode="External"/><Relationship Id="rId_hyperlink_194" Type="http://schemas.openxmlformats.org/officeDocument/2006/relationships/hyperlink" Target="http://www.seavest.co.za/inv/fpdf16/inv-preview.php?Id=41267" TargetMode="External"/><Relationship Id="rId_hyperlink_195" Type="http://schemas.openxmlformats.org/officeDocument/2006/relationships/hyperlink" Target="http://www.seavest.co.za/inv/fpdf16/inv-preview.php?Id=41290" TargetMode="External"/><Relationship Id="rId_hyperlink_196" Type="http://schemas.openxmlformats.org/officeDocument/2006/relationships/hyperlink" Target="http://www.seavest.co.za/inv/fpdf16/inv-preview.php?Id=42336" TargetMode="External"/><Relationship Id="rId_hyperlink_197" Type="http://schemas.openxmlformats.org/officeDocument/2006/relationships/hyperlink" Target="http://www.seavest.co.za/inv/fpdf16/inv-preview.php?Id=42616" TargetMode="External"/><Relationship Id="rId_hyperlink_198" Type="http://schemas.openxmlformats.org/officeDocument/2006/relationships/hyperlink" Target="http://www.seavest.co.za/inv/fpdf16/inv-preview.php?Id=42406" TargetMode="External"/><Relationship Id="rId_hyperlink_199" Type="http://schemas.openxmlformats.org/officeDocument/2006/relationships/hyperlink" Target="http://www.seavest.co.za/inv/fpdf16/inv-preview.php?Id=42423" TargetMode="External"/><Relationship Id="rId_hyperlink_200" Type="http://schemas.openxmlformats.org/officeDocument/2006/relationships/hyperlink" Target="http://www.seavest.co.za/inv/fpdf16/inv-preview.php?Id=40810" TargetMode="External"/><Relationship Id="rId_hyperlink_201" Type="http://schemas.openxmlformats.org/officeDocument/2006/relationships/hyperlink" Target="http://www.seavest.co.za/inv/fpdf16/inv-preview.php?Id=40701" TargetMode="External"/><Relationship Id="rId_hyperlink_202" Type="http://schemas.openxmlformats.org/officeDocument/2006/relationships/hyperlink" Target="http://www.seavest.co.za/inv/fpdf16/inv-preview.php?Id=42898" TargetMode="External"/><Relationship Id="rId_hyperlink_203" Type="http://schemas.openxmlformats.org/officeDocument/2006/relationships/hyperlink" Target="http://www.seavest.co.za/inv/fpdf16/inv-preview.php?Id=42116" TargetMode="External"/><Relationship Id="rId_hyperlink_204" Type="http://schemas.openxmlformats.org/officeDocument/2006/relationships/hyperlink" Target="http://www.seavest.co.za/inv/fpdf16/inv-preview.php?Id=43222" TargetMode="External"/><Relationship Id="rId_hyperlink_205" Type="http://schemas.openxmlformats.org/officeDocument/2006/relationships/hyperlink" Target="http://www.seavest.co.za/inv/fpdf16/inv-preview.php?Id=43319" TargetMode="External"/><Relationship Id="rId_hyperlink_206" Type="http://schemas.openxmlformats.org/officeDocument/2006/relationships/hyperlink" Target="http://www.seavest.co.za/inv/fpdf16/inv-preview.php?Id=41809" TargetMode="External"/><Relationship Id="rId_hyperlink_207" Type="http://schemas.openxmlformats.org/officeDocument/2006/relationships/hyperlink" Target="http://www.seavest.co.za/inv/fpdf16/inv-preview.php?Id=41818" TargetMode="External"/><Relationship Id="rId_hyperlink_208" Type="http://schemas.openxmlformats.org/officeDocument/2006/relationships/hyperlink" Target="http://www.seavest.co.za/inv/fpdf16/inv-preview.php?Id=41405" TargetMode="External"/><Relationship Id="rId_hyperlink_209" Type="http://schemas.openxmlformats.org/officeDocument/2006/relationships/hyperlink" Target="http://www.seavest.co.za/inv/fpdf16/inv-preview.php?Id=41448" TargetMode="External"/><Relationship Id="rId_hyperlink_210" Type="http://schemas.openxmlformats.org/officeDocument/2006/relationships/hyperlink" Target="http://www.seavest.co.za/inv/fpdf16/inv-preview.php?Id=41464" TargetMode="External"/><Relationship Id="rId_hyperlink_211" Type="http://schemas.openxmlformats.org/officeDocument/2006/relationships/hyperlink" Target="http://www.seavest.co.za/inv/fpdf16/inv-preview.php?Id=41474" TargetMode="External"/><Relationship Id="rId_hyperlink_212" Type="http://schemas.openxmlformats.org/officeDocument/2006/relationships/hyperlink" Target="http://www.seavest.co.za/inv/fpdf16/inv-preview.php?Id=41507" TargetMode="External"/><Relationship Id="rId_hyperlink_213" Type="http://schemas.openxmlformats.org/officeDocument/2006/relationships/hyperlink" Target="http://www.seavest.co.za/inv/fpdf16/inv-preview.php?Id=41535" TargetMode="External"/><Relationship Id="rId_hyperlink_214" Type="http://schemas.openxmlformats.org/officeDocument/2006/relationships/hyperlink" Target="http://www.seavest.co.za/inv/fpdf16/inv-preview.php?Id=41567" TargetMode="External"/><Relationship Id="rId_hyperlink_215" Type="http://schemas.openxmlformats.org/officeDocument/2006/relationships/hyperlink" Target="http://www.seavest.co.za/inv/fpdf16/inv-preview.php?Id=40929" TargetMode="External"/><Relationship Id="rId_hyperlink_216" Type="http://schemas.openxmlformats.org/officeDocument/2006/relationships/hyperlink" Target="http://www.seavest.co.za/inv/fpdf16/inv-preview.php?Id=40911" TargetMode="External"/><Relationship Id="rId_hyperlink_217" Type="http://schemas.openxmlformats.org/officeDocument/2006/relationships/hyperlink" Target="http://www.seavest.co.za/inv/fpdf16/inv-preview.php?Id=40940" TargetMode="External"/><Relationship Id="rId_hyperlink_218" Type="http://schemas.openxmlformats.org/officeDocument/2006/relationships/hyperlink" Target="http://www.seavest.co.za/inv/fpdf16/inv-preview.php?Id=40949" TargetMode="External"/><Relationship Id="rId_hyperlink_219" Type="http://schemas.openxmlformats.org/officeDocument/2006/relationships/hyperlink" Target="http://www.seavest.co.za/inv/fpdf16/inv-preview.php?Id=40977" TargetMode="External"/><Relationship Id="rId_hyperlink_220" Type="http://schemas.openxmlformats.org/officeDocument/2006/relationships/hyperlink" Target="http://www.seavest.co.za/inv/fpdf16/inv-preview.php?Id=40202" TargetMode="External"/><Relationship Id="rId_hyperlink_221" Type="http://schemas.openxmlformats.org/officeDocument/2006/relationships/hyperlink" Target="http://www.seavest.co.za/inv/fpdf16/inv-preview.php?Id=42692" TargetMode="External"/><Relationship Id="rId_hyperlink_222" Type="http://schemas.openxmlformats.org/officeDocument/2006/relationships/hyperlink" Target="http://www.seavest.co.za/inv/fpdf16/inv-preview.php?Id=42717" TargetMode="External"/><Relationship Id="rId_hyperlink_223" Type="http://schemas.openxmlformats.org/officeDocument/2006/relationships/hyperlink" Target="http://www.seavest.co.za/inv/fpdf16/inv-preview.php?Id=40357" TargetMode="External"/><Relationship Id="rId_hyperlink_224" Type="http://schemas.openxmlformats.org/officeDocument/2006/relationships/hyperlink" Target="http://www.seavest.co.za/inv/fpdf16/inv-preview.php?Id=41058" TargetMode="External"/><Relationship Id="rId_hyperlink_225" Type="http://schemas.openxmlformats.org/officeDocument/2006/relationships/hyperlink" Target="http://www.seavest.co.za/inv/fpdf16/inv-preview.php?Id=43032" TargetMode="External"/><Relationship Id="rId_hyperlink_226" Type="http://schemas.openxmlformats.org/officeDocument/2006/relationships/hyperlink" Target="http://www.seavest.co.za/inv/fpdf16/inv-preview.php?Id=43038" TargetMode="External"/><Relationship Id="rId_hyperlink_227" Type="http://schemas.openxmlformats.org/officeDocument/2006/relationships/hyperlink" Target="http://www.seavest.co.za/inv/fpdf16/inv-preview.php?Id=43040" TargetMode="External"/><Relationship Id="rId_hyperlink_228" Type="http://schemas.openxmlformats.org/officeDocument/2006/relationships/hyperlink" Target="http://www.seavest.co.za/inv/fpdf16/inv-preview.php?Id=43054" TargetMode="External"/><Relationship Id="rId_hyperlink_229" Type="http://schemas.openxmlformats.org/officeDocument/2006/relationships/hyperlink" Target="http://www.seavest.co.za/inv/fpdf16/inv-preview.php?Id=43201" TargetMode="External"/><Relationship Id="rId_hyperlink_230" Type="http://schemas.openxmlformats.org/officeDocument/2006/relationships/hyperlink" Target="http://www.seavest.co.za/inv/fpdf16/inv-preview.php?Id=43242" TargetMode="External"/><Relationship Id="rId_hyperlink_231" Type="http://schemas.openxmlformats.org/officeDocument/2006/relationships/hyperlink" Target="http://www.seavest.co.za/inv/fpdf16/inv-preview.php?Id=41859" TargetMode="External"/><Relationship Id="rId_hyperlink_232" Type="http://schemas.openxmlformats.org/officeDocument/2006/relationships/hyperlink" Target="http://www.seavest.co.za/inv/fpdf16/inv-preview.php?Id=43156" TargetMode="External"/><Relationship Id="rId_hyperlink_233" Type="http://schemas.openxmlformats.org/officeDocument/2006/relationships/hyperlink" Target="http://www.seavest.co.za/inv/fpdf16/inv-preview.php?Id=43256" TargetMode="External"/><Relationship Id="rId_hyperlink_234" Type="http://schemas.openxmlformats.org/officeDocument/2006/relationships/hyperlink" Target="http://www.seavest.co.za/inv/fpdf16/inv-preview.php?Id=43298" TargetMode="External"/><Relationship Id="rId_hyperlink_235" Type="http://schemas.openxmlformats.org/officeDocument/2006/relationships/hyperlink" Target="http://www.seavest.co.za/inv/fpdf16/inv-preview.php?Id=43352" TargetMode="External"/><Relationship Id="rId_hyperlink_236" Type="http://schemas.openxmlformats.org/officeDocument/2006/relationships/hyperlink" Target="http://www.seavest.co.za/inv/fpdf16/inv-preview.php?Id=41746" TargetMode="External"/><Relationship Id="rId_hyperlink_237" Type="http://schemas.openxmlformats.org/officeDocument/2006/relationships/hyperlink" Target="http://www.seavest.co.za/inv/fpdf16/inv-preview.php?Id=41981" TargetMode="External"/><Relationship Id="rId_hyperlink_238" Type="http://schemas.openxmlformats.org/officeDocument/2006/relationships/hyperlink" Target="http://www.seavest.co.za/inv/fpdf16/inv-preview.php?Id=42036" TargetMode="External"/><Relationship Id="rId_hyperlink_239" Type="http://schemas.openxmlformats.org/officeDocument/2006/relationships/hyperlink" Target="http://www.seavest.co.za/inv/fpdf16/inv-preview.php?Id=42318" TargetMode="External"/><Relationship Id="rId_hyperlink_240" Type="http://schemas.openxmlformats.org/officeDocument/2006/relationships/hyperlink" Target="http://www.seavest.co.za/inv/fpdf16/inv-preview.php?Id=42319" TargetMode="External"/><Relationship Id="rId_hyperlink_241" Type="http://schemas.openxmlformats.org/officeDocument/2006/relationships/hyperlink" Target="http://www.seavest.co.za/inv/fpdf16/inv-preview.php?Id=42566" TargetMode="External"/><Relationship Id="rId_hyperlink_242" Type="http://schemas.openxmlformats.org/officeDocument/2006/relationships/hyperlink" Target="http://www.seavest.co.za/inv/fpdf16/inv-preview.php?Id=42700" TargetMode="External"/><Relationship Id="rId_hyperlink_243" Type="http://schemas.openxmlformats.org/officeDocument/2006/relationships/hyperlink" Target="http://www.seavest.co.za/inv/fpdf16/inv-preview.php?Id=42716" TargetMode="External"/><Relationship Id="rId_hyperlink_244" Type="http://schemas.openxmlformats.org/officeDocument/2006/relationships/hyperlink" Target="http://www.seavest.co.za/inv/fpdf16/inv-preview.php?Id=42727" TargetMode="External"/><Relationship Id="rId_hyperlink_245" Type="http://schemas.openxmlformats.org/officeDocument/2006/relationships/hyperlink" Target="http://www.seavest.co.za/inv/fpdf16/inv-preview.php?Id=42453" TargetMode="External"/><Relationship Id="rId_hyperlink_246" Type="http://schemas.openxmlformats.org/officeDocument/2006/relationships/hyperlink" Target="http://www.seavest.co.za/inv/fpdf16/inv-preview.php?Id=40781" TargetMode="External"/><Relationship Id="rId_hyperlink_247" Type="http://schemas.openxmlformats.org/officeDocument/2006/relationships/hyperlink" Target="http://www.seavest.co.za/inv/fpdf16/inv-preview.php?Id=42085" TargetMode="External"/><Relationship Id="rId_hyperlink_248" Type="http://schemas.openxmlformats.org/officeDocument/2006/relationships/hyperlink" Target="http://www.seavest.co.za/inv/fpdf16/inv-preview.php?Id=41908" TargetMode="External"/><Relationship Id="rId_hyperlink_249" Type="http://schemas.openxmlformats.org/officeDocument/2006/relationships/hyperlink" Target="http://www.seavest.co.za/inv/fpdf16/inv-preview.php?Id=42305" TargetMode="External"/><Relationship Id="rId_hyperlink_250" Type="http://schemas.openxmlformats.org/officeDocument/2006/relationships/hyperlink" Target="http://www.seavest.co.za/inv/fpdf16/inv-preview.php?Id=42256" TargetMode="External"/><Relationship Id="rId_hyperlink_251" Type="http://schemas.openxmlformats.org/officeDocument/2006/relationships/hyperlink" Target="http://www.seavest.co.za/inv/fpdf16/inv-preview.php?Id=43033" TargetMode="External"/><Relationship Id="rId_hyperlink_252" Type="http://schemas.openxmlformats.org/officeDocument/2006/relationships/hyperlink" Target="http://www.seavest.co.za/inv/fpdf16/inv-preview.php?Id=43047" TargetMode="External"/><Relationship Id="rId_hyperlink_253" Type="http://schemas.openxmlformats.org/officeDocument/2006/relationships/hyperlink" Target="http://www.seavest.co.za/inv/fpdf16/inv-preview.php?Id=43498" TargetMode="External"/><Relationship Id="rId_hyperlink_254" Type="http://schemas.openxmlformats.org/officeDocument/2006/relationships/hyperlink" Target="http://www.seavest.co.za/inv/fpdf16/inv-preview.php?Id=43605" TargetMode="External"/><Relationship Id="rId_hyperlink_255" Type="http://schemas.openxmlformats.org/officeDocument/2006/relationships/hyperlink" Target="http://www.seavest.co.za/inv/fpdf16/inv-preview.php?Id=43023" TargetMode="External"/><Relationship Id="rId_hyperlink_256" Type="http://schemas.openxmlformats.org/officeDocument/2006/relationships/hyperlink" Target="http://www.seavest.co.za/inv/fpdf16/inv-preview.php?Id=43291" TargetMode="External"/><Relationship Id="rId_hyperlink_257" Type="http://schemas.openxmlformats.org/officeDocument/2006/relationships/hyperlink" Target="http://www.seavest.co.za/inv/fpdf16/inv-preview.php?Id=43596" TargetMode="External"/><Relationship Id="rId_hyperlink_258" Type="http://schemas.openxmlformats.org/officeDocument/2006/relationships/hyperlink" Target="http://www.seavest.co.za/inv/fpdf16/inv-preview.php?Id=43621" TargetMode="External"/><Relationship Id="rId_hyperlink_259" Type="http://schemas.openxmlformats.org/officeDocument/2006/relationships/hyperlink" Target="http://www.seavest.co.za/inv/fpdf16/inv-preview.php?Id=42067" TargetMode="External"/><Relationship Id="rId_hyperlink_260" Type="http://schemas.openxmlformats.org/officeDocument/2006/relationships/hyperlink" Target="http://www.seavest.co.za/inv/fpdf16/inv-preview.php?Id=42998" TargetMode="External"/><Relationship Id="rId_hyperlink_261" Type="http://schemas.openxmlformats.org/officeDocument/2006/relationships/hyperlink" Target="http://www.seavest.co.za/inv/fpdf16/inv-preview.php?Id=43112" TargetMode="External"/><Relationship Id="rId_hyperlink_262" Type="http://schemas.openxmlformats.org/officeDocument/2006/relationships/hyperlink" Target="http://www.seavest.co.za/inv/fpdf16/inv-preview.php?Id=43253" TargetMode="External"/><Relationship Id="rId_hyperlink_263" Type="http://schemas.openxmlformats.org/officeDocument/2006/relationships/hyperlink" Target="http://www.seavest.co.za/inv/fpdf16/inv-preview.php?Id=43309" TargetMode="External"/><Relationship Id="rId_hyperlink_264" Type="http://schemas.openxmlformats.org/officeDocument/2006/relationships/hyperlink" Target="http://www.seavest.co.za/inv/fpdf16/inv-preview.php?Id=43430" TargetMode="External"/><Relationship Id="rId_hyperlink_265" Type="http://schemas.openxmlformats.org/officeDocument/2006/relationships/hyperlink" Target="http://www.seavest.co.za/inv/fpdf16/inv-preview.php?Id=41367" TargetMode="External"/><Relationship Id="rId_hyperlink_266" Type="http://schemas.openxmlformats.org/officeDocument/2006/relationships/hyperlink" Target="http://www.seavest.co.za/inv/fpdf16/inv-preview.php?Id=40773" TargetMode="External"/><Relationship Id="rId_hyperlink_267" Type="http://schemas.openxmlformats.org/officeDocument/2006/relationships/hyperlink" Target="http://www.seavest.co.za/inv/fpdf16/inv-preview.php?Id=42583" TargetMode="External"/><Relationship Id="rId_hyperlink_268" Type="http://schemas.openxmlformats.org/officeDocument/2006/relationships/hyperlink" Target="http://www.seavest.co.za/inv/fpdf16/inv-preview.php?Id=42732" TargetMode="External"/><Relationship Id="rId_hyperlink_269" Type="http://schemas.openxmlformats.org/officeDocument/2006/relationships/hyperlink" Target="http://www.seavest.co.za/inv/fpdf16/inv-preview.php?Id=42743" TargetMode="External"/><Relationship Id="rId_hyperlink_270" Type="http://schemas.openxmlformats.org/officeDocument/2006/relationships/hyperlink" Target="http://www.seavest.co.za/inv/fpdf16/inv-preview.php?Id=42766" TargetMode="External"/><Relationship Id="rId_hyperlink_271" Type="http://schemas.openxmlformats.org/officeDocument/2006/relationships/hyperlink" Target="http://www.seavest.co.za/inv/fpdf16/inv-preview.php?Id=41788" TargetMode="External"/><Relationship Id="rId_hyperlink_272" Type="http://schemas.openxmlformats.org/officeDocument/2006/relationships/hyperlink" Target="http://www.seavest.co.za/inv/fpdf16/inv-preview.php?Id=42413" TargetMode="External"/><Relationship Id="rId_hyperlink_273" Type="http://schemas.openxmlformats.org/officeDocument/2006/relationships/hyperlink" Target="http://www.seavest.co.za/inv/fpdf16/inv-preview.php?Id=40669" TargetMode="External"/><Relationship Id="rId_hyperlink_274" Type="http://schemas.openxmlformats.org/officeDocument/2006/relationships/hyperlink" Target="http://www.seavest.co.za/inv/fpdf16/inv-preview.php?Id=41069" TargetMode="External"/><Relationship Id="rId_hyperlink_275" Type="http://schemas.openxmlformats.org/officeDocument/2006/relationships/hyperlink" Target="http://www.seavest.co.za/inv/fpdf16/inv-preview.php?Id=40123" TargetMode="External"/><Relationship Id="rId_hyperlink_276" Type="http://schemas.openxmlformats.org/officeDocument/2006/relationships/hyperlink" Target="http://www.seavest.co.za/inv/fpdf16/inv-preview.php?Id=41636" TargetMode="External"/><Relationship Id="rId_hyperlink_277" Type="http://schemas.openxmlformats.org/officeDocument/2006/relationships/hyperlink" Target="http://www.seavest.co.za/inv/fpdf16/inv-preview.php?Id=41739" TargetMode="External"/><Relationship Id="rId_hyperlink_278" Type="http://schemas.openxmlformats.org/officeDocument/2006/relationships/hyperlink" Target="http://www.seavest.co.za/inv/fpdf16/inv-preview.php?Id=42056" TargetMode="External"/><Relationship Id="rId_hyperlink_279" Type="http://schemas.openxmlformats.org/officeDocument/2006/relationships/hyperlink" Target="http://www.seavest.co.za/inv/fpdf16/inv-preview.php?Id=42224" TargetMode="External"/><Relationship Id="rId_hyperlink_280" Type="http://schemas.openxmlformats.org/officeDocument/2006/relationships/hyperlink" Target="http://www.seavest.co.za/inv/fpdf16/inv-preview.php?Id=42247" TargetMode="External"/><Relationship Id="rId_hyperlink_281" Type="http://schemas.openxmlformats.org/officeDocument/2006/relationships/hyperlink" Target="http://www.seavest.co.za/inv/fpdf16/inv-preview.php?Id=42292" TargetMode="External"/><Relationship Id="rId_hyperlink_282" Type="http://schemas.openxmlformats.org/officeDocument/2006/relationships/hyperlink" Target="http://www.seavest.co.za/inv/fpdf16/inv-preview.php?Id=42333" TargetMode="External"/><Relationship Id="rId_hyperlink_283" Type="http://schemas.openxmlformats.org/officeDocument/2006/relationships/hyperlink" Target="http://www.seavest.co.za/inv/fpdf16/inv-preview.php?Id=43084" TargetMode="External"/><Relationship Id="rId_hyperlink_284" Type="http://schemas.openxmlformats.org/officeDocument/2006/relationships/hyperlink" Target="http://www.seavest.co.za/inv/fpdf16/inv-preview.php?Id=43172" TargetMode="External"/><Relationship Id="rId_hyperlink_285" Type="http://schemas.openxmlformats.org/officeDocument/2006/relationships/hyperlink" Target="http://www.seavest.co.za/inv/fpdf16/inv-preview.php?Id=43238" TargetMode="External"/><Relationship Id="rId_hyperlink_286" Type="http://schemas.openxmlformats.org/officeDocument/2006/relationships/hyperlink" Target="http://www.seavest.co.za/inv/fpdf16/inv-preview.php?Id=43478" TargetMode="External"/><Relationship Id="rId_hyperlink_287" Type="http://schemas.openxmlformats.org/officeDocument/2006/relationships/hyperlink" Target="http://www.seavest.co.za/inv/fpdf16/inv-preview.php?Id=43562" TargetMode="External"/><Relationship Id="rId_hyperlink_288" Type="http://schemas.openxmlformats.org/officeDocument/2006/relationships/hyperlink" Target="http://www.seavest.co.za/inv/fpdf16/inv-preview.php?Id=43590" TargetMode="External"/><Relationship Id="rId_hyperlink_289" Type="http://schemas.openxmlformats.org/officeDocument/2006/relationships/hyperlink" Target="http://www.seavest.co.za/inv/fpdf16/inv-preview.php?Id=43634" TargetMode="External"/><Relationship Id="rId_hyperlink_290" Type="http://schemas.openxmlformats.org/officeDocument/2006/relationships/hyperlink" Target="http://www.seavest.co.za/inv/fpdf16/inv-preview.php?Id=43403" TargetMode="External"/><Relationship Id="rId_hyperlink_291" Type="http://schemas.openxmlformats.org/officeDocument/2006/relationships/hyperlink" Target="http://www.seavest.co.za/inv/fpdf16/inv-preview.php?Id=43269" TargetMode="External"/><Relationship Id="rId_hyperlink_292" Type="http://schemas.openxmlformats.org/officeDocument/2006/relationships/hyperlink" Target="http://www.seavest.co.za/inv/fpdf16/inv-preview.php?Id=42314" TargetMode="External"/><Relationship Id="rId_hyperlink_293" Type="http://schemas.openxmlformats.org/officeDocument/2006/relationships/hyperlink" Target="http://www.seavest.co.za/inv/fpdf16/inv-preview.php?Id=42499" TargetMode="External"/><Relationship Id="rId_hyperlink_294" Type="http://schemas.openxmlformats.org/officeDocument/2006/relationships/hyperlink" Target="http://www.seavest.co.za/inv/fpdf16/inv-preview.php?Id=42531" TargetMode="External"/><Relationship Id="rId_hyperlink_295" Type="http://schemas.openxmlformats.org/officeDocument/2006/relationships/hyperlink" Target="http://www.seavest.co.za/inv/fpdf16/inv-preview.php?Id=42532" TargetMode="External"/><Relationship Id="rId_hyperlink_296" Type="http://schemas.openxmlformats.org/officeDocument/2006/relationships/hyperlink" Target="http://www.seavest.co.za/inv/fpdf16/inv-preview.php?Id=42534" TargetMode="External"/><Relationship Id="rId_hyperlink_297" Type="http://schemas.openxmlformats.org/officeDocument/2006/relationships/hyperlink" Target="http://www.seavest.co.za/inv/fpdf16/inv-preview.php?Id=42536" TargetMode="External"/><Relationship Id="rId_hyperlink_298" Type="http://schemas.openxmlformats.org/officeDocument/2006/relationships/hyperlink" Target="http://www.seavest.co.za/inv/fpdf16/inv-preview.php?Id=42632" TargetMode="External"/><Relationship Id="rId_hyperlink_299" Type="http://schemas.openxmlformats.org/officeDocument/2006/relationships/hyperlink" Target="http://www.seavest.co.za/inv/fpdf16/inv-preview.php?Id=42644" TargetMode="External"/><Relationship Id="rId_hyperlink_300" Type="http://schemas.openxmlformats.org/officeDocument/2006/relationships/hyperlink" Target="http://www.seavest.co.za/inv/fpdf16/inv-preview.php?Id=42659" TargetMode="External"/><Relationship Id="rId_hyperlink_301" Type="http://schemas.openxmlformats.org/officeDocument/2006/relationships/hyperlink" Target="http://www.seavest.co.za/inv/fpdf16/inv-preview.php?Id=42674" TargetMode="External"/><Relationship Id="rId_hyperlink_302" Type="http://schemas.openxmlformats.org/officeDocument/2006/relationships/hyperlink" Target="http://www.seavest.co.za/inv/fpdf16/inv-preview.php?Id=43024" TargetMode="External"/><Relationship Id="rId_hyperlink_303" Type="http://schemas.openxmlformats.org/officeDocument/2006/relationships/hyperlink" Target="http://www.seavest.co.za/inv/fpdf16/inv-preview.php?Id=43310" TargetMode="External"/><Relationship Id="rId_hyperlink_304" Type="http://schemas.openxmlformats.org/officeDocument/2006/relationships/hyperlink" Target="http://www.seavest.co.za/inv/fpdf16/inv-preview.php?Id=43452" TargetMode="External"/><Relationship Id="rId_hyperlink_305" Type="http://schemas.openxmlformats.org/officeDocument/2006/relationships/hyperlink" Target="http://www.seavest.co.za/inv/fpdf16/inv-preview.php?Id=41083" TargetMode="External"/><Relationship Id="rId_hyperlink_306" Type="http://schemas.openxmlformats.org/officeDocument/2006/relationships/hyperlink" Target="http://www.seavest.co.za/inv/fpdf16/inv-preview.php?Id=41593" TargetMode="External"/><Relationship Id="rId_hyperlink_307" Type="http://schemas.openxmlformats.org/officeDocument/2006/relationships/hyperlink" Target="http://www.seavest.co.za/inv/fpdf16/inv-preview.php?Id=39970" TargetMode="External"/><Relationship Id="rId_hyperlink_308" Type="http://schemas.openxmlformats.org/officeDocument/2006/relationships/hyperlink" Target="http://www.seavest.co.za/inv/fpdf16/inv-preview.php?Id=42148" TargetMode="External"/><Relationship Id="rId_hyperlink_309" Type="http://schemas.openxmlformats.org/officeDocument/2006/relationships/hyperlink" Target="http://www.seavest.co.za/inv/fpdf16/inv-preview.php?Id=42758" TargetMode="External"/><Relationship Id="rId_hyperlink_310" Type="http://schemas.openxmlformats.org/officeDocument/2006/relationships/hyperlink" Target="http://www.seavest.co.za/inv/fpdf16/inv-preview.php?Id=42463" TargetMode="External"/><Relationship Id="rId_hyperlink_311" Type="http://schemas.openxmlformats.org/officeDocument/2006/relationships/hyperlink" Target="http://www.seavest.co.za/inv/fpdf16/inv-preview.php?Id=42476" TargetMode="External"/><Relationship Id="rId_hyperlink_312" Type="http://schemas.openxmlformats.org/officeDocument/2006/relationships/hyperlink" Target="http://www.seavest.co.za/inv/fpdf16/inv-preview.php?Id=42488" TargetMode="External"/><Relationship Id="rId_hyperlink_313" Type="http://schemas.openxmlformats.org/officeDocument/2006/relationships/hyperlink" Target="http://www.seavest.co.za/inv/fpdf16/inv-preview.php?Id=42083" TargetMode="External"/><Relationship Id="rId_hyperlink_314" Type="http://schemas.openxmlformats.org/officeDocument/2006/relationships/hyperlink" Target="http://www.seavest.co.za/inv/fpdf16/inv-preview.php?Id=42113" TargetMode="External"/><Relationship Id="rId_hyperlink_315" Type="http://schemas.openxmlformats.org/officeDocument/2006/relationships/hyperlink" Target="http://www.seavest.co.za/inv/fpdf16/inv-preview.php?Id=42117" TargetMode="External"/><Relationship Id="rId_hyperlink_316" Type="http://schemas.openxmlformats.org/officeDocument/2006/relationships/hyperlink" Target="http://www.seavest.co.za/inv/fpdf16/inv-preview.php?Id=42185" TargetMode="External"/><Relationship Id="rId_hyperlink_317" Type="http://schemas.openxmlformats.org/officeDocument/2006/relationships/hyperlink" Target="http://www.seavest.co.za/inv/fpdf16/inv-preview.php?Id=42253" TargetMode="External"/><Relationship Id="rId_hyperlink_318" Type="http://schemas.openxmlformats.org/officeDocument/2006/relationships/hyperlink" Target="http://www.seavest.co.za/inv/fpdf16/inv-preview.php?Id=42300" TargetMode="External"/><Relationship Id="rId_hyperlink_319" Type="http://schemas.openxmlformats.org/officeDocument/2006/relationships/hyperlink" Target="http://www.seavest.co.za/inv/fpdf16/inv-preview.php?Id=40745" TargetMode="External"/><Relationship Id="rId_hyperlink_320" Type="http://schemas.openxmlformats.org/officeDocument/2006/relationships/hyperlink" Target="http://www.seavest.co.za/inv/fpdf16/inv-preview.php?Id=40755" TargetMode="External"/><Relationship Id="rId_hyperlink_321" Type="http://schemas.openxmlformats.org/officeDocument/2006/relationships/hyperlink" Target="http://www.seavest.co.za/inv/fpdf16/inv-preview.php?Id=40498" TargetMode="External"/><Relationship Id="rId_hyperlink_322" Type="http://schemas.openxmlformats.org/officeDocument/2006/relationships/hyperlink" Target="http://www.seavest.co.za/inv/fpdf16/inv-preview.php?Id=40753" TargetMode="External"/><Relationship Id="rId_hyperlink_323" Type="http://schemas.openxmlformats.org/officeDocument/2006/relationships/hyperlink" Target="http://www.seavest.co.za/inv/fpdf16/inv-preview.php?Id=40782" TargetMode="External"/><Relationship Id="rId_hyperlink_324" Type="http://schemas.openxmlformats.org/officeDocument/2006/relationships/hyperlink" Target="http://www.seavest.co.za/inv/fpdf16/inv-preview.php?Id=43147" TargetMode="External"/><Relationship Id="rId_hyperlink_325" Type="http://schemas.openxmlformats.org/officeDocument/2006/relationships/hyperlink" Target="http://www.seavest.co.za/inv/fpdf16/inv-preview.php?Id=43251" TargetMode="External"/><Relationship Id="rId_hyperlink_326" Type="http://schemas.openxmlformats.org/officeDocument/2006/relationships/hyperlink" Target="http://www.seavest.co.za/inv/fpdf16/inv-preview.php?Id=43458" TargetMode="External"/><Relationship Id="rId_hyperlink_327" Type="http://schemas.openxmlformats.org/officeDocument/2006/relationships/hyperlink" Target="http://www.seavest.co.za/inv/fpdf16/inv-preview.php?Id=43401" TargetMode="External"/><Relationship Id="rId_hyperlink_328" Type="http://schemas.openxmlformats.org/officeDocument/2006/relationships/hyperlink" Target="http://www.seavest.co.za/inv/fpdf16/inv-preview.php?Id=43624" TargetMode="External"/><Relationship Id="rId_hyperlink_329" Type="http://schemas.openxmlformats.org/officeDocument/2006/relationships/hyperlink" Target="http://www.seavest.co.za/inv/fpdf16/inv-preview.php?Id=43633" TargetMode="External"/><Relationship Id="rId_hyperlink_330" Type="http://schemas.openxmlformats.org/officeDocument/2006/relationships/hyperlink" Target="http://www.seavest.co.za/inv/fpdf16/inv-preview.php?Id=43656" TargetMode="External"/><Relationship Id="rId_hyperlink_331" Type="http://schemas.openxmlformats.org/officeDocument/2006/relationships/hyperlink" Target="http://www.seavest.co.za/inv/fpdf16/inv-preview.php?Id=40325" TargetMode="External"/><Relationship Id="rId_hyperlink_332" Type="http://schemas.openxmlformats.org/officeDocument/2006/relationships/hyperlink" Target="http://www.seavest.co.za/inv/fpdf16/inv-preview.php?Id=40377" TargetMode="External"/><Relationship Id="rId_hyperlink_333" Type="http://schemas.openxmlformats.org/officeDocument/2006/relationships/hyperlink" Target="http://www.seavest.co.za/inv/fpdf16/inv-preview.php?Id=40386" TargetMode="External"/><Relationship Id="rId_hyperlink_334" Type="http://schemas.openxmlformats.org/officeDocument/2006/relationships/hyperlink" Target="http://www.seavest.co.za/inv/fpdf16/inv-preview.php?Id=40454" TargetMode="External"/><Relationship Id="rId_hyperlink_335" Type="http://schemas.openxmlformats.org/officeDocument/2006/relationships/hyperlink" Target="http://www.seavest.co.za/inv/fpdf16/inv-preview.php?Id=40466" TargetMode="External"/><Relationship Id="rId_hyperlink_336" Type="http://schemas.openxmlformats.org/officeDocument/2006/relationships/hyperlink" Target="http://www.seavest.co.za/inv/fpdf16/inv-preview.php?Id=42427" TargetMode="External"/><Relationship Id="rId_hyperlink_337" Type="http://schemas.openxmlformats.org/officeDocument/2006/relationships/hyperlink" Target="http://www.seavest.co.za/inv/fpdf16/inv-preview.php?Id=43043" TargetMode="External"/><Relationship Id="rId_hyperlink_338" Type="http://schemas.openxmlformats.org/officeDocument/2006/relationships/hyperlink" Target="http://www.seavest.co.za/inv/fpdf16/inv-preview.php?Id=42657" TargetMode="External"/><Relationship Id="rId_hyperlink_339" Type="http://schemas.openxmlformats.org/officeDocument/2006/relationships/hyperlink" Target="http://www.seavest.co.za/inv/fpdf16/inv-preview.php?Id=42966" TargetMode="External"/><Relationship Id="rId_hyperlink_340" Type="http://schemas.openxmlformats.org/officeDocument/2006/relationships/hyperlink" Target="http://www.seavest.co.za/inv/fpdf16/inv-preview.php?Id=43067" TargetMode="External"/><Relationship Id="rId_hyperlink_341" Type="http://schemas.openxmlformats.org/officeDocument/2006/relationships/hyperlink" Target="http://www.seavest.co.za/inv/fpdf16/inv-preview.php?Id=43150" TargetMode="External"/><Relationship Id="rId_hyperlink_342" Type="http://schemas.openxmlformats.org/officeDocument/2006/relationships/hyperlink" Target="http://www.seavest.co.za/inv/fpdf16/inv-preview.php?Id=43205" TargetMode="External"/><Relationship Id="rId_hyperlink_343" Type="http://schemas.openxmlformats.org/officeDocument/2006/relationships/hyperlink" Target="http://www.seavest.co.za/inv/fpdf16/inv-preview.php?Id=43243" TargetMode="External"/><Relationship Id="rId_hyperlink_344" Type="http://schemas.openxmlformats.org/officeDocument/2006/relationships/hyperlink" Target="http://www.seavest.co.za/inv/fpdf16/inv-preview.php?Id=43271" TargetMode="External"/><Relationship Id="rId_hyperlink_345" Type="http://schemas.openxmlformats.org/officeDocument/2006/relationships/hyperlink" Target="http://www.seavest.co.za/inv/fpdf16/inv-preview.php?Id=43326" TargetMode="External"/><Relationship Id="rId_hyperlink_346" Type="http://schemas.openxmlformats.org/officeDocument/2006/relationships/hyperlink" Target="http://www.seavest.co.za/inv/fpdf16/inv-preview.php?Id=43362" TargetMode="External"/><Relationship Id="rId_hyperlink_347" Type="http://schemas.openxmlformats.org/officeDocument/2006/relationships/hyperlink" Target="http://www.seavest.co.za/inv/fpdf16/inv-preview.php?Id=40184" TargetMode="External"/><Relationship Id="rId_hyperlink_348" Type="http://schemas.openxmlformats.org/officeDocument/2006/relationships/hyperlink" Target="http://www.seavest.co.za/inv/fpdf16/inv-preview.php?Id=41986" TargetMode="External"/><Relationship Id="rId_hyperlink_349" Type="http://schemas.openxmlformats.org/officeDocument/2006/relationships/hyperlink" Target="http://www.seavest.co.za/inv/fpdf16/inv-preview.php?Id=42436" TargetMode="External"/><Relationship Id="rId_hyperlink_350" Type="http://schemas.openxmlformats.org/officeDocument/2006/relationships/hyperlink" Target="http://www.seavest.co.za/inv/fpdf16/inv-preview.php?Id=42484" TargetMode="External"/><Relationship Id="rId_hyperlink_351" Type="http://schemas.openxmlformats.org/officeDocument/2006/relationships/hyperlink" Target="http://www.seavest.co.za/inv/fpdf16/inv-preview.php?Id=42489" TargetMode="External"/><Relationship Id="rId_hyperlink_352" Type="http://schemas.openxmlformats.org/officeDocument/2006/relationships/hyperlink" Target="http://www.seavest.co.za/inv/fpdf16/inv-preview.php?Id=42495" TargetMode="External"/><Relationship Id="rId_hyperlink_353" Type="http://schemas.openxmlformats.org/officeDocument/2006/relationships/hyperlink" Target="http://www.seavest.co.za/inv/fpdf16/inv-preview.php?Id=40966" TargetMode="External"/><Relationship Id="rId_hyperlink_354" Type="http://schemas.openxmlformats.org/officeDocument/2006/relationships/hyperlink" Target="http://www.seavest.co.za/inv/fpdf16/inv-preview.php?Id=40968" TargetMode="External"/><Relationship Id="rId_hyperlink_355" Type="http://schemas.openxmlformats.org/officeDocument/2006/relationships/hyperlink" Target="http://www.seavest.co.za/inv/fpdf16/inv-preview.php?Id=42104" TargetMode="External"/><Relationship Id="rId_hyperlink_356" Type="http://schemas.openxmlformats.org/officeDocument/2006/relationships/hyperlink" Target="http://www.seavest.co.za/inv/fpdf16/inv-preview.php?Id=43244" TargetMode="External"/><Relationship Id="rId_hyperlink_357" Type="http://schemas.openxmlformats.org/officeDocument/2006/relationships/hyperlink" Target="http://www.seavest.co.za/inv/fpdf16/inv-preview.php?Id=43274" TargetMode="External"/><Relationship Id="rId_hyperlink_358" Type="http://schemas.openxmlformats.org/officeDocument/2006/relationships/hyperlink" Target="http://www.seavest.co.za/inv/fpdf16/inv-preview.php?Id=43320" TargetMode="External"/><Relationship Id="rId_hyperlink_359" Type="http://schemas.openxmlformats.org/officeDocument/2006/relationships/hyperlink" Target="http://www.seavest.co.za/inv/fpdf16/inv-preview.php?Id=40735" TargetMode="External"/><Relationship Id="rId_hyperlink_360" Type="http://schemas.openxmlformats.org/officeDocument/2006/relationships/hyperlink" Target="http://www.seavest.co.za/inv/fpdf16/inv-preview.php?Id=43371" TargetMode="External"/><Relationship Id="rId_hyperlink_361" Type="http://schemas.openxmlformats.org/officeDocument/2006/relationships/hyperlink" Target="http://www.seavest.co.za/inv/fpdf16/inv-preview.php?Id=42884" TargetMode="External"/><Relationship Id="rId_hyperlink_362" Type="http://schemas.openxmlformats.org/officeDocument/2006/relationships/hyperlink" Target="http://www.seavest.co.za/inv/fpdf16/inv-preview.php?Id=42776" TargetMode="External"/><Relationship Id="rId_hyperlink_363" Type="http://schemas.openxmlformats.org/officeDocument/2006/relationships/hyperlink" Target="http://www.seavest.co.za/inv/fpdf16/inv-preview.php?Id=43092" TargetMode="External"/><Relationship Id="rId_hyperlink_364" Type="http://schemas.openxmlformats.org/officeDocument/2006/relationships/hyperlink" Target="http://www.seavest.co.za/inv/fpdf16/inv-preview.php?Id=43267" TargetMode="External"/><Relationship Id="rId_hyperlink_365" Type="http://schemas.openxmlformats.org/officeDocument/2006/relationships/hyperlink" Target="http://www.seavest.co.za/inv/fpdf16/inv-preview.php?Id=43389" TargetMode="External"/><Relationship Id="rId_hyperlink_366" Type="http://schemas.openxmlformats.org/officeDocument/2006/relationships/hyperlink" Target="http://www.seavest.co.za/inv/fpdf16/inv-preview.php?Id=43405" TargetMode="External"/><Relationship Id="rId_hyperlink_367" Type="http://schemas.openxmlformats.org/officeDocument/2006/relationships/hyperlink" Target="http://www.seavest.co.za/inv/fpdf16/inv-preview.php?Id=43423" TargetMode="External"/><Relationship Id="rId_hyperlink_368" Type="http://schemas.openxmlformats.org/officeDocument/2006/relationships/hyperlink" Target="http://www.seavest.co.za/inv/fpdf16/inv-preview.php?Id=43435" TargetMode="External"/><Relationship Id="rId_hyperlink_369" Type="http://schemas.openxmlformats.org/officeDocument/2006/relationships/hyperlink" Target="http://www.seavest.co.za/inv/fpdf16/inv-preview.php?Id=43449" TargetMode="External"/><Relationship Id="rId_hyperlink_370" Type="http://schemas.openxmlformats.org/officeDocument/2006/relationships/hyperlink" Target="http://www.seavest.co.za/inv/fpdf16/inv-preview.php?Id=43513" TargetMode="External"/><Relationship Id="rId_hyperlink_371" Type="http://schemas.openxmlformats.org/officeDocument/2006/relationships/hyperlink" Target="http://www.seavest.co.za/inv/fpdf16/inv-preview.php?Id=43476" TargetMode="External"/><Relationship Id="rId_hyperlink_372" Type="http://schemas.openxmlformats.org/officeDocument/2006/relationships/hyperlink" Target="http://www.seavest.co.za/inv/fpdf16/inv-preview.php?Id=43543" TargetMode="External"/><Relationship Id="rId_hyperlink_373" Type="http://schemas.openxmlformats.org/officeDocument/2006/relationships/hyperlink" Target="http://www.seavest.co.za/inv/fpdf16/inv-preview.php?Id=43612" TargetMode="External"/><Relationship Id="rId_hyperlink_374" Type="http://schemas.openxmlformats.org/officeDocument/2006/relationships/hyperlink" Target="http://www.seavest.co.za/inv/fpdf16/inv-preview.php?Id=43657" TargetMode="External"/><Relationship Id="rId_hyperlink_375" Type="http://schemas.openxmlformats.org/officeDocument/2006/relationships/hyperlink" Target="http://www.seavest.co.za/inv/fpdf16/inv-preview.php?Id=43673" TargetMode="External"/><Relationship Id="rId_hyperlink_376" Type="http://schemas.openxmlformats.org/officeDocument/2006/relationships/hyperlink" Target="http://www.seavest.co.za/inv/fpdf16/inv-preview.php?Id=40472" TargetMode="External"/><Relationship Id="rId_hyperlink_377" Type="http://schemas.openxmlformats.org/officeDocument/2006/relationships/hyperlink" Target="http://www.seavest.co.za/inv/fpdf16/inv-preview.php?Id=40531" TargetMode="External"/><Relationship Id="rId_hyperlink_378" Type="http://schemas.openxmlformats.org/officeDocument/2006/relationships/hyperlink" Target="http://www.seavest.co.za/inv/fpdf16/inv-preview.php?Id=42918" TargetMode="External"/><Relationship Id="rId_hyperlink_379" Type="http://schemas.openxmlformats.org/officeDocument/2006/relationships/hyperlink" Target="http://www.seavest.co.za/inv/fpdf16/inv-preview.php?Id=40151" TargetMode="External"/><Relationship Id="rId_hyperlink_380" Type="http://schemas.openxmlformats.org/officeDocument/2006/relationships/hyperlink" Target="http://www.seavest.co.za/inv/fpdf16/inv-preview.php?Id=42522" TargetMode="External"/><Relationship Id="rId_hyperlink_381" Type="http://schemas.openxmlformats.org/officeDocument/2006/relationships/hyperlink" Target="http://www.seavest.co.za/inv/fpdf16/inv-preview.php?Id=42524" TargetMode="External"/><Relationship Id="rId_hyperlink_382" Type="http://schemas.openxmlformats.org/officeDocument/2006/relationships/hyperlink" Target="http://www.seavest.co.za/inv/fpdf16/inv-preview.php?Id=42126" TargetMode="External"/><Relationship Id="rId_hyperlink_383" Type="http://schemas.openxmlformats.org/officeDocument/2006/relationships/hyperlink" Target="http://www.seavest.co.za/inv/fpdf16/inv-preview.php?Id=40412" TargetMode="External"/><Relationship Id="rId_hyperlink_384" Type="http://schemas.openxmlformats.org/officeDocument/2006/relationships/hyperlink" Target="http://www.seavest.co.za/inv/fpdf16/inv-preview.php?Id=43664" TargetMode="External"/><Relationship Id="rId_hyperlink_385" Type="http://schemas.openxmlformats.org/officeDocument/2006/relationships/hyperlink" Target="http://www.seavest.co.za/inv/fpdf16/inv-preview.php?Id=42686" TargetMode="External"/><Relationship Id="rId_hyperlink_386" Type="http://schemas.openxmlformats.org/officeDocument/2006/relationships/hyperlink" Target="http://www.seavest.co.za/inv/fpdf16/inv-preview.php?Id=42993" TargetMode="External"/><Relationship Id="rId_hyperlink_387" Type="http://schemas.openxmlformats.org/officeDocument/2006/relationships/hyperlink" Target="http://www.seavest.co.za/inv/fpdf16/inv-preview.php?Id=43268" TargetMode="External"/><Relationship Id="rId_hyperlink_388" Type="http://schemas.openxmlformats.org/officeDocument/2006/relationships/hyperlink" Target="http://www.seavest.co.za/inv/fpdf16/inv-preview.php?Id=43313" TargetMode="External"/><Relationship Id="rId_hyperlink_389" Type="http://schemas.openxmlformats.org/officeDocument/2006/relationships/hyperlink" Target="http://www.seavest.co.za/inv/fpdf16/inv-preview.php?Id=43353" TargetMode="External"/><Relationship Id="rId_hyperlink_390" Type="http://schemas.openxmlformats.org/officeDocument/2006/relationships/hyperlink" Target="http://www.seavest.co.za/inv/fpdf16/inv-preview.php?Id=43418" TargetMode="External"/><Relationship Id="rId_hyperlink_391" Type="http://schemas.openxmlformats.org/officeDocument/2006/relationships/hyperlink" Target="http://www.seavest.co.za/inv/fpdf16/inv-preview.php?Id=43460" TargetMode="External"/><Relationship Id="rId_hyperlink_392" Type="http://schemas.openxmlformats.org/officeDocument/2006/relationships/hyperlink" Target="http://www.seavest.co.za/inv/fpdf16/inv-preview.php?Id=43469" TargetMode="External"/><Relationship Id="rId_hyperlink_393" Type="http://schemas.openxmlformats.org/officeDocument/2006/relationships/hyperlink" Target="http://www.seavest.co.za/inv/fpdf16/inv-preview.php?Id=43485" TargetMode="External"/><Relationship Id="rId_hyperlink_394" Type="http://schemas.openxmlformats.org/officeDocument/2006/relationships/hyperlink" Target="http://www.seavest.co.za/inv/fpdf16/inv-preview.php?Id=43551" TargetMode="External"/><Relationship Id="rId_hyperlink_395" Type="http://schemas.openxmlformats.org/officeDocument/2006/relationships/hyperlink" Target="http://www.seavest.co.za/inv/fpdf16/inv-preview.php?Id=43557" TargetMode="External"/><Relationship Id="rId_hyperlink_396" Type="http://schemas.openxmlformats.org/officeDocument/2006/relationships/hyperlink" Target="http://www.seavest.co.za/inv/fpdf16/inv-preview.php?Id=43662" TargetMode="External"/><Relationship Id="rId_hyperlink_397" Type="http://schemas.openxmlformats.org/officeDocument/2006/relationships/hyperlink" Target="http://www.seavest.co.za/inv/fpdf16/inv-preview.php?Id=43663" TargetMode="External"/><Relationship Id="rId_hyperlink_398" Type="http://schemas.openxmlformats.org/officeDocument/2006/relationships/hyperlink" Target="http://www.seavest.co.za/inv/fpdf16/inv-preview.php?Id=43666" TargetMode="External"/><Relationship Id="rId_hyperlink_399" Type="http://schemas.openxmlformats.org/officeDocument/2006/relationships/hyperlink" Target="http://www.seavest.co.za/inv/fpdf16/inv-preview.php?Id=43676" TargetMode="External"/><Relationship Id="rId_hyperlink_400" Type="http://schemas.openxmlformats.org/officeDocument/2006/relationships/hyperlink" Target="http://www.seavest.co.za/inv/fpdf16/inv-preview.php?Id=40543" TargetMode="External"/><Relationship Id="rId_hyperlink_401" Type="http://schemas.openxmlformats.org/officeDocument/2006/relationships/hyperlink" Target="http://www.seavest.co.za/inv/fpdf16/inv-preview.php?Id=42913" TargetMode="External"/><Relationship Id="rId_hyperlink_402" Type="http://schemas.openxmlformats.org/officeDocument/2006/relationships/hyperlink" Target="http://www.seavest.co.za/inv/fpdf16/inv-preview.php?Id=43086" TargetMode="External"/><Relationship Id="rId_hyperlink_403" Type="http://schemas.openxmlformats.org/officeDocument/2006/relationships/hyperlink" Target="http://www.seavest.co.za/inv/fpdf16/inv-preview.php?Id=43178" TargetMode="External"/><Relationship Id="rId_hyperlink_404" Type="http://schemas.openxmlformats.org/officeDocument/2006/relationships/hyperlink" Target="http://www.seavest.co.za/inv/fpdf16/inv-preview.php?Id=43171" TargetMode="External"/><Relationship Id="rId_hyperlink_405" Type="http://schemas.openxmlformats.org/officeDocument/2006/relationships/hyperlink" Target="http://www.seavest.co.za/inv/fpdf16/inv-preview.php?Id=43210" TargetMode="External"/><Relationship Id="rId_hyperlink_406" Type="http://schemas.openxmlformats.org/officeDocument/2006/relationships/hyperlink" Target="http://www.seavest.co.za/inv/fpdf16/inv-preview.php?Id=43323" TargetMode="External"/><Relationship Id="rId_hyperlink_407" Type="http://schemas.openxmlformats.org/officeDocument/2006/relationships/hyperlink" Target="http://www.seavest.co.za/inv/fpdf16/inv-preview.php?Id=43325" TargetMode="External"/><Relationship Id="rId_hyperlink_408" Type="http://schemas.openxmlformats.org/officeDocument/2006/relationships/hyperlink" Target="http://www.seavest.co.za/inv/fpdf16/inv-preview.php?Id=43365" TargetMode="External"/><Relationship Id="rId_hyperlink_409" Type="http://schemas.openxmlformats.org/officeDocument/2006/relationships/hyperlink" Target="http://www.seavest.co.za/inv/fpdf16/inv-preview.php?Id=43378" TargetMode="External"/><Relationship Id="rId_hyperlink_410" Type="http://schemas.openxmlformats.org/officeDocument/2006/relationships/hyperlink" Target="http://www.seavest.co.za/inv/fpdf16/inv-preview.php?Id=43402" TargetMode="External"/><Relationship Id="rId_hyperlink_411" Type="http://schemas.openxmlformats.org/officeDocument/2006/relationships/hyperlink" Target="http://www.seavest.co.za/inv/fpdf16/inv-preview.php?Id=43433" TargetMode="External"/><Relationship Id="rId_hyperlink_412" Type="http://schemas.openxmlformats.org/officeDocument/2006/relationships/hyperlink" Target="http://www.seavest.co.za/inv/fpdf16/inv-preview.php?Id=43436" TargetMode="External"/><Relationship Id="rId_hyperlink_413" Type="http://schemas.openxmlformats.org/officeDocument/2006/relationships/hyperlink" Target="http://www.seavest.co.za/inv/fpdf16/inv-preview.php?Id=43445" TargetMode="External"/><Relationship Id="rId_hyperlink_414" Type="http://schemas.openxmlformats.org/officeDocument/2006/relationships/hyperlink" Target="http://www.seavest.co.za/inv/fpdf16/inv-preview.php?Id=43455" TargetMode="External"/><Relationship Id="rId_hyperlink_415" Type="http://schemas.openxmlformats.org/officeDocument/2006/relationships/hyperlink" Target="http://www.seavest.co.za/inv/fpdf16/inv-preview.php?Id=41315" TargetMode="External"/><Relationship Id="rId_hyperlink_416" Type="http://schemas.openxmlformats.org/officeDocument/2006/relationships/hyperlink" Target="http://www.seavest.co.za/inv/fpdf16/inv-preview.php?Id=42194" TargetMode="External"/><Relationship Id="rId_hyperlink_417" Type="http://schemas.openxmlformats.org/officeDocument/2006/relationships/hyperlink" Target="http://www.seavest.co.za/inv/fpdf16/inv-preview.php?Id=42764" TargetMode="External"/><Relationship Id="rId_hyperlink_418" Type="http://schemas.openxmlformats.org/officeDocument/2006/relationships/hyperlink" Target="http://www.seavest.co.za/inv/fpdf16/inv-preview.php?Id=42491" TargetMode="External"/><Relationship Id="rId_hyperlink_419" Type="http://schemas.openxmlformats.org/officeDocument/2006/relationships/hyperlink" Target="http://www.seavest.co.za/inv/fpdf16/inv-preview.php?Id=42492" TargetMode="External"/><Relationship Id="rId_hyperlink_420" Type="http://schemas.openxmlformats.org/officeDocument/2006/relationships/hyperlink" Target="http://www.seavest.co.za/inv/fpdf16/inv-preview.php?Id=42493" TargetMode="External"/><Relationship Id="rId_hyperlink_421" Type="http://schemas.openxmlformats.org/officeDocument/2006/relationships/hyperlink" Target="http://www.seavest.co.za/inv/fpdf16/inv-preview.php?Id=42517" TargetMode="External"/><Relationship Id="rId_hyperlink_422" Type="http://schemas.openxmlformats.org/officeDocument/2006/relationships/hyperlink" Target="http://www.seavest.co.za/inv/fpdf16/inv-preview.php?Id=42539" TargetMode="External"/><Relationship Id="rId_hyperlink_423" Type="http://schemas.openxmlformats.org/officeDocument/2006/relationships/hyperlink" Target="http://www.seavest.co.za/inv/fpdf16/inv-preview.php?Id=40606" TargetMode="External"/><Relationship Id="rId_hyperlink_424" Type="http://schemas.openxmlformats.org/officeDocument/2006/relationships/hyperlink" Target="http://www.seavest.co.za/inv/fpdf16/inv-preview.php?Id=43661" TargetMode="External"/><Relationship Id="rId_hyperlink_425" Type="http://schemas.openxmlformats.org/officeDocument/2006/relationships/hyperlink" Target="http://www.seavest.co.za/inv/fpdf16/inv-preview.php?Id=43541" TargetMode="External"/><Relationship Id="rId_hyperlink_426" Type="http://schemas.openxmlformats.org/officeDocument/2006/relationships/hyperlink" Target="http://www.seavest.co.za/inv/fpdf16/inv-preview.php?Id=43374" TargetMode="External"/><Relationship Id="rId_hyperlink_427" Type="http://schemas.openxmlformats.org/officeDocument/2006/relationships/hyperlink" Target="http://www.seavest.co.za/inv/fpdf16/inv-preview.php?Id=43630" TargetMode="External"/><Relationship Id="rId_hyperlink_428" Type="http://schemas.openxmlformats.org/officeDocument/2006/relationships/hyperlink" Target="http://www.seavest.co.za/inv/fpdf16/inv-preview.php?Id=43681" TargetMode="External"/><Relationship Id="rId_hyperlink_429" Type="http://schemas.openxmlformats.org/officeDocument/2006/relationships/hyperlink" Target="http://www.seavest.co.za/inv/fpdf16/inv-preview.php?Id=42349" TargetMode="External"/><Relationship Id="rId_hyperlink_430" Type="http://schemas.openxmlformats.org/officeDocument/2006/relationships/hyperlink" Target="http://www.seavest.co.za/inv/fpdf16/inv-preview.php?Id=42498" TargetMode="External"/><Relationship Id="rId_hyperlink_431" Type="http://schemas.openxmlformats.org/officeDocument/2006/relationships/hyperlink" Target="http://www.seavest.co.za/inv/fpdf16/inv-preview.php?Id=42666" TargetMode="External"/><Relationship Id="rId_hyperlink_432" Type="http://schemas.openxmlformats.org/officeDocument/2006/relationships/hyperlink" Target="http://www.seavest.co.za/inv/fpdf16/inv-preview.php?Id=43336" TargetMode="External"/><Relationship Id="rId_hyperlink_433" Type="http://schemas.openxmlformats.org/officeDocument/2006/relationships/hyperlink" Target="http://www.seavest.co.za/inv/fpdf16/inv-preview.php?Id=43412" TargetMode="External"/><Relationship Id="rId_hyperlink_434" Type="http://schemas.openxmlformats.org/officeDocument/2006/relationships/hyperlink" Target="http://www.seavest.co.za/inv/fpdf16/inv-preview.php?Id=43488" TargetMode="External"/><Relationship Id="rId_hyperlink_435" Type="http://schemas.openxmlformats.org/officeDocument/2006/relationships/hyperlink" Target="http://www.seavest.co.za/inv/fpdf16/inv-preview.php?Id=41343" TargetMode="External"/><Relationship Id="rId_hyperlink_436" Type="http://schemas.openxmlformats.org/officeDocument/2006/relationships/hyperlink" Target="http://www.seavest.co.za/inv/fpdf16/inv-preview.php?Id=40204" TargetMode="External"/><Relationship Id="rId_hyperlink_437" Type="http://schemas.openxmlformats.org/officeDocument/2006/relationships/hyperlink" Target="http://www.seavest.co.za/inv/fpdf16/inv-preview.php?Id=42757" TargetMode="External"/><Relationship Id="rId_hyperlink_438" Type="http://schemas.openxmlformats.org/officeDocument/2006/relationships/hyperlink" Target="http://www.seavest.co.za/inv/fpdf16/inv-preview.php?Id=42934" TargetMode="External"/><Relationship Id="rId_hyperlink_439" Type="http://schemas.openxmlformats.org/officeDocument/2006/relationships/hyperlink" Target="http://www.seavest.co.za/inv/fpdf16/inv-preview.php?Id=42955" TargetMode="External"/><Relationship Id="rId_hyperlink_440" Type="http://schemas.openxmlformats.org/officeDocument/2006/relationships/hyperlink" Target="http://www.seavest.co.za/inv/fpdf16/inv-preview.php?Id=42785" TargetMode="External"/><Relationship Id="rId_hyperlink_441" Type="http://schemas.openxmlformats.org/officeDocument/2006/relationships/hyperlink" Target="http://www.seavest.co.za/inv/fpdf16/inv-preview.php?Id=42823" TargetMode="External"/><Relationship Id="rId_hyperlink_442" Type="http://schemas.openxmlformats.org/officeDocument/2006/relationships/hyperlink" Target="http://www.seavest.co.za/inv/fpdf16/inv-preview.php?Id=40882" TargetMode="External"/><Relationship Id="rId_hyperlink_443" Type="http://schemas.openxmlformats.org/officeDocument/2006/relationships/hyperlink" Target="http://www.seavest.co.za/inv/fpdf16/inv-preview.php?Id=42140" TargetMode="External"/><Relationship Id="rId_hyperlink_444" Type="http://schemas.openxmlformats.org/officeDocument/2006/relationships/hyperlink" Target="http://www.seavest.co.za/inv/fpdf16/inv-preview.php?Id=42151" TargetMode="External"/><Relationship Id="rId_hyperlink_445" Type="http://schemas.openxmlformats.org/officeDocument/2006/relationships/hyperlink" Target="http://www.seavest.co.za/inv/fpdf16/inv-preview.php?Id=42155" TargetMode="External"/><Relationship Id="rId_hyperlink_446" Type="http://schemas.openxmlformats.org/officeDocument/2006/relationships/hyperlink" Target="http://www.seavest.co.za/inv/fpdf16/inv-preview.php?Id=43078" TargetMode="External"/><Relationship Id="rId_hyperlink_447" Type="http://schemas.openxmlformats.org/officeDocument/2006/relationships/hyperlink" Target="http://www.seavest.co.za/inv/fpdf16/inv-preview.php?Id=42612" TargetMode="External"/><Relationship Id="rId_hyperlink_448" Type="http://schemas.openxmlformats.org/officeDocument/2006/relationships/hyperlink" Target="http://www.seavest.co.za/inv/fpdf16/inv-preview.php?Id=42740" TargetMode="External"/><Relationship Id="rId_hyperlink_449" Type="http://schemas.openxmlformats.org/officeDocument/2006/relationships/hyperlink" Target="http://www.seavest.co.za/inv/fpdf16/inv-preview.php?Id=43019" TargetMode="External"/><Relationship Id="rId_hyperlink_450" Type="http://schemas.openxmlformats.org/officeDocument/2006/relationships/hyperlink" Target="http://www.seavest.co.za/inv/fpdf16/inv-preview.php?Id=43059" TargetMode="External"/><Relationship Id="rId_hyperlink_451" Type="http://schemas.openxmlformats.org/officeDocument/2006/relationships/hyperlink" Target="http://www.seavest.co.za/inv/fpdf16/inv-preview.php?Id=43107" TargetMode="External"/><Relationship Id="rId_hyperlink_452" Type="http://schemas.openxmlformats.org/officeDocument/2006/relationships/hyperlink" Target="http://www.seavest.co.za/inv/fpdf16/inv-preview.php?Id=43254" TargetMode="External"/><Relationship Id="rId_hyperlink_453" Type="http://schemas.openxmlformats.org/officeDocument/2006/relationships/hyperlink" Target="http://www.seavest.co.za/inv/fpdf16/inv-preview.php?Id=43285" TargetMode="External"/><Relationship Id="rId_hyperlink_454" Type="http://schemas.openxmlformats.org/officeDocument/2006/relationships/hyperlink" Target="http://www.seavest.co.za/inv/fpdf16/inv-preview.php?Id=43289" TargetMode="External"/><Relationship Id="rId_hyperlink_455" Type="http://schemas.openxmlformats.org/officeDocument/2006/relationships/hyperlink" Target="http://www.seavest.co.za/inv/fpdf16/inv-preview.php?Id=43296" TargetMode="External"/><Relationship Id="rId_hyperlink_456" Type="http://schemas.openxmlformats.org/officeDocument/2006/relationships/hyperlink" Target="http://www.seavest.co.za/inv/fpdf16/inv-preview.php?Id=43312" TargetMode="External"/><Relationship Id="rId_hyperlink_457" Type="http://schemas.openxmlformats.org/officeDocument/2006/relationships/hyperlink" Target="http://www.seavest.co.za/inv/fpdf16/inv-preview.php?Id=43315" TargetMode="External"/><Relationship Id="rId_hyperlink_458" Type="http://schemas.openxmlformats.org/officeDocument/2006/relationships/hyperlink" Target="http://www.seavest.co.za/inv/fpdf16/inv-preview.php?Id=43316" TargetMode="External"/><Relationship Id="rId_hyperlink_459" Type="http://schemas.openxmlformats.org/officeDocument/2006/relationships/hyperlink" Target="http://www.seavest.co.za/inv/fpdf16/inv-preview.php?Id=40671" TargetMode="External"/><Relationship Id="rId_hyperlink_460" Type="http://schemas.openxmlformats.org/officeDocument/2006/relationships/hyperlink" Target="http://www.seavest.co.za/inv/fpdf16/inv-preview.php?Id=40706" TargetMode="External"/><Relationship Id="rId_hyperlink_461" Type="http://schemas.openxmlformats.org/officeDocument/2006/relationships/hyperlink" Target="http://www.seavest.co.za/inv/fpdf16/inv-preview.php?Id=41060" TargetMode="External"/><Relationship Id="rId_hyperlink_462" Type="http://schemas.openxmlformats.org/officeDocument/2006/relationships/hyperlink" Target="http://www.seavest.co.za/inv/fpdf16/inv-preview.php?Id=41053" TargetMode="External"/><Relationship Id="rId_hyperlink_463" Type="http://schemas.openxmlformats.org/officeDocument/2006/relationships/hyperlink" Target="http://www.seavest.co.za/inv/fpdf16/inv-preview.php?Id=41429" TargetMode="External"/><Relationship Id="rId_hyperlink_464" Type="http://schemas.openxmlformats.org/officeDocument/2006/relationships/hyperlink" Target="http://www.seavest.co.za/inv/fpdf16/inv-preview.php?Id=41511" TargetMode="External"/><Relationship Id="rId_hyperlink_465" Type="http://schemas.openxmlformats.org/officeDocument/2006/relationships/hyperlink" Target="http://www.seavest.co.za/inv/fpdf16/inv-preview.php?Id=42114" TargetMode="External"/><Relationship Id="rId_hyperlink_466" Type="http://schemas.openxmlformats.org/officeDocument/2006/relationships/hyperlink" Target="http://www.seavest.co.za/inv/fpdf16/inv-preview.php?Id=42360" TargetMode="External"/><Relationship Id="rId_hyperlink_467" Type="http://schemas.openxmlformats.org/officeDocument/2006/relationships/hyperlink" Target="http://www.seavest.co.za/inv/fpdf16/inv-preview.php?Id=42439" TargetMode="External"/><Relationship Id="rId_hyperlink_468" Type="http://schemas.openxmlformats.org/officeDocument/2006/relationships/hyperlink" Target="http://www.seavest.co.za/inv/fpdf16/inv-preview.php?Id=42528" TargetMode="External"/><Relationship Id="rId_hyperlink_469" Type="http://schemas.openxmlformats.org/officeDocument/2006/relationships/hyperlink" Target="http://www.seavest.co.za/inv/fpdf16/inv-preview.php?Id=43180" TargetMode="External"/><Relationship Id="rId_hyperlink_470" Type="http://schemas.openxmlformats.org/officeDocument/2006/relationships/hyperlink" Target="http://www.seavest.co.za/inv/fpdf16/inv-preview.php?Id=43335" TargetMode="External"/><Relationship Id="rId_hyperlink_471" Type="http://schemas.openxmlformats.org/officeDocument/2006/relationships/hyperlink" Target="http://www.seavest.co.za/inv/fpdf16/inv-preview.php?Id=43382" TargetMode="External"/><Relationship Id="rId_hyperlink_472" Type="http://schemas.openxmlformats.org/officeDocument/2006/relationships/hyperlink" Target="http://www.seavest.co.za/inv/fpdf16/inv-preview.php?Id=43487" TargetMode="External"/><Relationship Id="rId_hyperlink_473" Type="http://schemas.openxmlformats.org/officeDocument/2006/relationships/hyperlink" Target="http://www.seavest.co.za/inv/fpdf16/inv-preview.php?Id=43489" TargetMode="External"/><Relationship Id="rId_hyperlink_474" Type="http://schemas.openxmlformats.org/officeDocument/2006/relationships/hyperlink" Target="http://www.seavest.co.za/inv/fpdf16/inv-preview.php?Id=41002" TargetMode="External"/><Relationship Id="rId_hyperlink_475" Type="http://schemas.openxmlformats.org/officeDocument/2006/relationships/hyperlink" Target="http://www.seavest.co.za/inv/fpdf16/inv-preview.php?Id=42533" TargetMode="External"/><Relationship Id="rId_hyperlink_476" Type="http://schemas.openxmlformats.org/officeDocument/2006/relationships/hyperlink" Target="http://www.seavest.co.za/inv/fpdf16/inv-preview.php?Id=41738" TargetMode="External"/><Relationship Id="rId_hyperlink_477" Type="http://schemas.openxmlformats.org/officeDocument/2006/relationships/hyperlink" Target="http://www.seavest.co.za/inv/fpdf16/inv-preview.php?Id=42168" TargetMode="External"/><Relationship Id="rId_hyperlink_478" Type="http://schemas.openxmlformats.org/officeDocument/2006/relationships/hyperlink" Target="http://www.seavest.co.za/inv/fpdf16/inv-preview.php?Id=42450" TargetMode="External"/><Relationship Id="rId_hyperlink_479" Type="http://schemas.openxmlformats.org/officeDocument/2006/relationships/hyperlink" Target="http://www.seavest.co.za/inv/fpdf16/inv-preview.php?Id=42985" TargetMode="External"/><Relationship Id="rId_hyperlink_480" Type="http://schemas.openxmlformats.org/officeDocument/2006/relationships/hyperlink" Target="http://www.seavest.co.za/inv/fpdf16/inv-preview.php?Id=42994" TargetMode="External"/><Relationship Id="rId_hyperlink_481" Type="http://schemas.openxmlformats.org/officeDocument/2006/relationships/hyperlink" Target="http://www.seavest.co.za/inv/fpdf16/inv-preview.php?Id=43136" TargetMode="External"/><Relationship Id="rId_hyperlink_482" Type="http://schemas.openxmlformats.org/officeDocument/2006/relationships/hyperlink" Target="http://www.seavest.co.za/inv/fpdf16/inv-preview.php?Id=43209" TargetMode="External"/><Relationship Id="rId_hyperlink_483" Type="http://schemas.openxmlformats.org/officeDocument/2006/relationships/hyperlink" Target="http://www.seavest.co.za/inv/fpdf16/inv-preview.php?Id=43354" TargetMode="External"/><Relationship Id="rId_hyperlink_484" Type="http://schemas.openxmlformats.org/officeDocument/2006/relationships/hyperlink" Target="http://www.seavest.co.za/inv/fpdf16/inv-preview.php?Id=43424" TargetMode="External"/><Relationship Id="rId_hyperlink_485" Type="http://schemas.openxmlformats.org/officeDocument/2006/relationships/hyperlink" Target="http://www.seavest.co.za/inv/fpdf16/inv-preview.php?Id=43441" TargetMode="External"/><Relationship Id="rId_hyperlink_486" Type="http://schemas.openxmlformats.org/officeDocument/2006/relationships/hyperlink" Target="http://www.seavest.co.za/inv/fpdf16/inv-preview.php?Id=43578" TargetMode="External"/><Relationship Id="rId_hyperlink_487" Type="http://schemas.openxmlformats.org/officeDocument/2006/relationships/hyperlink" Target="http://www.seavest.co.za/inv/fpdf16/inv-preview.php?Id=43672" TargetMode="External"/><Relationship Id="rId_hyperlink_488" Type="http://schemas.openxmlformats.org/officeDocument/2006/relationships/hyperlink" Target="http://www.seavest.co.za/inv/fpdf16/inv-preview.php?Id=43680" TargetMode="External"/><Relationship Id="rId_hyperlink_489" Type="http://schemas.openxmlformats.org/officeDocument/2006/relationships/hyperlink" Target="http://www.seavest.co.za/inv/fpdf16/inv-preview.php?Id=40399" TargetMode="External"/><Relationship Id="rId_hyperlink_490" Type="http://schemas.openxmlformats.org/officeDocument/2006/relationships/hyperlink" Target="http://www.seavest.co.za/inv/fpdf16/inv-preview.php?Id=42734" TargetMode="External"/><Relationship Id="rId_hyperlink_491" Type="http://schemas.openxmlformats.org/officeDocument/2006/relationships/hyperlink" Target="http://www.seavest.co.za/inv/fpdf16/inv-preview.php?Id=42989" TargetMode="External"/><Relationship Id="rId_hyperlink_492" Type="http://schemas.openxmlformats.org/officeDocument/2006/relationships/hyperlink" Target="http://www.seavest.co.za/inv/fpdf16/inv-preview.php?Id=43120" TargetMode="External"/><Relationship Id="rId_hyperlink_493" Type="http://schemas.openxmlformats.org/officeDocument/2006/relationships/hyperlink" Target="http://www.seavest.co.za/inv/fpdf16/inv-preview.php?Id=43130" TargetMode="External"/><Relationship Id="rId_hyperlink_494" Type="http://schemas.openxmlformats.org/officeDocument/2006/relationships/hyperlink" Target="http://www.seavest.co.za/inv/fpdf16/inv-preview.php?Id=43204" TargetMode="External"/><Relationship Id="rId_hyperlink_495" Type="http://schemas.openxmlformats.org/officeDocument/2006/relationships/hyperlink" Target="http://www.seavest.co.za/inv/fpdf16/inv-preview.php?Id=43241" TargetMode="External"/><Relationship Id="rId_hyperlink_496" Type="http://schemas.openxmlformats.org/officeDocument/2006/relationships/hyperlink" Target="http://www.seavest.co.za/inv/fpdf16/inv-preview.php?Id=43287" TargetMode="External"/><Relationship Id="rId_hyperlink_497" Type="http://schemas.openxmlformats.org/officeDocument/2006/relationships/hyperlink" Target="http://www.seavest.co.za/inv/fpdf16/inv-preview.php?Id=43387" TargetMode="External"/><Relationship Id="rId_hyperlink_498" Type="http://schemas.openxmlformats.org/officeDocument/2006/relationships/hyperlink" Target="http://www.seavest.co.za/inv/fpdf16/inv-preview.php?Id=43388" TargetMode="External"/><Relationship Id="rId_hyperlink_499" Type="http://schemas.openxmlformats.org/officeDocument/2006/relationships/hyperlink" Target="http://www.seavest.co.za/inv/fpdf16/inv-preview.php?Id=43450" TargetMode="External"/><Relationship Id="rId_hyperlink_500" Type="http://schemas.openxmlformats.org/officeDocument/2006/relationships/hyperlink" Target="http://www.seavest.co.za/inv/fpdf16/inv-preview.php?Id=43484" TargetMode="External"/><Relationship Id="rId_hyperlink_501" Type="http://schemas.openxmlformats.org/officeDocument/2006/relationships/hyperlink" Target="http://www.seavest.co.za/inv/fpdf16/inv-preview.php?Id=41885" TargetMode="External"/><Relationship Id="rId_hyperlink_502" Type="http://schemas.openxmlformats.org/officeDocument/2006/relationships/hyperlink" Target="http://www.seavest.co.za/inv/fpdf16/inv-preview.php?Id=40785" TargetMode="External"/><Relationship Id="rId_hyperlink_503" Type="http://schemas.openxmlformats.org/officeDocument/2006/relationships/hyperlink" Target="http://www.seavest.co.za/inv/fpdf16/inv-preview.php?Id=42364" TargetMode="External"/><Relationship Id="rId_hyperlink_504" Type="http://schemas.openxmlformats.org/officeDocument/2006/relationships/hyperlink" Target="http://www.seavest.co.za/inv/fpdf16/inv-preview.php?Id=42537" TargetMode="External"/><Relationship Id="rId_hyperlink_505" Type="http://schemas.openxmlformats.org/officeDocument/2006/relationships/hyperlink" Target="http://www.seavest.co.za/inv/fpdf16/inv-preview.php?Id=42609" TargetMode="External"/><Relationship Id="rId_hyperlink_506" Type="http://schemas.openxmlformats.org/officeDocument/2006/relationships/hyperlink" Target="http://www.seavest.co.za/inv/fpdf16/inv-preview.php?Id=43237" TargetMode="External"/><Relationship Id="rId_hyperlink_507" Type="http://schemas.openxmlformats.org/officeDocument/2006/relationships/hyperlink" Target="http://www.seavest.co.za/inv/fpdf16/inv-preview.php?Id=40839" TargetMode="External"/><Relationship Id="rId_hyperlink_508" Type="http://schemas.openxmlformats.org/officeDocument/2006/relationships/hyperlink" Target="http://www.seavest.co.za/inv/fpdf16/inv-preview.php?Id=40688" TargetMode="External"/><Relationship Id="rId_hyperlink_509" Type="http://schemas.openxmlformats.org/officeDocument/2006/relationships/hyperlink" Target="http://www.seavest.co.za/inv/fpdf16/inv-preview.php?Id=40771" TargetMode="External"/><Relationship Id="rId_hyperlink_510" Type="http://schemas.openxmlformats.org/officeDocument/2006/relationships/hyperlink" Target="http://www.seavest.co.za/inv/fpdf16/inv-preview.php?Id=43351" TargetMode="External"/><Relationship Id="rId_hyperlink_511" Type="http://schemas.openxmlformats.org/officeDocument/2006/relationships/hyperlink" Target="http://www.seavest.co.za/inv/fpdf16/inv-preview.php?Id=43192" TargetMode="External"/><Relationship Id="rId_hyperlink_512" Type="http://schemas.openxmlformats.org/officeDocument/2006/relationships/hyperlink" Target="http://www.seavest.co.za/inv/fpdf16/inv-preview.php?Id=43437" TargetMode="External"/><Relationship Id="rId_hyperlink_513" Type="http://schemas.openxmlformats.org/officeDocument/2006/relationships/hyperlink" Target="http://www.seavest.co.za/inv/fpdf16/inv-preview.php?Id=43456" TargetMode="External"/><Relationship Id="rId_hyperlink_514" Type="http://schemas.openxmlformats.org/officeDocument/2006/relationships/hyperlink" Target="http://www.seavest.co.za/inv/fpdf16/inv-preview.php?Id=43517" TargetMode="External"/><Relationship Id="rId_hyperlink_515" Type="http://schemas.openxmlformats.org/officeDocument/2006/relationships/hyperlink" Target="http://www.seavest.co.za/inv/fpdf16/inv-preview.php?Id=43464" TargetMode="External"/><Relationship Id="rId_hyperlink_516" Type="http://schemas.openxmlformats.org/officeDocument/2006/relationships/hyperlink" Target="http://www.seavest.co.za/inv/fpdf16/inv-preview.php?Id=43636" TargetMode="External"/><Relationship Id="rId_hyperlink_517" Type="http://schemas.openxmlformats.org/officeDocument/2006/relationships/hyperlink" Target="http://www.seavest.co.za/inv/fpdf16/inv-preview.php?Id=42863" TargetMode="External"/><Relationship Id="rId_hyperlink_518" Type="http://schemas.openxmlformats.org/officeDocument/2006/relationships/hyperlink" Target="http://www.seavest.co.za/inv/fpdf16/inv-preview.php?Id=43139" TargetMode="External"/><Relationship Id="rId_hyperlink_519" Type="http://schemas.openxmlformats.org/officeDocument/2006/relationships/hyperlink" Target="http://www.seavest.co.za/inv/fpdf16/inv-preview.php?Id=43383" TargetMode="External"/><Relationship Id="rId_hyperlink_520" Type="http://schemas.openxmlformats.org/officeDocument/2006/relationships/hyperlink" Target="http://www.seavest.co.za/inv/fpdf16/inv-preview.php?Id=43416" TargetMode="External"/><Relationship Id="rId_hyperlink_521" Type="http://schemas.openxmlformats.org/officeDocument/2006/relationships/hyperlink" Target="http://www.seavest.co.za/inv/fpdf16/inv-preview.php?Id=41545" TargetMode="External"/><Relationship Id="rId_hyperlink_522" Type="http://schemas.openxmlformats.org/officeDocument/2006/relationships/hyperlink" Target="http://www.seavest.co.za/inv/fpdf16/inv-preview.php?Id=40984" TargetMode="External"/><Relationship Id="rId_hyperlink_523" Type="http://schemas.openxmlformats.org/officeDocument/2006/relationships/hyperlink" Target="http://www.seavest.co.za/inv/fpdf16/inv-preview.php?Id=42602" TargetMode="External"/><Relationship Id="rId_hyperlink_524" Type="http://schemas.openxmlformats.org/officeDocument/2006/relationships/hyperlink" Target="http://www.seavest.co.za/inv/fpdf16/inv-preview.php?Id=42975" TargetMode="External"/><Relationship Id="rId_hyperlink_525" Type="http://schemas.openxmlformats.org/officeDocument/2006/relationships/hyperlink" Target="http://www.seavest.co.za/inv/fpdf16/inv-preview.php?Id=42630" TargetMode="External"/><Relationship Id="rId_hyperlink_526" Type="http://schemas.openxmlformats.org/officeDocument/2006/relationships/hyperlink" Target="http://www.seavest.co.za/inv/fpdf16/inv-preview.php?Id=42669" TargetMode="External"/><Relationship Id="rId_hyperlink_527" Type="http://schemas.openxmlformats.org/officeDocument/2006/relationships/hyperlink" Target="http://www.seavest.co.za/inv/fpdf16/inv-preview.php?Id=42861" TargetMode="External"/><Relationship Id="rId_hyperlink_528" Type="http://schemas.openxmlformats.org/officeDocument/2006/relationships/hyperlink" Target="http://www.seavest.co.za/inv/fpdf16/inv-preview.php?Id=42552" TargetMode="External"/><Relationship Id="rId_hyperlink_529" Type="http://schemas.openxmlformats.org/officeDocument/2006/relationships/hyperlink" Target="http://www.seavest.co.za/inv/fpdf16/inv-preview.php?Id=42581" TargetMode="External"/><Relationship Id="rId_hyperlink_530" Type="http://schemas.openxmlformats.org/officeDocument/2006/relationships/hyperlink" Target="http://www.seavest.co.za/inv/fpdf16/inv-preview.php?Id=42097" TargetMode="External"/><Relationship Id="rId_hyperlink_531" Type="http://schemas.openxmlformats.org/officeDocument/2006/relationships/hyperlink" Target="http://www.seavest.co.za/inv/fpdf16/inv-preview.php?Id=42123" TargetMode="External"/><Relationship Id="rId_hyperlink_532" Type="http://schemas.openxmlformats.org/officeDocument/2006/relationships/hyperlink" Target="http://www.seavest.co.za/inv/fpdf16/inv-preview.php?Id=40122" TargetMode="External"/><Relationship Id="rId_hyperlink_533" Type="http://schemas.openxmlformats.org/officeDocument/2006/relationships/hyperlink" Target="http://www.seavest.co.za/inv/fpdf16/inv-preview.php?Id=40343" TargetMode="External"/><Relationship Id="rId_hyperlink_534" Type="http://schemas.openxmlformats.org/officeDocument/2006/relationships/hyperlink" Target="http://www.seavest.co.za/inv/fpdf16/inv-preview.php?Id=43090" TargetMode="External"/><Relationship Id="rId_hyperlink_535" Type="http://schemas.openxmlformats.org/officeDocument/2006/relationships/hyperlink" Target="http://www.seavest.co.za/inv/fpdf16/inv-preview.php?Id=42381" TargetMode="External"/><Relationship Id="rId_hyperlink_536" Type="http://schemas.openxmlformats.org/officeDocument/2006/relationships/hyperlink" Target="http://www.seavest.co.za/inv/fpdf16/inv-preview.php?Id=42795" TargetMode="External"/><Relationship Id="rId_hyperlink_537" Type="http://schemas.openxmlformats.org/officeDocument/2006/relationships/hyperlink" Target="http://www.seavest.co.za/inv/fpdf16/inv-preview.php?Id=43602" TargetMode="External"/><Relationship Id="rId_hyperlink_538" Type="http://schemas.openxmlformats.org/officeDocument/2006/relationships/hyperlink" Target="http://www.seavest.co.za/inv/fpdf16/inv-preview.php?Id=43623" TargetMode="External"/><Relationship Id="rId_hyperlink_539" Type="http://schemas.openxmlformats.org/officeDocument/2006/relationships/hyperlink" Target="http://www.seavest.co.za/inv/fpdf16/inv-preview.php?Id=43644" TargetMode="External"/><Relationship Id="rId_hyperlink_540" Type="http://schemas.openxmlformats.org/officeDocument/2006/relationships/hyperlink" Target="http://www.seavest.co.za/inv/fpdf16/inv-preview.php?Id=43646" TargetMode="External"/><Relationship Id="rId_hyperlink_541" Type="http://schemas.openxmlformats.org/officeDocument/2006/relationships/hyperlink" Target="http://www.seavest.co.za/inv/fpdf16/inv-preview.php?Id=43689" TargetMode="External"/><Relationship Id="rId_hyperlink_542" Type="http://schemas.openxmlformats.org/officeDocument/2006/relationships/hyperlink" Target="http://www.seavest.co.za/inv/fpdf16/inv-preview.php?Id=43693" TargetMode="External"/><Relationship Id="rId_hyperlink_543" Type="http://schemas.openxmlformats.org/officeDocument/2006/relationships/hyperlink" Target="http://www.seavest.co.za/inv/fpdf16/inv-preview.php?Id=41914" TargetMode="External"/><Relationship Id="rId_hyperlink_544" Type="http://schemas.openxmlformats.org/officeDocument/2006/relationships/hyperlink" Target="http://www.seavest.co.za/inv/fpdf16/inv-preview.php?Id=41586" TargetMode="External"/><Relationship Id="rId_hyperlink_545" Type="http://schemas.openxmlformats.org/officeDocument/2006/relationships/hyperlink" Target="http://www.seavest.co.za/inv/fpdf16/inv-preview.php?Id=41047" TargetMode="External"/><Relationship Id="rId_hyperlink_546" Type="http://schemas.openxmlformats.org/officeDocument/2006/relationships/hyperlink" Target="http://www.seavest.co.za/inv/fpdf16/inv-preview.php?Id=41509" TargetMode="External"/><Relationship Id="rId_hyperlink_547" Type="http://schemas.openxmlformats.org/officeDocument/2006/relationships/hyperlink" Target="http://www.seavest.co.za/inv/fpdf16/inv-preview.php?Id=41609" TargetMode="External"/><Relationship Id="rId_hyperlink_548" Type="http://schemas.openxmlformats.org/officeDocument/2006/relationships/hyperlink" Target="http://www.seavest.co.za/inv/fpdf16/inv-preview.php?Id=40053" TargetMode="External"/><Relationship Id="rId_hyperlink_549" Type="http://schemas.openxmlformats.org/officeDocument/2006/relationships/hyperlink" Target="http://www.seavest.co.za/inv/fpdf16/inv-preview.php?Id=43080" TargetMode="External"/><Relationship Id="rId_hyperlink_550" Type="http://schemas.openxmlformats.org/officeDocument/2006/relationships/hyperlink" Target="http://www.seavest.co.za/inv/fpdf16/inv-preview.php?Id=43074" TargetMode="External"/><Relationship Id="rId_hyperlink_551" Type="http://schemas.openxmlformats.org/officeDocument/2006/relationships/hyperlink" Target="http://www.seavest.co.za/inv/fpdf16/inv-preview.php?Id=43008" TargetMode="External"/><Relationship Id="rId_hyperlink_552" Type="http://schemas.openxmlformats.org/officeDocument/2006/relationships/hyperlink" Target="http://www.seavest.co.za/inv/fpdf16/inv-preview.php?Id=43087" TargetMode="External"/><Relationship Id="rId_hyperlink_553" Type="http://schemas.openxmlformats.org/officeDocument/2006/relationships/hyperlink" Target="http://www.seavest.co.za/inv/fpdf16/inv-preview.php?Id=42800" TargetMode="External"/><Relationship Id="rId_hyperlink_554" Type="http://schemas.openxmlformats.org/officeDocument/2006/relationships/hyperlink" Target="http://www.seavest.co.za/inv/fpdf16/inv-preview.php?Id=42815" TargetMode="External"/><Relationship Id="rId_hyperlink_555" Type="http://schemas.openxmlformats.org/officeDocument/2006/relationships/hyperlink" Target="http://www.seavest.co.za/inv/fpdf16/inv-preview.php?Id=42852" TargetMode="External"/><Relationship Id="rId_hyperlink_556" Type="http://schemas.openxmlformats.org/officeDocument/2006/relationships/hyperlink" Target="http://www.seavest.co.za/inv/fpdf16/inv-preview.php?Id=42571" TargetMode="External"/><Relationship Id="rId_hyperlink_557" Type="http://schemas.openxmlformats.org/officeDocument/2006/relationships/hyperlink" Target="http://www.seavest.co.za/inv/fpdf16/inv-preview.php?Id=42170" TargetMode="External"/><Relationship Id="rId_hyperlink_558" Type="http://schemas.openxmlformats.org/officeDocument/2006/relationships/hyperlink" Target="http://www.seavest.co.za/inv/fpdf16/inv-preview.php?Id=42176" TargetMode="External"/><Relationship Id="rId_hyperlink_559" Type="http://schemas.openxmlformats.org/officeDocument/2006/relationships/hyperlink" Target="http://www.seavest.co.za/inv/fpdf16/inv-preview.php?Id=42213" TargetMode="External"/><Relationship Id="rId_hyperlink_560" Type="http://schemas.openxmlformats.org/officeDocument/2006/relationships/hyperlink" Target="http://www.seavest.co.za/inv/fpdf16/inv-preview.php?Id=42195" TargetMode="External"/><Relationship Id="rId_hyperlink_561" Type="http://schemas.openxmlformats.org/officeDocument/2006/relationships/hyperlink" Target="http://www.seavest.co.za/inv/fpdf16/inv-preview.php?Id=43386" TargetMode="External"/><Relationship Id="rId_hyperlink_562" Type="http://schemas.openxmlformats.org/officeDocument/2006/relationships/hyperlink" Target="http://www.seavest.co.za/inv/fpdf16/inv-preview.php?Id=40469" TargetMode="External"/><Relationship Id="rId_hyperlink_563" Type="http://schemas.openxmlformats.org/officeDocument/2006/relationships/hyperlink" Target="http://www.seavest.co.za/inv/fpdf16/inv-preview.php?Id=43518" TargetMode="External"/><Relationship Id="rId_hyperlink_564" Type="http://schemas.openxmlformats.org/officeDocument/2006/relationships/hyperlink" Target="http://www.seavest.co.za/inv/fpdf16/inv-preview.php?Id=43703" TargetMode="External"/><Relationship Id="rId_hyperlink_565" Type="http://schemas.openxmlformats.org/officeDocument/2006/relationships/hyperlink" Target="http://www.seavest.co.za/inv/fpdf16/inv-preview.php?Id=42540" TargetMode="External"/><Relationship Id="rId_hyperlink_566" Type="http://schemas.openxmlformats.org/officeDocument/2006/relationships/hyperlink" Target="http://www.seavest.co.za/inv/fpdf16/inv-preview.php?Id=43122" TargetMode="External"/><Relationship Id="rId_hyperlink_567" Type="http://schemas.openxmlformats.org/officeDocument/2006/relationships/hyperlink" Target="http://www.seavest.co.za/inv/fpdf16/inv-preview.php?Id=43159" TargetMode="External"/><Relationship Id="rId_hyperlink_568" Type="http://schemas.openxmlformats.org/officeDocument/2006/relationships/hyperlink" Target="http://www.seavest.co.za/inv/fpdf16/inv-preview.php?Id=43317" TargetMode="External"/><Relationship Id="rId_hyperlink_569" Type="http://schemas.openxmlformats.org/officeDocument/2006/relationships/hyperlink" Target="http://www.seavest.co.za/inv/fpdf16/inv-preview.php?Id=43359" TargetMode="External"/><Relationship Id="rId_hyperlink_570" Type="http://schemas.openxmlformats.org/officeDocument/2006/relationships/hyperlink" Target="http://www.seavest.co.za/inv/fpdf16/inv-preview.php?Id=43392" TargetMode="External"/><Relationship Id="rId_hyperlink_571" Type="http://schemas.openxmlformats.org/officeDocument/2006/relationships/hyperlink" Target="http://www.seavest.co.za/inv/fpdf16/inv-preview.php?Id=43395" TargetMode="External"/><Relationship Id="rId_hyperlink_572" Type="http://schemas.openxmlformats.org/officeDocument/2006/relationships/hyperlink" Target="http://www.seavest.co.za/inv/fpdf16/inv-preview.php?Id=43459" TargetMode="External"/><Relationship Id="rId_hyperlink_573" Type="http://schemas.openxmlformats.org/officeDocument/2006/relationships/hyperlink" Target="http://www.seavest.co.za/inv/fpdf16/inv-preview.php?Id=43544" TargetMode="External"/><Relationship Id="rId_hyperlink_574" Type="http://schemas.openxmlformats.org/officeDocument/2006/relationships/hyperlink" Target="http://www.seavest.co.za/inv/fpdf16/inv-preview.php?Id=43549" TargetMode="External"/><Relationship Id="rId_hyperlink_575" Type="http://schemas.openxmlformats.org/officeDocument/2006/relationships/hyperlink" Target="http://www.seavest.co.za/inv/fpdf16/inv-preview.php?Id=43555" TargetMode="External"/><Relationship Id="rId_hyperlink_576" Type="http://schemas.openxmlformats.org/officeDocument/2006/relationships/hyperlink" Target="http://www.seavest.co.za/inv/fpdf16/inv-preview.php?Id=43595" TargetMode="External"/><Relationship Id="rId_hyperlink_577" Type="http://schemas.openxmlformats.org/officeDocument/2006/relationships/hyperlink" Target="http://www.seavest.co.za/inv/fpdf16/inv-preview.php?Id=43597" TargetMode="External"/><Relationship Id="rId_hyperlink_578" Type="http://schemas.openxmlformats.org/officeDocument/2006/relationships/hyperlink" Target="http://www.seavest.co.za/inv/fpdf16/inv-preview.php?Id=43606" TargetMode="External"/><Relationship Id="rId_hyperlink_579" Type="http://schemas.openxmlformats.org/officeDocument/2006/relationships/hyperlink" Target="http://www.seavest.co.za/inv/fpdf16/inv-preview.php?Id=43608" TargetMode="External"/><Relationship Id="rId_hyperlink_580" Type="http://schemas.openxmlformats.org/officeDocument/2006/relationships/hyperlink" Target="http://www.seavest.co.za/inv/fpdf16/inv-preview.php?Id=43616" TargetMode="External"/><Relationship Id="rId_hyperlink_581" Type="http://schemas.openxmlformats.org/officeDocument/2006/relationships/hyperlink" Target="http://www.seavest.co.za/inv/fpdf16/inv-preview.php?Id=43619" TargetMode="External"/><Relationship Id="rId_hyperlink_582" Type="http://schemas.openxmlformats.org/officeDocument/2006/relationships/hyperlink" Target="http://www.seavest.co.za/inv/fpdf16/inv-preview.php?Id=43677" TargetMode="External"/><Relationship Id="rId_hyperlink_583" Type="http://schemas.openxmlformats.org/officeDocument/2006/relationships/hyperlink" Target="http://www.seavest.co.za/inv/fpdf16/inv-preview.php?Id=42589" TargetMode="External"/><Relationship Id="rId_hyperlink_584" Type="http://schemas.openxmlformats.org/officeDocument/2006/relationships/hyperlink" Target="http://www.seavest.co.za/inv/fpdf16/inv-preview.php?Id=43255" TargetMode="External"/><Relationship Id="rId_hyperlink_585" Type="http://schemas.openxmlformats.org/officeDocument/2006/relationships/hyperlink" Target="http://www.seavest.co.za/inv/fpdf16/inv-preview.php?Id=43411" TargetMode="External"/><Relationship Id="rId_hyperlink_586" Type="http://schemas.openxmlformats.org/officeDocument/2006/relationships/hyperlink" Target="http://www.seavest.co.za/inv/fpdf16/inv-preview.php?Id=43444" TargetMode="External"/><Relationship Id="rId_hyperlink_587" Type="http://schemas.openxmlformats.org/officeDocument/2006/relationships/hyperlink" Target="http://www.seavest.co.za/inv/fpdf16/inv-preview.php?Id=43506" TargetMode="External"/><Relationship Id="rId_hyperlink_588" Type="http://schemas.openxmlformats.org/officeDocument/2006/relationships/hyperlink" Target="http://www.seavest.co.za/inv/fpdf16/inv-preview.php?Id=39904" TargetMode="External"/><Relationship Id="rId_hyperlink_589" Type="http://schemas.openxmlformats.org/officeDocument/2006/relationships/hyperlink" Target="http://www.seavest.co.za/inv/fpdf16/inv-preview.php?Id=40715" TargetMode="External"/><Relationship Id="rId_hyperlink_590" Type="http://schemas.openxmlformats.org/officeDocument/2006/relationships/hyperlink" Target="http://www.seavest.co.za/inv/fpdf16/inv-preview.php?Id=40917" TargetMode="External"/><Relationship Id="rId_hyperlink_591" Type="http://schemas.openxmlformats.org/officeDocument/2006/relationships/hyperlink" Target="http://www.seavest.co.za/inv/fpdf16/inv-preview.php?Id=43094" TargetMode="External"/><Relationship Id="rId_hyperlink_592" Type="http://schemas.openxmlformats.org/officeDocument/2006/relationships/hyperlink" Target="http://www.seavest.co.za/inv/fpdf16/inv-preview.php?Id=42197" TargetMode="External"/><Relationship Id="rId_hyperlink_593" Type="http://schemas.openxmlformats.org/officeDocument/2006/relationships/hyperlink" Target="http://www.seavest.co.za/inv/fpdf16/inv-preview.php?Id=42220" TargetMode="External"/><Relationship Id="rId_hyperlink_594" Type="http://schemas.openxmlformats.org/officeDocument/2006/relationships/hyperlink" Target="http://www.seavest.co.za/inv/fpdf16/inv-preview.php?Id=43690" TargetMode="External"/><Relationship Id="rId_hyperlink_595" Type="http://schemas.openxmlformats.org/officeDocument/2006/relationships/hyperlink" Target="http://www.seavest.co.za/inv/fpdf16/inv-preview.php?Id=43655" TargetMode="External"/><Relationship Id="rId_hyperlink_596" Type="http://schemas.openxmlformats.org/officeDocument/2006/relationships/hyperlink" Target="http://www.seavest.co.za/inv/fpdf16/inv-preview.php?Id=43281" TargetMode="External"/><Relationship Id="rId_hyperlink_597" Type="http://schemas.openxmlformats.org/officeDocument/2006/relationships/hyperlink" Target="http://www.seavest.co.za/inv/fpdf16/inv-preview.php?Id=43674" TargetMode="External"/><Relationship Id="rId_hyperlink_598" Type="http://schemas.openxmlformats.org/officeDocument/2006/relationships/hyperlink" Target="http://www.seavest.co.za/inv/fpdf16/inv-preview.php?Id=43454" TargetMode="External"/><Relationship Id="rId_hyperlink_599" Type="http://schemas.openxmlformats.org/officeDocument/2006/relationships/hyperlink" Target="http://www.seavest.co.za/inv/fpdf16/inv-preview.php?Id=43565" TargetMode="External"/><Relationship Id="rId_hyperlink_600" Type="http://schemas.openxmlformats.org/officeDocument/2006/relationships/hyperlink" Target="http://www.seavest.co.za/inv/fpdf16/inv-preview.php?Id=43613" TargetMode="External"/><Relationship Id="rId_hyperlink_601" Type="http://schemas.openxmlformats.org/officeDocument/2006/relationships/hyperlink" Target="http://www.seavest.co.za/inv/fpdf16/inv-preview.php?Id=43628" TargetMode="External"/><Relationship Id="rId_hyperlink_602" Type="http://schemas.openxmlformats.org/officeDocument/2006/relationships/hyperlink" Target="http://www.seavest.co.za/inv/fpdf16/inv-preview.php?Id=43641" TargetMode="External"/><Relationship Id="rId_hyperlink_603" Type="http://schemas.openxmlformats.org/officeDocument/2006/relationships/hyperlink" Target="http://www.seavest.co.za/inv/fpdf16/inv-preview.php?Id=43669" TargetMode="External"/><Relationship Id="rId_hyperlink_604" Type="http://schemas.openxmlformats.org/officeDocument/2006/relationships/hyperlink" Target="http://www.seavest.co.za/inv/fpdf16/inv-preview.php?Id=43670" TargetMode="External"/><Relationship Id="rId_hyperlink_605" Type="http://schemas.openxmlformats.org/officeDocument/2006/relationships/hyperlink" Target="http://www.seavest.co.za/inv/fpdf16/inv-preview.php?Id=43671" TargetMode="External"/><Relationship Id="rId_hyperlink_606" Type="http://schemas.openxmlformats.org/officeDocument/2006/relationships/hyperlink" Target="http://www.seavest.co.za/inv/fpdf16/inv-preview.php?Id=43699" TargetMode="External"/><Relationship Id="rId_hyperlink_607" Type="http://schemas.openxmlformats.org/officeDocument/2006/relationships/hyperlink" Target="http://www.seavest.co.za/inv/fpdf16/inv-preview.php?Id=43713" TargetMode="External"/><Relationship Id="rId_hyperlink_608" Type="http://schemas.openxmlformats.org/officeDocument/2006/relationships/hyperlink" Target="http://www.seavest.co.za/inv/fpdf16/inv-preview.php?Id=40552" TargetMode="External"/><Relationship Id="rId_hyperlink_609" Type="http://schemas.openxmlformats.org/officeDocument/2006/relationships/hyperlink" Target="http://www.seavest.co.za/inv/fpdf16/inv-preview.php?Id=40622" TargetMode="External"/><Relationship Id="rId_hyperlink_610" Type="http://schemas.openxmlformats.org/officeDocument/2006/relationships/hyperlink" Target="http://www.seavest.co.za/inv/fpdf16/inv-preview.php?Id=40627" TargetMode="External"/><Relationship Id="rId_hyperlink_611" Type="http://schemas.openxmlformats.org/officeDocument/2006/relationships/hyperlink" Target="http://www.seavest.co.za/inv/fpdf16/inv-preview.php?Id=40643" TargetMode="External"/><Relationship Id="rId_hyperlink_612" Type="http://schemas.openxmlformats.org/officeDocument/2006/relationships/hyperlink" Target="http://www.seavest.co.za/inv/fpdf16/inv-preview.php?Id=40657" TargetMode="External"/><Relationship Id="rId_hyperlink_613" Type="http://schemas.openxmlformats.org/officeDocument/2006/relationships/hyperlink" Target="http://www.seavest.co.za/inv/fpdf16/inv-preview.php?Id=43381" TargetMode="External"/><Relationship Id="rId_hyperlink_614" Type="http://schemas.openxmlformats.org/officeDocument/2006/relationships/hyperlink" Target="http://www.seavest.co.za/inv/fpdf16/inv-preview.php?Id=43495" TargetMode="External"/><Relationship Id="rId_hyperlink_615" Type="http://schemas.openxmlformats.org/officeDocument/2006/relationships/hyperlink" Target="http://www.seavest.co.za/inv/fpdf16/inv-preview.php?Id=43514" TargetMode="External"/><Relationship Id="rId_hyperlink_616" Type="http://schemas.openxmlformats.org/officeDocument/2006/relationships/hyperlink" Target="http://www.seavest.co.za/inv/fpdf16/inv-preview.php?Id=43511" TargetMode="External"/><Relationship Id="rId_hyperlink_617" Type="http://schemas.openxmlformats.org/officeDocument/2006/relationships/hyperlink" Target="http://www.seavest.co.za/inv/fpdf16/inv-preview.php?Id=43512" TargetMode="External"/><Relationship Id="rId_hyperlink_618" Type="http://schemas.openxmlformats.org/officeDocument/2006/relationships/hyperlink" Target="http://www.seavest.co.za/inv/fpdf16/inv-preview.php?Id=40960" TargetMode="External"/><Relationship Id="rId_hyperlink_619" Type="http://schemas.openxmlformats.org/officeDocument/2006/relationships/hyperlink" Target="http://www.seavest.co.za/inv/fpdf16/inv-preview.php?Id=41440" TargetMode="External"/><Relationship Id="rId_hyperlink_620" Type="http://schemas.openxmlformats.org/officeDocument/2006/relationships/hyperlink" Target="http://www.seavest.co.za/inv/fpdf16/inv-preview.php?Id=41350" TargetMode="External"/><Relationship Id="rId_hyperlink_621" Type="http://schemas.openxmlformats.org/officeDocument/2006/relationships/hyperlink" Target="http://www.seavest.co.za/inv/fpdf16/inv-preview.php?Id=41492" TargetMode="External"/><Relationship Id="rId_hyperlink_622" Type="http://schemas.openxmlformats.org/officeDocument/2006/relationships/hyperlink" Target="http://www.seavest.co.za/inv/fpdf16/inv-preview.php?Id=41521" TargetMode="External"/><Relationship Id="rId_hyperlink_623" Type="http://schemas.openxmlformats.org/officeDocument/2006/relationships/hyperlink" Target="http://www.seavest.co.za/inv/fpdf16/inv-preview.php?Id=41647" TargetMode="External"/><Relationship Id="rId_hyperlink_624" Type="http://schemas.openxmlformats.org/officeDocument/2006/relationships/hyperlink" Target="http://www.seavest.co.za/inv/fpdf16/inv-preview.php?Id=41648" TargetMode="External"/><Relationship Id="rId_hyperlink_625" Type="http://schemas.openxmlformats.org/officeDocument/2006/relationships/hyperlink" Target="http://www.seavest.co.za/inv/fpdf16/inv-preview.php?Id=41354" TargetMode="External"/><Relationship Id="rId_hyperlink_626" Type="http://schemas.openxmlformats.org/officeDocument/2006/relationships/hyperlink" Target="http://www.seavest.co.za/inv/fpdf16/inv-preview.php?Id=43082" TargetMode="External"/><Relationship Id="rId_hyperlink_627" Type="http://schemas.openxmlformats.org/officeDocument/2006/relationships/hyperlink" Target="http://www.seavest.co.za/inv/fpdf16/inv-preview.php?Id=42264" TargetMode="External"/><Relationship Id="rId_hyperlink_628" Type="http://schemas.openxmlformats.org/officeDocument/2006/relationships/hyperlink" Target="http://www.seavest.co.za/inv/fpdf16/inv-preview.php?Id=42672" TargetMode="External"/><Relationship Id="rId_hyperlink_629" Type="http://schemas.openxmlformats.org/officeDocument/2006/relationships/hyperlink" Target="http://www.seavest.co.za/inv/fpdf16/inv-preview.php?Id=42752" TargetMode="External"/><Relationship Id="rId_hyperlink_630" Type="http://schemas.openxmlformats.org/officeDocument/2006/relationships/hyperlink" Target="http://www.seavest.co.za/inv/fpdf16/inv-preview.php?Id=42944" TargetMode="External"/><Relationship Id="rId_hyperlink_631" Type="http://schemas.openxmlformats.org/officeDocument/2006/relationships/hyperlink" Target="http://www.seavest.co.za/inv/fpdf16/inv-preview.php?Id=43014" TargetMode="External"/><Relationship Id="rId_hyperlink_632" Type="http://schemas.openxmlformats.org/officeDocument/2006/relationships/hyperlink" Target="http://www.seavest.co.za/inv/fpdf16/inv-preview.php?Id=43098" TargetMode="External"/><Relationship Id="rId_hyperlink_633" Type="http://schemas.openxmlformats.org/officeDocument/2006/relationships/hyperlink" Target="http://www.seavest.co.za/inv/fpdf16/inv-preview.php?Id=43113" TargetMode="External"/><Relationship Id="rId_hyperlink_634" Type="http://schemas.openxmlformats.org/officeDocument/2006/relationships/hyperlink" Target="http://www.seavest.co.za/inv/fpdf16/inv-preview.php?Id=43114" TargetMode="External"/><Relationship Id="rId_hyperlink_635" Type="http://schemas.openxmlformats.org/officeDocument/2006/relationships/hyperlink" Target="http://www.seavest.co.za/inv/fpdf16/inv-preview.php?Id=42707" TargetMode="External"/><Relationship Id="rId_hyperlink_636" Type="http://schemas.openxmlformats.org/officeDocument/2006/relationships/hyperlink" Target="http://www.seavest.co.za/inv/fpdf16/inv-preview.php?Id=42788" TargetMode="External"/><Relationship Id="rId_hyperlink_637" Type="http://schemas.openxmlformats.org/officeDocument/2006/relationships/hyperlink" Target="http://www.seavest.co.za/inv/fpdf16/inv-preview.php?Id=42212" TargetMode="External"/><Relationship Id="rId_hyperlink_638" Type="http://schemas.openxmlformats.org/officeDocument/2006/relationships/hyperlink" Target="http://www.seavest.co.za/inv/fpdf16/inv-preview.php?Id=42215" TargetMode="External"/><Relationship Id="rId_hyperlink_639" Type="http://schemas.openxmlformats.org/officeDocument/2006/relationships/hyperlink" Target="http://www.seavest.co.za/inv/fpdf16/inv-preview.php?Id=40051" TargetMode="External"/><Relationship Id="rId_hyperlink_640" Type="http://schemas.openxmlformats.org/officeDocument/2006/relationships/hyperlink" Target="http://www.seavest.co.za/inv/fpdf16/inv-preview.php?Id=40462" TargetMode="External"/><Relationship Id="rId_hyperlink_641" Type="http://schemas.openxmlformats.org/officeDocument/2006/relationships/hyperlink" Target="http://www.seavest.co.za/inv/fpdf16/inv-preview.php?Id=43182" TargetMode="External"/><Relationship Id="rId_hyperlink_642" Type="http://schemas.openxmlformats.org/officeDocument/2006/relationships/hyperlink" Target="http://www.seavest.co.za/inv/fpdf16/inv-preview.php?Id=43005" TargetMode="External"/><Relationship Id="rId_hyperlink_643" Type="http://schemas.openxmlformats.org/officeDocument/2006/relationships/hyperlink" Target="http://www.seavest.co.za/inv/fpdf16/inv-preview.php?Id=43007" TargetMode="External"/><Relationship Id="rId_hyperlink_644" Type="http://schemas.openxmlformats.org/officeDocument/2006/relationships/hyperlink" Target="http://www.seavest.co.za/inv/fpdf16/inv-preview.php?Id=42066" TargetMode="External"/><Relationship Id="rId_hyperlink_645" Type="http://schemas.openxmlformats.org/officeDocument/2006/relationships/hyperlink" Target="http://www.seavest.co.za/inv/fpdf16/inv-preview.php?Id=42267" TargetMode="External"/><Relationship Id="rId_hyperlink_646" Type="http://schemas.openxmlformats.org/officeDocument/2006/relationships/hyperlink" Target="http://www.seavest.co.za/inv/fpdf16/inv-preview.php?Id=42281" TargetMode="External"/><Relationship Id="rId_hyperlink_647" Type="http://schemas.openxmlformats.org/officeDocument/2006/relationships/hyperlink" Target="http://www.seavest.co.za/inv/fpdf16/inv-preview.php?Id=40815" TargetMode="External"/><Relationship Id="rId_hyperlink_648" Type="http://schemas.openxmlformats.org/officeDocument/2006/relationships/hyperlink" Target="http://www.seavest.co.za/inv/fpdf16/inv-preview.php?Id=43520" TargetMode="External"/><Relationship Id="rId_hyperlink_649" Type="http://schemas.openxmlformats.org/officeDocument/2006/relationships/hyperlink" Target="http://www.seavest.co.za/inv/fpdf16/inv-preview.php?Id=43526" TargetMode="External"/><Relationship Id="rId_hyperlink_650" Type="http://schemas.openxmlformats.org/officeDocument/2006/relationships/hyperlink" Target="http://www.seavest.co.za/inv/fpdf16/inv-preview.php?Id=42941" TargetMode="External"/><Relationship Id="rId_hyperlink_651" Type="http://schemas.openxmlformats.org/officeDocument/2006/relationships/hyperlink" Target="http://www.seavest.co.za/inv/fpdf16/inv-preview.php?Id=43516" TargetMode="External"/><Relationship Id="rId_hyperlink_652" Type="http://schemas.openxmlformats.org/officeDocument/2006/relationships/hyperlink" Target="http://www.seavest.co.za/inv/fpdf16/inv-preview.php?Id=43527" TargetMode="External"/><Relationship Id="rId_hyperlink_653" Type="http://schemas.openxmlformats.org/officeDocument/2006/relationships/hyperlink" Target="http://www.seavest.co.za/inv/fpdf16/inv-preview.php?Id=43534" TargetMode="External"/><Relationship Id="rId_hyperlink_654" Type="http://schemas.openxmlformats.org/officeDocument/2006/relationships/hyperlink" Target="http://www.seavest.co.za/inv/fpdf16/inv-preview.php?Id=41620" TargetMode="External"/><Relationship Id="rId_hyperlink_655" Type="http://schemas.openxmlformats.org/officeDocument/2006/relationships/hyperlink" Target="http://www.seavest.co.za/inv/fpdf16/inv-preview.php?Id=41627" TargetMode="External"/><Relationship Id="rId_hyperlink_656" Type="http://schemas.openxmlformats.org/officeDocument/2006/relationships/hyperlink" Target="http://www.seavest.co.za/inv/fpdf16/inv-preview.php?Id=41651" TargetMode="External"/><Relationship Id="rId_hyperlink_657" Type="http://schemas.openxmlformats.org/officeDocument/2006/relationships/hyperlink" Target="http://www.seavest.co.za/inv/fpdf16/inv-preview.php?Id=40330" TargetMode="External"/><Relationship Id="rId_hyperlink_658" Type="http://schemas.openxmlformats.org/officeDocument/2006/relationships/hyperlink" Target="http://www.seavest.co.za/inv/fpdf16/inv-preview.php?Id=42596" TargetMode="External"/><Relationship Id="rId_hyperlink_659" Type="http://schemas.openxmlformats.org/officeDocument/2006/relationships/hyperlink" Target="http://www.seavest.co.za/inv/fpdf16/inv-preview.php?Id=42241" TargetMode="External"/><Relationship Id="rId_hyperlink_660" Type="http://schemas.openxmlformats.org/officeDocument/2006/relationships/hyperlink" Target="http://www.seavest.co.za/inv/fpdf16/inv-preview.php?Id=43496" TargetMode="External"/><Relationship Id="rId_hyperlink_661" Type="http://schemas.openxmlformats.org/officeDocument/2006/relationships/hyperlink" Target="http://www.seavest.co.za/inv/fpdf16/inv-preview.php?Id=43567" TargetMode="External"/><Relationship Id="rId_hyperlink_662" Type="http://schemas.openxmlformats.org/officeDocument/2006/relationships/hyperlink" Target="http://www.seavest.co.za/inv/fpdf16/inv-preview.php?Id=43607" TargetMode="External"/><Relationship Id="rId_hyperlink_663" Type="http://schemas.openxmlformats.org/officeDocument/2006/relationships/hyperlink" Target="http://www.seavest.co.za/inv/fpdf16/inv-preview.php?Id=43667" TargetMode="External"/><Relationship Id="rId_hyperlink_664" Type="http://schemas.openxmlformats.org/officeDocument/2006/relationships/hyperlink" Target="http://www.seavest.co.za/inv/fpdf16/inv-preview.php?Id=43711" TargetMode="External"/><Relationship Id="rId_hyperlink_665" Type="http://schemas.openxmlformats.org/officeDocument/2006/relationships/hyperlink" Target="http://www.seavest.co.za/inv/fpdf16/inv-preview.php?Id=42858" TargetMode="External"/><Relationship Id="rId_hyperlink_666" Type="http://schemas.openxmlformats.org/officeDocument/2006/relationships/hyperlink" Target="http://www.seavest.co.za/inv/fpdf16/inv-preview.php?Id=43393" TargetMode="External"/><Relationship Id="rId_hyperlink_667" Type="http://schemas.openxmlformats.org/officeDocument/2006/relationships/hyperlink" Target="http://www.seavest.co.za/inv/fpdf16/inv-preview.php?Id=43532" TargetMode="External"/><Relationship Id="rId_hyperlink_668" Type="http://schemas.openxmlformats.org/officeDocument/2006/relationships/hyperlink" Target="http://www.seavest.co.za/inv/fpdf16/inv-preview.php?Id=41381" TargetMode="External"/><Relationship Id="rId_hyperlink_669" Type="http://schemas.openxmlformats.org/officeDocument/2006/relationships/hyperlink" Target="http://www.seavest.co.za/inv/fpdf16/inv-preview.php?Id=41455" TargetMode="External"/><Relationship Id="rId_hyperlink_670" Type="http://schemas.openxmlformats.org/officeDocument/2006/relationships/hyperlink" Target="http://www.seavest.co.za/inv/fpdf16/inv-preview.php?Id=39951" TargetMode="External"/><Relationship Id="rId_hyperlink_671" Type="http://schemas.openxmlformats.org/officeDocument/2006/relationships/hyperlink" Target="http://www.seavest.co.za/inv/fpdf16/inv-preview.php?Id=41883" TargetMode="External"/><Relationship Id="rId_hyperlink_672" Type="http://schemas.openxmlformats.org/officeDocument/2006/relationships/hyperlink" Target="http://www.seavest.co.za/inv/fpdf16/inv-preview.php?Id=42551" TargetMode="External"/><Relationship Id="rId_hyperlink_673" Type="http://schemas.openxmlformats.org/officeDocument/2006/relationships/hyperlink" Target="http://www.seavest.co.za/inv/fpdf16/inv-preview.php?Id=40796" TargetMode="External"/><Relationship Id="rId_hyperlink_674" Type="http://schemas.openxmlformats.org/officeDocument/2006/relationships/hyperlink" Target="http://www.seavest.co.za/inv/fpdf16/inv-preview.php?Id=41661" TargetMode="External"/><Relationship Id="rId_hyperlink_675" Type="http://schemas.openxmlformats.org/officeDocument/2006/relationships/hyperlink" Target="http://www.seavest.co.za/inv/fpdf16/inv-preview.php?Id=43081" TargetMode="External"/><Relationship Id="rId_hyperlink_676" Type="http://schemas.openxmlformats.org/officeDocument/2006/relationships/hyperlink" Target="http://www.seavest.co.za/inv/fpdf16/inv-preview.php?Id=43010" TargetMode="External"/><Relationship Id="rId_hyperlink_677" Type="http://schemas.openxmlformats.org/officeDocument/2006/relationships/hyperlink" Target="http://www.seavest.co.za/inv/fpdf16/inv-preview.php?Id=42432" TargetMode="External"/><Relationship Id="rId_hyperlink_678" Type="http://schemas.openxmlformats.org/officeDocument/2006/relationships/hyperlink" Target="http://www.seavest.co.za/inv/fpdf16/inv-preview.php?Id=42907" TargetMode="External"/><Relationship Id="rId_hyperlink_679" Type="http://schemas.openxmlformats.org/officeDocument/2006/relationships/hyperlink" Target="http://www.seavest.co.za/inv/fpdf16/inv-preview.php?Id=42911" TargetMode="External"/><Relationship Id="rId_hyperlink_680" Type="http://schemas.openxmlformats.org/officeDocument/2006/relationships/hyperlink" Target="http://www.seavest.co.za/inv/fpdf16/inv-preview.php?Id=42414" TargetMode="External"/><Relationship Id="rId_hyperlink_681" Type="http://schemas.openxmlformats.org/officeDocument/2006/relationships/hyperlink" Target="http://www.seavest.co.za/inv/fpdf16/inv-preview.php?Id=42594" TargetMode="External"/><Relationship Id="rId_hyperlink_682" Type="http://schemas.openxmlformats.org/officeDocument/2006/relationships/hyperlink" Target="http://www.seavest.co.za/inv/fpdf16/inv-preview.php?Id=42614" TargetMode="External"/><Relationship Id="rId_hyperlink_683" Type="http://schemas.openxmlformats.org/officeDocument/2006/relationships/hyperlink" Target="http://www.seavest.co.za/inv/fpdf16/inv-preview.php?Id=40776" TargetMode="External"/><Relationship Id="rId_hyperlink_684" Type="http://schemas.openxmlformats.org/officeDocument/2006/relationships/hyperlink" Target="http://www.seavest.co.za/inv/fpdf16/inv-preview.php?Id=41861" TargetMode="External"/><Relationship Id="rId_hyperlink_685" Type="http://schemas.openxmlformats.org/officeDocument/2006/relationships/hyperlink" Target="http://www.seavest.co.za/inv/fpdf16/inv-preview.php?Id=41935" TargetMode="External"/><Relationship Id="rId_hyperlink_686" Type="http://schemas.openxmlformats.org/officeDocument/2006/relationships/hyperlink" Target="http://www.seavest.co.za/inv/fpdf16/inv-preview.php?Id=41973" TargetMode="External"/><Relationship Id="rId_hyperlink_687" Type="http://schemas.openxmlformats.org/officeDocument/2006/relationships/hyperlink" Target="http://www.seavest.co.za/inv/fpdf16/inv-preview.php?Id=41669" TargetMode="External"/><Relationship Id="rId_hyperlink_688" Type="http://schemas.openxmlformats.org/officeDocument/2006/relationships/hyperlink" Target="http://www.seavest.co.za/inv/fpdf16/inv-preview.php?Id=41671" TargetMode="External"/><Relationship Id="rId_hyperlink_689" Type="http://schemas.openxmlformats.org/officeDocument/2006/relationships/hyperlink" Target="http://www.seavest.co.za/inv/fpdf16/inv-preview.php?Id=41679" TargetMode="External"/><Relationship Id="rId_hyperlink_690" Type="http://schemas.openxmlformats.org/officeDocument/2006/relationships/hyperlink" Target="http://www.seavest.co.za/inv/fpdf16/inv-preview.php?Id=41689" TargetMode="External"/><Relationship Id="rId_hyperlink_691" Type="http://schemas.openxmlformats.org/officeDocument/2006/relationships/hyperlink" Target="http://www.seavest.co.za/inv/fpdf16/inv-preview.php?Id=41690" TargetMode="External"/><Relationship Id="rId_hyperlink_692" Type="http://schemas.openxmlformats.org/officeDocument/2006/relationships/hyperlink" Target="http://www.seavest.co.za/inv/fpdf16/inv-preview.php?Id=41691" TargetMode="External"/><Relationship Id="rId_hyperlink_693" Type="http://schemas.openxmlformats.org/officeDocument/2006/relationships/hyperlink" Target="http://www.seavest.co.za/inv/fpdf16/inv-preview.php?Id=40997" TargetMode="External"/><Relationship Id="rId_hyperlink_694" Type="http://schemas.openxmlformats.org/officeDocument/2006/relationships/hyperlink" Target="http://www.seavest.co.za/inv/fpdf16/inv-preview.php?Id=43097" TargetMode="External"/><Relationship Id="rId_hyperlink_695" Type="http://schemas.openxmlformats.org/officeDocument/2006/relationships/hyperlink" Target="http://www.seavest.co.za/inv/fpdf16/inv-preview.php?Id=42671" TargetMode="External"/><Relationship Id="rId_hyperlink_696" Type="http://schemas.openxmlformats.org/officeDocument/2006/relationships/hyperlink" Target="http://www.seavest.co.za/inv/fpdf16/inv-preview.php?Id=43117" TargetMode="External"/><Relationship Id="rId_hyperlink_697" Type="http://schemas.openxmlformats.org/officeDocument/2006/relationships/hyperlink" Target="http://www.seavest.co.za/inv/fpdf16/inv-preview.php?Id=43118" TargetMode="External"/><Relationship Id="rId_hyperlink_698" Type="http://schemas.openxmlformats.org/officeDocument/2006/relationships/hyperlink" Target="http://www.seavest.co.za/inv/fpdf16/inv-preview.php?Id=42398" TargetMode="External"/><Relationship Id="rId_hyperlink_699" Type="http://schemas.openxmlformats.org/officeDocument/2006/relationships/hyperlink" Target="http://www.seavest.co.za/inv/fpdf16/inv-preview.php?Id=42549" TargetMode="External"/><Relationship Id="rId_hyperlink_700" Type="http://schemas.openxmlformats.org/officeDocument/2006/relationships/hyperlink" Target="http://www.seavest.co.za/inv/fpdf16/inv-preview.php?Id=42625" TargetMode="External"/><Relationship Id="rId_hyperlink_701" Type="http://schemas.openxmlformats.org/officeDocument/2006/relationships/hyperlink" Target="http://www.seavest.co.za/inv/fpdf16/inv-preview.php?Id=42620" TargetMode="External"/><Relationship Id="rId_hyperlink_702" Type="http://schemas.openxmlformats.org/officeDocument/2006/relationships/hyperlink" Target="http://www.seavest.co.za/inv/fpdf16/inv-preview.php?Id=41630" TargetMode="External"/><Relationship Id="rId_hyperlink_703" Type="http://schemas.openxmlformats.org/officeDocument/2006/relationships/hyperlink" Target="http://www.seavest.co.za/inv/fpdf16/inv-preview.php?Id=42308" TargetMode="External"/><Relationship Id="rId_hyperlink_704" Type="http://schemas.openxmlformats.org/officeDocument/2006/relationships/hyperlink" Target="http://www.seavest.co.za/inv/fpdf16/inv-preview.php?Id=41616" TargetMode="External"/><Relationship Id="rId_hyperlink_705" Type="http://schemas.openxmlformats.org/officeDocument/2006/relationships/hyperlink" Target="http://www.seavest.co.za/inv/fpdf16/inv-preview.php?Id=43350" TargetMode="External"/><Relationship Id="rId_hyperlink_706" Type="http://schemas.openxmlformats.org/officeDocument/2006/relationships/hyperlink" Target="http://www.seavest.co.za/inv/fpdf16/inv-preview.php?Id=43413" TargetMode="External"/><Relationship Id="rId_hyperlink_707" Type="http://schemas.openxmlformats.org/officeDocument/2006/relationships/hyperlink" Target="http://www.seavest.co.za/inv/fpdf16/inv-preview.php?Id=43497" TargetMode="External"/><Relationship Id="rId_hyperlink_708" Type="http://schemas.openxmlformats.org/officeDocument/2006/relationships/hyperlink" Target="http://www.seavest.co.za/inv/fpdf16/inv-preview.php?Id=43507" TargetMode="External"/><Relationship Id="rId_hyperlink_709" Type="http://schemas.openxmlformats.org/officeDocument/2006/relationships/hyperlink" Target="http://www.seavest.co.za/inv/fpdf16/inv-preview.php?Id=43537" TargetMode="External"/><Relationship Id="rId_hyperlink_710" Type="http://schemas.openxmlformats.org/officeDocument/2006/relationships/hyperlink" Target="http://www.seavest.co.za/inv/fpdf16/inv-preview.php?Id=43540" TargetMode="External"/><Relationship Id="rId_hyperlink_711" Type="http://schemas.openxmlformats.org/officeDocument/2006/relationships/hyperlink" Target="http://www.seavest.co.za/inv/fpdf16/inv-preview.php?Id=41977" TargetMode="External"/><Relationship Id="rId_hyperlink_712" Type="http://schemas.openxmlformats.org/officeDocument/2006/relationships/hyperlink" Target="http://www.seavest.co.za/inv/fpdf16/inv-preview.php?Id=4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7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/>
      <c r="D2">
        <v>23591</v>
      </c>
      <c r="E2"/>
      <c r="F2">
        <v>0</v>
      </c>
      <c r="G2">
        <v>1</v>
      </c>
      <c r="H2" t="str">
        <f>Hyperlink("","Click for Invoice PDF")</f>
        <v>0</v>
      </c>
      <c r="I2"/>
    </row>
    <row r="3" spans="1:215">
      <c r="A3" t="s">
        <v>11</v>
      </c>
      <c r="B3" t="s">
        <v>12</v>
      </c>
      <c r="C3" t="s">
        <v>13</v>
      </c>
      <c r="D3">
        <v>23816</v>
      </c>
      <c r="E3" t="s">
        <v>14</v>
      </c>
      <c r="F3">
        <v>5815.31</v>
      </c>
      <c r="G3">
        <v>32</v>
      </c>
      <c r="H3" t="str">
        <f>Hyperlink("http://www.seavest.co.za/inv/fpdf16/inv-preview.php?Id=43391","Click for Invoice PDF")</f>
        <v>Click for Invoice PDF</v>
      </c>
      <c r="I3"/>
    </row>
    <row r="4" spans="1:215">
      <c r="A4" t="s">
        <v>15</v>
      </c>
      <c r="B4" t="s">
        <v>12</v>
      </c>
      <c r="C4" t="s">
        <v>13</v>
      </c>
      <c r="D4">
        <v>23817</v>
      </c>
      <c r="E4" t="s">
        <v>14</v>
      </c>
      <c r="F4">
        <v>17256.16</v>
      </c>
      <c r="G4">
        <v>32</v>
      </c>
      <c r="H4" t="str">
        <f>Hyperlink("http://www.seavest.co.za/inv/fpdf16/inv-preview.php?Id=43398","Click for Invoice PDF")</f>
        <v>Click for Invoice PDF</v>
      </c>
      <c r="I4"/>
    </row>
    <row r="5" spans="1:215">
      <c r="A5" t="s">
        <v>16</v>
      </c>
      <c r="B5" t="s">
        <v>17</v>
      </c>
      <c r="C5" t="s">
        <v>13</v>
      </c>
      <c r="D5">
        <v>24024</v>
      </c>
      <c r="E5" t="s">
        <v>14</v>
      </c>
      <c r="F5">
        <v>9936.049999999999</v>
      </c>
      <c r="G5">
        <v>31</v>
      </c>
      <c r="H5" t="str">
        <f>Hyperlink("http://www.seavest.co.za/inv/fpdf16/inv-preview.php?Id=43547","Click for Invoice PDF")</f>
        <v>Click for Invoice PDF</v>
      </c>
      <c r="I5"/>
    </row>
    <row r="6" spans="1:215">
      <c r="A6" t="s">
        <v>18</v>
      </c>
      <c r="B6" t="s">
        <v>19</v>
      </c>
      <c r="C6" t="s">
        <v>20</v>
      </c>
      <c r="D6">
        <v>21901</v>
      </c>
      <c r="E6" t="s">
        <v>21</v>
      </c>
      <c r="F6">
        <v>10814.2</v>
      </c>
      <c r="G6">
        <v>9</v>
      </c>
      <c r="H6" t="str">
        <f>Hyperlink("http://www.seavest.co.za/inv/fpdf16/inv-preview.php?Id=41462","Click for Invoice PDF")</f>
        <v>Click for Invoice PDF</v>
      </c>
      <c r="I6"/>
    </row>
    <row r="7" spans="1:215">
      <c r="A7" t="s">
        <v>22</v>
      </c>
      <c r="B7" t="s">
        <v>23</v>
      </c>
      <c r="C7" t="s">
        <v>13</v>
      </c>
      <c r="D7">
        <v>23859</v>
      </c>
      <c r="E7" t="s">
        <v>24</v>
      </c>
      <c r="F7">
        <v>5120.1</v>
      </c>
      <c r="G7">
        <v>3</v>
      </c>
      <c r="H7" t="str">
        <f>Hyperlink("http://www.seavest.co.za/inv/fpdf16/inv-preview.php?Id=42777","Click for Invoice PDF")</f>
        <v>Click for Invoice PDF</v>
      </c>
      <c r="I7"/>
    </row>
    <row r="8" spans="1:215">
      <c r="A8" t="s">
        <v>25</v>
      </c>
      <c r="B8" t="s">
        <v>26</v>
      </c>
      <c r="C8" t="s">
        <v>27</v>
      </c>
      <c r="D8">
        <v>24102</v>
      </c>
      <c r="E8" t="s">
        <v>24</v>
      </c>
      <c r="F8">
        <v>6200.75</v>
      </c>
      <c r="G8">
        <v>1</v>
      </c>
      <c r="H8" t="str">
        <f>Hyperlink("http://www.seavest.co.za/inv/fpdf16/inv-preview.php?Id=43614","Click for Invoice PDF")</f>
        <v>Click for Invoice PDF</v>
      </c>
      <c r="I8"/>
    </row>
    <row r="9" spans="1:215">
      <c r="A9" t="s">
        <v>28</v>
      </c>
      <c r="B9" t="s">
        <v>29</v>
      </c>
      <c r="C9" t="s">
        <v>13</v>
      </c>
      <c r="D9">
        <v>24245</v>
      </c>
      <c r="E9" t="s">
        <v>24</v>
      </c>
      <c r="F9">
        <v>7710.52</v>
      </c>
      <c r="G9">
        <v>1</v>
      </c>
      <c r="H9" t="str">
        <f>Hyperlink("http://www.seavest.co.za/inv/fpdf16/inv-preview.php?Id=43735","Click for Invoice PDF")</f>
        <v>Click for Invoice PDF</v>
      </c>
      <c r="I9"/>
    </row>
    <row r="10" spans="1:215">
      <c r="A10" t="s">
        <v>30</v>
      </c>
      <c r="B10" t="s">
        <v>31</v>
      </c>
      <c r="C10" t="s">
        <v>32</v>
      </c>
      <c r="D10">
        <v>23991</v>
      </c>
      <c r="E10" t="s">
        <v>24</v>
      </c>
      <c r="F10">
        <v>8006.3</v>
      </c>
      <c r="G10">
        <v>1</v>
      </c>
      <c r="H10" t="str">
        <f>Hyperlink("http://www.seavest.co.za/inv/fpdf16/inv-preview.php?Id=43529","Click for Invoice PDF")</f>
        <v>Click for Invoice PDF</v>
      </c>
      <c r="I10"/>
    </row>
    <row r="11" spans="1:215">
      <c r="A11" t="s">
        <v>33</v>
      </c>
      <c r="B11" t="s">
        <v>34</v>
      </c>
      <c r="C11" t="s">
        <v>13</v>
      </c>
      <c r="D11">
        <v>24232</v>
      </c>
      <c r="E11" t="s">
        <v>24</v>
      </c>
      <c r="F11">
        <v>8948.52</v>
      </c>
      <c r="G11">
        <v>3</v>
      </c>
      <c r="H11" t="str">
        <f>Hyperlink("http://www.seavest.co.za/inv/fpdf16/inv-preview.php?Id=43556","Click for Invoice PDF")</f>
        <v>Click for Invoice PDF</v>
      </c>
      <c r="I11"/>
    </row>
    <row r="12" spans="1:215">
      <c r="A12" t="s">
        <v>35</v>
      </c>
      <c r="B12" t="s">
        <v>36</v>
      </c>
      <c r="C12" t="s">
        <v>13</v>
      </c>
      <c r="D12">
        <v>24042</v>
      </c>
      <c r="E12" t="s">
        <v>24</v>
      </c>
      <c r="F12">
        <v>13541.28</v>
      </c>
      <c r="G12">
        <v>2</v>
      </c>
      <c r="H12" t="str">
        <f>Hyperlink("http://www.seavest.co.za/inv/fpdf16/inv-preview.php?Id=43573","Click for Invoice PDF")</f>
        <v>Click for Invoice PDF</v>
      </c>
      <c r="I12"/>
    </row>
    <row r="13" spans="1:215">
      <c r="A13" t="s">
        <v>37</v>
      </c>
      <c r="B13" t="s">
        <v>38</v>
      </c>
      <c r="C13" t="s">
        <v>32</v>
      </c>
      <c r="D13">
        <v>24115</v>
      </c>
      <c r="E13" t="s">
        <v>24</v>
      </c>
      <c r="F13">
        <v>6540.4</v>
      </c>
      <c r="G13">
        <v>3</v>
      </c>
      <c r="H13" t="str">
        <f>Hyperlink("http://www.seavest.co.za/inv/fpdf16/inv-preview.php?Id=43629","Click for Invoice PDF")</f>
        <v>Click for Invoice PDF</v>
      </c>
      <c r="I13"/>
    </row>
    <row r="14" spans="1:215">
      <c r="A14" t="s">
        <v>39</v>
      </c>
      <c r="B14" t="s">
        <v>40</v>
      </c>
      <c r="C14" t="s">
        <v>13</v>
      </c>
      <c r="D14">
        <v>24240</v>
      </c>
      <c r="E14" t="s">
        <v>24</v>
      </c>
      <c r="F14">
        <v>7367.54</v>
      </c>
      <c r="G14">
        <v>2</v>
      </c>
      <c r="H14" t="str">
        <f>Hyperlink("http://www.seavest.co.za/inv/fpdf16/inv-preview.php?Id=43682","Click for Invoice PDF")</f>
        <v>Click for Invoice PDF</v>
      </c>
      <c r="I14"/>
    </row>
    <row r="15" spans="1:215">
      <c r="A15" t="s">
        <v>41</v>
      </c>
      <c r="B15" t="s">
        <v>42</v>
      </c>
      <c r="C15" t="s">
        <v>13</v>
      </c>
      <c r="D15">
        <v>24239</v>
      </c>
      <c r="E15" t="s">
        <v>24</v>
      </c>
      <c r="F15">
        <v>2994</v>
      </c>
      <c r="G15">
        <v>2</v>
      </c>
      <c r="H15" t="str">
        <f>Hyperlink("http://www.seavest.co.za/inv/fpdf16/inv-preview.php?Id=43726","Click for Invoice PDF")</f>
        <v>Click for Invoice PDF</v>
      </c>
      <c r="I15"/>
    </row>
    <row r="16" spans="1:215">
      <c r="A16" t="s">
        <v>43</v>
      </c>
      <c r="B16" t="s">
        <v>44</v>
      </c>
      <c r="C16" t="s">
        <v>13</v>
      </c>
      <c r="D16">
        <v>24241</v>
      </c>
      <c r="E16" t="s">
        <v>24</v>
      </c>
      <c r="F16">
        <v>6466.62</v>
      </c>
      <c r="G16">
        <v>2</v>
      </c>
      <c r="H16" t="str">
        <f>Hyperlink("http://www.seavest.co.za/inv/fpdf16/inv-preview.php?Id=43702","Click for Invoice PDF")</f>
        <v>Click for Invoice PDF</v>
      </c>
      <c r="I16"/>
    </row>
    <row r="17" spans="1:215">
      <c r="A17" t="s">
        <v>45</v>
      </c>
      <c r="B17" t="s">
        <v>46</v>
      </c>
      <c r="C17" t="s">
        <v>47</v>
      </c>
      <c r="D17">
        <v>24207</v>
      </c>
      <c r="E17" t="s">
        <v>24</v>
      </c>
      <c r="F17">
        <v>7833.35</v>
      </c>
      <c r="G17">
        <v>3</v>
      </c>
      <c r="H17" t="str">
        <f>Hyperlink("http://www.seavest.co.za/inv/fpdf16/inv-preview.php?Id=43705","Click for Invoice PDF")</f>
        <v>Click for Invoice PDF</v>
      </c>
      <c r="I17"/>
    </row>
    <row r="18" spans="1:215">
      <c r="A18" t="s">
        <v>48</v>
      </c>
      <c r="B18" t="s">
        <v>49</v>
      </c>
      <c r="C18" t="s">
        <v>47</v>
      </c>
      <c r="D18">
        <v>24236</v>
      </c>
      <c r="E18" t="s">
        <v>24</v>
      </c>
      <c r="F18">
        <v>8056.5</v>
      </c>
      <c r="G18">
        <v>2</v>
      </c>
      <c r="H18" t="str">
        <f>Hyperlink("http://www.seavest.co.za/inv/fpdf16/inv-preview.php?Id=43708","Click for Invoice PDF")</f>
        <v>Click for Invoice PDF</v>
      </c>
      <c r="I18"/>
    </row>
    <row r="19" spans="1:215">
      <c r="A19" t="s">
        <v>50</v>
      </c>
      <c r="B19" t="s">
        <v>29</v>
      </c>
      <c r="C19" t="s">
        <v>13</v>
      </c>
      <c r="D19">
        <v>24242</v>
      </c>
      <c r="E19" t="s">
        <v>24</v>
      </c>
      <c r="F19">
        <v>4626.2</v>
      </c>
      <c r="G19">
        <v>2</v>
      </c>
      <c r="H19" t="str">
        <f>Hyperlink("http://www.seavest.co.za/inv/fpdf16/inv-preview.php?Id=43718","Click for Invoice PDF")</f>
        <v>Click for Invoice PDF</v>
      </c>
      <c r="I19"/>
    </row>
    <row r="20" spans="1:215">
      <c r="A20" t="s">
        <v>51</v>
      </c>
      <c r="B20" t="s">
        <v>52</v>
      </c>
      <c r="C20" t="s">
        <v>47</v>
      </c>
      <c r="D20">
        <v>24225</v>
      </c>
      <c r="E20" t="s">
        <v>24</v>
      </c>
      <c r="F20">
        <v>4087.8</v>
      </c>
      <c r="G20">
        <v>1</v>
      </c>
      <c r="H20" t="str">
        <f>Hyperlink("http://www.seavest.co.za/inv/fpdf16/inv-preview.php?Id=43720","Click for Invoice PDF")</f>
        <v>Click for Invoice PDF</v>
      </c>
      <c r="I20"/>
    </row>
    <row r="21" spans="1:215">
      <c r="A21" t="s">
        <v>53</v>
      </c>
      <c r="B21" t="s">
        <v>54</v>
      </c>
      <c r="C21" t="s">
        <v>47</v>
      </c>
      <c r="D21">
        <v>24238</v>
      </c>
      <c r="E21" t="s">
        <v>24</v>
      </c>
      <c r="F21">
        <v>5340.2</v>
      </c>
      <c r="G21">
        <v>2</v>
      </c>
      <c r="H21" t="str">
        <f>Hyperlink("http://www.seavest.co.za/inv/fpdf16/inv-preview.php?Id=43721","Click for Invoice PDF")</f>
        <v>Click for Invoice PDF</v>
      </c>
      <c r="I21"/>
    </row>
    <row r="22" spans="1:215">
      <c r="A22" t="s">
        <v>55</v>
      </c>
      <c r="B22" t="s">
        <v>56</v>
      </c>
      <c r="C22" t="s">
        <v>20</v>
      </c>
      <c r="D22">
        <v>24231</v>
      </c>
      <c r="E22" t="s">
        <v>24</v>
      </c>
      <c r="F22">
        <v>4912.09</v>
      </c>
      <c r="G22">
        <v>2</v>
      </c>
      <c r="H22" t="str">
        <f>Hyperlink("http://www.seavest.co.za/inv/fpdf16/inv-preview.php?Id=43722","Click for Invoice PDF")</f>
        <v>Click for Invoice PDF</v>
      </c>
      <c r="I22"/>
    </row>
    <row r="23" spans="1:215">
      <c r="A23" t="s">
        <v>57</v>
      </c>
      <c r="B23" t="s">
        <v>58</v>
      </c>
      <c r="C23" t="s">
        <v>13</v>
      </c>
      <c r="D23">
        <v>24228</v>
      </c>
      <c r="E23" t="s">
        <v>24</v>
      </c>
      <c r="F23">
        <v>2289.7</v>
      </c>
      <c r="G23">
        <v>3</v>
      </c>
      <c r="H23" t="str">
        <f>Hyperlink("http://www.seavest.co.za/inv/fpdf16/inv-preview.php?Id=43724","Click for Invoice PDF")</f>
        <v>Click for Invoice PDF</v>
      </c>
      <c r="I23"/>
    </row>
    <row r="24" spans="1:215">
      <c r="A24" t="s">
        <v>59</v>
      </c>
      <c r="B24" t="s">
        <v>60</v>
      </c>
      <c r="C24" t="s">
        <v>13</v>
      </c>
      <c r="D24">
        <v>22817</v>
      </c>
      <c r="E24" t="s">
        <v>61</v>
      </c>
      <c r="F24">
        <v>4051.35</v>
      </c>
      <c r="G24">
        <v>81</v>
      </c>
      <c r="H24" t="str">
        <f>Hyperlink("http://www.seavest.co.za/inv/fpdf16/inv-preview.php?Id=42221","Click for Invoice PDF")</f>
        <v>Click for Invoice PDF</v>
      </c>
      <c r="I24"/>
    </row>
    <row r="25" spans="1:215">
      <c r="A25" t="s">
        <v>62</v>
      </c>
      <c r="B25" t="s">
        <v>60</v>
      </c>
      <c r="C25" t="s">
        <v>13</v>
      </c>
      <c r="D25">
        <v>22816</v>
      </c>
      <c r="E25" t="s">
        <v>61</v>
      </c>
      <c r="F25">
        <v>6335</v>
      </c>
      <c r="G25">
        <v>81</v>
      </c>
      <c r="H25" t="str">
        <f>Hyperlink("http://www.seavest.co.za/inv/fpdf16/inv-preview.php?Id=42222","Click for Invoice PDF")</f>
        <v>Click for Invoice PDF</v>
      </c>
      <c r="I25"/>
    </row>
    <row r="26" spans="1:215">
      <c r="A26" t="s">
        <v>63</v>
      </c>
      <c r="B26" t="s">
        <v>64</v>
      </c>
      <c r="C26" t="s">
        <v>13</v>
      </c>
      <c r="D26">
        <v>22900</v>
      </c>
      <c r="E26" t="s">
        <v>61</v>
      </c>
      <c r="F26">
        <v>9202.200000000001</v>
      </c>
      <c r="G26">
        <v>81</v>
      </c>
      <c r="H26" t="str">
        <f>Hyperlink("http://www.seavest.co.za/inv/fpdf16/inv-preview.php?Id=42393","Click for Invoice PDF")</f>
        <v>Click for Invoice PDF</v>
      </c>
      <c r="I26"/>
    </row>
    <row r="27" spans="1:215">
      <c r="A27" t="s">
        <v>65</v>
      </c>
      <c r="B27" t="s">
        <v>66</v>
      </c>
      <c r="C27" t="s">
        <v>67</v>
      </c>
      <c r="D27">
        <v>23074</v>
      </c>
      <c r="E27" t="s">
        <v>61</v>
      </c>
      <c r="F27">
        <v>10760.08</v>
      </c>
      <c r="G27">
        <v>101</v>
      </c>
      <c r="H27" t="str">
        <f>Hyperlink("http://www.seavest.co.za/inv/fpdf16/inv-preview.php?Id=42628","Click for Invoice PDF")</f>
        <v>Click for Invoice PDF</v>
      </c>
      <c r="I27"/>
    </row>
    <row r="28" spans="1:215">
      <c r="A28" t="s">
        <v>68</v>
      </c>
      <c r="B28" t="s">
        <v>69</v>
      </c>
      <c r="C28" t="s">
        <v>47</v>
      </c>
      <c r="D28">
        <v>23068</v>
      </c>
      <c r="E28" t="s">
        <v>61</v>
      </c>
      <c r="F28">
        <v>9705.85</v>
      </c>
      <c r="G28">
        <v>114</v>
      </c>
      <c r="H28" t="str">
        <f>Hyperlink("http://www.seavest.co.za/inv/fpdf16/inv-preview.php?Id=42655","Click for Invoice PDF")</f>
        <v>Click for Invoice PDF</v>
      </c>
      <c r="I28"/>
    </row>
    <row r="29" spans="1:215">
      <c r="A29" t="s">
        <v>70</v>
      </c>
      <c r="B29" t="s">
        <v>71</v>
      </c>
      <c r="C29" t="s">
        <v>67</v>
      </c>
      <c r="D29">
        <v>22669</v>
      </c>
      <c r="E29" t="s">
        <v>72</v>
      </c>
      <c r="F29">
        <v>3512.1</v>
      </c>
      <c r="G29">
        <v>80</v>
      </c>
      <c r="H29" t="str">
        <f>Hyperlink("http://www.seavest.co.za/inv/fpdf16/inv-preview.php?Id=42214","Click for Invoice PDF")</f>
        <v>Click for Invoice PDF</v>
      </c>
      <c r="I29"/>
    </row>
    <row r="30" spans="1:215">
      <c r="A30" t="s">
        <v>73</v>
      </c>
      <c r="B30" t="s">
        <v>74</v>
      </c>
      <c r="C30" t="s">
        <v>47</v>
      </c>
      <c r="D30">
        <v>22781</v>
      </c>
      <c r="E30" t="s">
        <v>72</v>
      </c>
      <c r="F30">
        <v>6904.85</v>
      </c>
      <c r="G30">
        <v>134</v>
      </c>
      <c r="H30" t="str">
        <f>Hyperlink("http://www.seavest.co.za/inv/fpdf16/inv-preview.php?Id=42316","Click for Invoice PDF")</f>
        <v>Click for Invoice PDF</v>
      </c>
      <c r="I30"/>
    </row>
    <row r="31" spans="1:215">
      <c r="A31" t="s">
        <v>75</v>
      </c>
      <c r="B31" t="s">
        <v>31</v>
      </c>
      <c r="C31" t="s">
        <v>76</v>
      </c>
      <c r="D31">
        <v>22428</v>
      </c>
      <c r="E31" t="s">
        <v>77</v>
      </c>
      <c r="F31">
        <v>5188.02</v>
      </c>
      <c r="G31">
        <v>176</v>
      </c>
      <c r="H31" t="str">
        <f>Hyperlink("http://www.seavest.co.za/inv/fpdf16/inv-preview.php?Id=41951","Click for Invoice PDF")</f>
        <v>Click for Invoice PDF</v>
      </c>
      <c r="I31"/>
    </row>
    <row r="32" spans="1:215">
      <c r="A32" t="s">
        <v>78</v>
      </c>
      <c r="B32" t="s">
        <v>79</v>
      </c>
      <c r="C32" t="s">
        <v>47</v>
      </c>
      <c r="D32">
        <v>23584</v>
      </c>
      <c r="E32" t="s">
        <v>80</v>
      </c>
      <c r="F32">
        <v>6512.25</v>
      </c>
      <c r="G32">
        <v>91</v>
      </c>
      <c r="H32" t="str">
        <f>Hyperlink("http://www.seavest.co.za/inv/fpdf16/inv-preview.php?Id=42753","Click for Invoice PDF")</f>
        <v>Click for Invoice PDF</v>
      </c>
      <c r="I32"/>
    </row>
    <row r="33" spans="1:215">
      <c r="A33" t="s">
        <v>81</v>
      </c>
      <c r="B33" t="s">
        <v>82</v>
      </c>
      <c r="C33" t="s">
        <v>47</v>
      </c>
      <c r="D33">
        <v>23576</v>
      </c>
      <c r="E33" t="s">
        <v>80</v>
      </c>
      <c r="F33">
        <v>6825.7</v>
      </c>
      <c r="G33">
        <v>91</v>
      </c>
      <c r="H33" t="str">
        <f>Hyperlink("http://www.seavest.co.za/inv/fpdf16/inv-preview.php?Id=42946","Click for Invoice PDF")</f>
        <v>Click for Invoice PDF</v>
      </c>
      <c r="I33"/>
    </row>
    <row r="34" spans="1:215">
      <c r="A34" t="s">
        <v>83</v>
      </c>
      <c r="B34" t="s">
        <v>84</v>
      </c>
      <c r="C34" t="s">
        <v>47</v>
      </c>
      <c r="D34">
        <v>23907</v>
      </c>
      <c r="E34" t="s">
        <v>85</v>
      </c>
      <c r="F34">
        <v>10738.55</v>
      </c>
      <c r="G34">
        <v>30</v>
      </c>
      <c r="H34" t="str">
        <f>Hyperlink("http://www.seavest.co.za/inv/fpdf16/inv-preview.php?Id=43481","Click for Invoice PDF")</f>
        <v>Click for Invoice PDF</v>
      </c>
      <c r="I34"/>
    </row>
    <row r="35" spans="1:215">
      <c r="A35" t="s">
        <v>86</v>
      </c>
      <c r="B35" t="s">
        <v>12</v>
      </c>
      <c r="C35" t="s">
        <v>13</v>
      </c>
      <c r="D35">
        <v>24033</v>
      </c>
      <c r="E35" t="s">
        <v>85</v>
      </c>
      <c r="F35">
        <v>11684.6</v>
      </c>
      <c r="G35">
        <v>31</v>
      </c>
      <c r="H35" t="str">
        <f>Hyperlink("http://www.seavest.co.za/inv/fpdf16/inv-preview.php?Id=43564","Click for Invoice PDF")</f>
        <v>Click for Invoice PDF</v>
      </c>
      <c r="I35"/>
    </row>
    <row r="36" spans="1:215">
      <c r="A36" t="s">
        <v>87</v>
      </c>
      <c r="B36" t="s">
        <v>88</v>
      </c>
      <c r="C36" t="s">
        <v>89</v>
      </c>
      <c r="D36">
        <v>0</v>
      </c>
      <c r="E36" t="s">
        <v>90</v>
      </c>
      <c r="F36">
        <v>5396.3</v>
      </c>
      <c r="G36">
        <v>3</v>
      </c>
      <c r="H36" t="str">
        <f>Hyperlink("http://www.seavest.co.za/inv/fpdf16/inv-preview.php?Id=43490","Click for Invoice PDF")</f>
        <v>Click for Invoice PDF</v>
      </c>
      <c r="I36"/>
    </row>
    <row r="37" spans="1:215">
      <c r="A37" t="s">
        <v>91</v>
      </c>
      <c r="B37" t="s">
        <v>92</v>
      </c>
      <c r="C37" t="s">
        <v>32</v>
      </c>
      <c r="D37">
        <v>24221</v>
      </c>
      <c r="E37" t="s">
        <v>90</v>
      </c>
      <c r="F37">
        <v>8146.8</v>
      </c>
      <c r="G37">
        <v>2</v>
      </c>
      <c r="H37" t="str">
        <f>Hyperlink("http://www.seavest.co.za/inv/fpdf16/inv-preview.php?Id=43704","Click for Invoice PDF")</f>
        <v>Click for Invoice PDF</v>
      </c>
      <c r="I37"/>
    </row>
    <row r="38" spans="1:215">
      <c r="A38" t="s">
        <v>93</v>
      </c>
      <c r="B38" t="s">
        <v>94</v>
      </c>
      <c r="C38" t="s">
        <v>95</v>
      </c>
      <c r="D38">
        <v>24119</v>
      </c>
      <c r="E38" t="s">
        <v>90</v>
      </c>
      <c r="F38">
        <v>8072.6</v>
      </c>
      <c r="G38">
        <v>1</v>
      </c>
      <c r="H38" t="str">
        <f>Hyperlink("http://www.seavest.co.za/inv/fpdf16/inv-preview.php?Id=43620","Click for Invoice PDF")</f>
        <v>Click for Invoice PDF</v>
      </c>
      <c r="I38"/>
    </row>
    <row r="39" spans="1:215">
      <c r="A39" t="s">
        <v>96</v>
      </c>
      <c r="B39" t="s">
        <v>97</v>
      </c>
      <c r="C39" t="s">
        <v>27</v>
      </c>
      <c r="D39">
        <v>24247</v>
      </c>
      <c r="E39" t="s">
        <v>90</v>
      </c>
      <c r="F39">
        <v>29717.65</v>
      </c>
      <c r="G39">
        <v>1</v>
      </c>
      <c r="H39" t="str">
        <f>Hyperlink("http://www.seavest.co.za/inv/fpdf16/inv-preview.php?Id=43637","Click for Invoice PDF")</f>
        <v>Click for Invoice PDF</v>
      </c>
      <c r="I39"/>
    </row>
    <row r="40" spans="1:215">
      <c r="A40" t="s">
        <v>98</v>
      </c>
      <c r="B40" t="s">
        <v>52</v>
      </c>
      <c r="C40" t="s">
        <v>47</v>
      </c>
      <c r="D40">
        <v>24144</v>
      </c>
      <c r="E40" t="s">
        <v>90</v>
      </c>
      <c r="F40">
        <v>4725.9</v>
      </c>
      <c r="G40">
        <v>3</v>
      </c>
      <c r="H40" t="str">
        <f>Hyperlink("http://www.seavest.co.za/inv/fpdf16/inv-preview.php?Id=43652","Click for Invoice PDF")</f>
        <v>Click for Invoice PDF</v>
      </c>
      <c r="I40"/>
    </row>
    <row r="41" spans="1:215">
      <c r="A41" t="s">
        <v>99</v>
      </c>
      <c r="B41" t="s">
        <v>100</v>
      </c>
      <c r="C41" t="s">
        <v>47</v>
      </c>
      <c r="D41">
        <v>24178</v>
      </c>
      <c r="E41" t="s">
        <v>90</v>
      </c>
      <c r="F41">
        <v>8548.700000000001</v>
      </c>
      <c r="G41">
        <v>3</v>
      </c>
      <c r="H41" t="str">
        <f>Hyperlink("http://www.seavest.co.za/inv/fpdf16/inv-preview.php?Id=43683","Click for Invoice PDF")</f>
        <v>Click for Invoice PDF</v>
      </c>
      <c r="I41"/>
    </row>
    <row r="42" spans="1:215">
      <c r="A42" t="s">
        <v>101</v>
      </c>
      <c r="B42" t="s">
        <v>102</v>
      </c>
      <c r="C42" t="s">
        <v>32</v>
      </c>
      <c r="D42">
        <v>24220</v>
      </c>
      <c r="E42" t="s">
        <v>90</v>
      </c>
      <c r="F42">
        <v>13041</v>
      </c>
      <c r="G42">
        <v>1</v>
      </c>
      <c r="H42" t="str">
        <f>Hyperlink("http://www.seavest.co.za/inv/fpdf16/inv-preview.php?Id=43701","Click for Invoice PDF")</f>
        <v>Click for Invoice PDF</v>
      </c>
      <c r="I42"/>
    </row>
    <row r="43" spans="1:215">
      <c r="A43" t="s">
        <v>103</v>
      </c>
      <c r="B43" t="s">
        <v>104</v>
      </c>
      <c r="C43" t="s">
        <v>13</v>
      </c>
      <c r="D43">
        <v>24249</v>
      </c>
      <c r="E43" t="s">
        <v>90</v>
      </c>
      <c r="F43">
        <v>13662.52</v>
      </c>
      <c r="G43">
        <v>1</v>
      </c>
      <c r="H43" t="str">
        <f>Hyperlink("http://www.seavest.co.za/inv/fpdf16/inv-preview.php?Id=43719","Click for Invoice PDF")</f>
        <v>Click for Invoice PDF</v>
      </c>
      <c r="I43"/>
    </row>
    <row r="44" spans="1:215">
      <c r="A44" t="s">
        <v>105</v>
      </c>
      <c r="B44" t="s">
        <v>106</v>
      </c>
      <c r="C44" t="s">
        <v>13</v>
      </c>
      <c r="D44">
        <v>24265</v>
      </c>
      <c r="E44" t="s">
        <v>90</v>
      </c>
      <c r="F44">
        <v>9189.799999999999</v>
      </c>
      <c r="G44">
        <v>2</v>
      </c>
      <c r="H44" t="str">
        <f>Hyperlink("http://www.seavest.co.za/inv/fpdf16/inv-preview.php?Id=43727","Click for Invoice PDF")</f>
        <v>Click for Invoice PDF</v>
      </c>
      <c r="I44"/>
    </row>
    <row r="45" spans="1:215">
      <c r="A45" t="s">
        <v>107</v>
      </c>
      <c r="B45" t="s">
        <v>108</v>
      </c>
      <c r="C45" t="s">
        <v>13</v>
      </c>
      <c r="D45">
        <v>22807</v>
      </c>
      <c r="E45" t="s">
        <v>109</v>
      </c>
      <c r="F45">
        <v>5547.84</v>
      </c>
      <c r="G45">
        <v>19</v>
      </c>
      <c r="H45" t="str">
        <f>Hyperlink("http://www.seavest.co.za/inv/fpdf16/inv-preview.php?Id=42361","Click for Invoice PDF")</f>
        <v>Click for Invoice PDF</v>
      </c>
      <c r="I45"/>
    </row>
    <row r="46" spans="1:215">
      <c r="A46" t="s">
        <v>110</v>
      </c>
      <c r="B46" t="s">
        <v>111</v>
      </c>
      <c r="C46" t="s">
        <v>67</v>
      </c>
      <c r="D46">
        <v>21406</v>
      </c>
      <c r="E46" t="s">
        <v>112</v>
      </c>
      <c r="F46">
        <v>741</v>
      </c>
      <c r="G46">
        <v>323</v>
      </c>
      <c r="H46" t="str">
        <f>Hyperlink("http://www.seavest.co.za/inv/fpdf16/inv-preview.php?Id=41007","Click for Invoice PDF")</f>
        <v>Click for Invoice PDF</v>
      </c>
      <c r="I46"/>
    </row>
    <row r="47" spans="1:215">
      <c r="A47" t="s">
        <v>113</v>
      </c>
      <c r="B47" t="s">
        <v>114</v>
      </c>
      <c r="C47" t="s">
        <v>47</v>
      </c>
      <c r="D47">
        <v>22436</v>
      </c>
      <c r="E47" t="s">
        <v>115</v>
      </c>
      <c r="F47">
        <v>5154.5</v>
      </c>
      <c r="G47">
        <v>49</v>
      </c>
      <c r="H47" t="str">
        <f>Hyperlink("http://www.seavest.co.za/inv/fpdf16/inv-preview.php?Id=41989","Click for Invoice PDF")</f>
        <v>Click for Invoice PDF</v>
      </c>
      <c r="I47"/>
    </row>
    <row r="48" spans="1:215">
      <c r="A48" t="s">
        <v>116</v>
      </c>
      <c r="B48" t="s">
        <v>117</v>
      </c>
      <c r="C48" t="s">
        <v>89</v>
      </c>
      <c r="D48">
        <v>23538</v>
      </c>
      <c r="E48" t="s">
        <v>118</v>
      </c>
      <c r="F48">
        <v>4469</v>
      </c>
      <c r="G48">
        <v>91</v>
      </c>
      <c r="H48" t="str">
        <f>Hyperlink("http://www.seavest.co.za/inv/fpdf16/inv-preview.php?Id=43099","Click for Invoice PDF")</f>
        <v>Click for Invoice PDF</v>
      </c>
      <c r="I48"/>
    </row>
    <row r="49" spans="1:215">
      <c r="A49" t="s">
        <v>119</v>
      </c>
      <c r="B49" t="s">
        <v>117</v>
      </c>
      <c r="C49" t="s">
        <v>47</v>
      </c>
      <c r="D49">
        <v>23561</v>
      </c>
      <c r="E49" t="s">
        <v>118</v>
      </c>
      <c r="F49">
        <v>5180.48</v>
      </c>
      <c r="G49">
        <v>12</v>
      </c>
      <c r="H49" t="str">
        <f>Hyperlink("http://www.seavest.co.za/inv/fpdf16/inv-preview.php?Id=43108","Click for Invoice PDF")</f>
        <v>Click for Invoice PDF</v>
      </c>
      <c r="I49"/>
    </row>
    <row r="50" spans="1:215">
      <c r="A50" t="s">
        <v>120</v>
      </c>
      <c r="B50" t="s">
        <v>121</v>
      </c>
      <c r="C50" t="s">
        <v>13</v>
      </c>
      <c r="D50">
        <v>24040</v>
      </c>
      <c r="E50" t="s">
        <v>122</v>
      </c>
      <c r="F50">
        <v>6021.66</v>
      </c>
      <c r="G50">
        <v>30</v>
      </c>
      <c r="H50" t="str">
        <f>Hyperlink("http://www.seavest.co.za/inv/fpdf16/inv-preview.php?Id=43566","Click for Invoice PDF")</f>
        <v>Click for Invoice PDF</v>
      </c>
      <c r="I50"/>
    </row>
    <row r="51" spans="1:215">
      <c r="A51" t="s">
        <v>123</v>
      </c>
      <c r="B51" t="s">
        <v>124</v>
      </c>
      <c r="C51" t="s">
        <v>13</v>
      </c>
      <c r="D51">
        <v>23800</v>
      </c>
      <c r="E51" t="s">
        <v>122</v>
      </c>
      <c r="F51">
        <v>13932</v>
      </c>
      <c r="G51">
        <v>30</v>
      </c>
      <c r="H51" t="str">
        <f>Hyperlink("http://www.seavest.co.za/inv/fpdf16/inv-preview.php?Id=43409","Click for Invoice PDF")</f>
        <v>Click for Invoice PDF</v>
      </c>
      <c r="I51"/>
    </row>
    <row r="52" spans="1:215">
      <c r="A52" t="s">
        <v>125</v>
      </c>
      <c r="B52" t="s">
        <v>126</v>
      </c>
      <c r="C52" t="s">
        <v>13</v>
      </c>
      <c r="D52">
        <v>24041</v>
      </c>
      <c r="E52" t="s">
        <v>122</v>
      </c>
      <c r="F52">
        <v>3958.66</v>
      </c>
      <c r="G52">
        <v>30</v>
      </c>
      <c r="H52" t="str">
        <f>Hyperlink("http://www.seavest.co.za/inv/fpdf16/inv-preview.php?Id=43545","Click for Invoice PDF")</f>
        <v>Click for Invoice PDF</v>
      </c>
      <c r="I52"/>
    </row>
    <row r="53" spans="1:215">
      <c r="A53" t="s">
        <v>127</v>
      </c>
      <c r="B53" t="s">
        <v>128</v>
      </c>
      <c r="C53" t="s">
        <v>13</v>
      </c>
      <c r="D53">
        <v>24045</v>
      </c>
      <c r="E53" t="s">
        <v>122</v>
      </c>
      <c r="F53">
        <v>5962.75</v>
      </c>
      <c r="G53">
        <v>30</v>
      </c>
      <c r="H53" t="str">
        <f>Hyperlink("http://www.seavest.co.za/inv/fpdf16/inv-preview.php?Id=43575","Click for Invoice PDF")</f>
        <v>Click for Invoice PDF</v>
      </c>
      <c r="I53"/>
    </row>
    <row r="54" spans="1:215">
      <c r="A54" t="s">
        <v>129</v>
      </c>
      <c r="B54" t="s">
        <v>130</v>
      </c>
      <c r="C54" t="s">
        <v>20</v>
      </c>
      <c r="D54">
        <v>21908</v>
      </c>
      <c r="E54" t="s">
        <v>131</v>
      </c>
      <c r="F54">
        <v>938</v>
      </c>
      <c r="G54">
        <v>255</v>
      </c>
      <c r="H54" t="str">
        <f>Hyperlink("http://www.seavest.co.za/inv/fpdf16/inv-preview.php?Id=41478","Click for Invoice PDF")</f>
        <v>Click for Invoice PDF</v>
      </c>
      <c r="I54"/>
    </row>
    <row r="55" spans="1:215">
      <c r="A55" t="s">
        <v>132</v>
      </c>
      <c r="B55" t="s">
        <v>133</v>
      </c>
      <c r="C55"/>
      <c r="D55">
        <v>21281</v>
      </c>
      <c r="E55" t="s">
        <v>134</v>
      </c>
      <c r="F55">
        <v>5254.400000000001</v>
      </c>
      <c r="G55">
        <v>9</v>
      </c>
      <c r="H55" t="str">
        <f>Hyperlink("http://www.seavest.co.za/inv/fpdf16/inv-preview.php?Id=40904","Click for Invoice PDF")</f>
        <v>Click for Invoice PDF</v>
      </c>
      <c r="I55"/>
    </row>
    <row r="56" spans="1:215">
      <c r="A56" t="s">
        <v>135</v>
      </c>
      <c r="B56" t="s">
        <v>136</v>
      </c>
      <c r="C56" t="s">
        <v>137</v>
      </c>
      <c r="D56">
        <v>21266</v>
      </c>
      <c r="E56" t="s">
        <v>134</v>
      </c>
      <c r="F56">
        <v>4065.6</v>
      </c>
      <c r="G56">
        <v>360</v>
      </c>
      <c r="H56" t="str">
        <f>Hyperlink("http://www.seavest.co.za/inv/fpdf16/inv-preview.php?Id=40932","Click for Invoice PDF")</f>
        <v>Click for Invoice PDF</v>
      </c>
      <c r="I56"/>
    </row>
    <row r="57" spans="1:215">
      <c r="A57" t="s">
        <v>138</v>
      </c>
      <c r="B57" t="s">
        <v>139</v>
      </c>
      <c r="C57" t="s">
        <v>95</v>
      </c>
      <c r="D57">
        <v>21271</v>
      </c>
      <c r="E57" t="s">
        <v>134</v>
      </c>
      <c r="F57">
        <v>3789.9</v>
      </c>
      <c r="G57">
        <v>304</v>
      </c>
      <c r="H57" t="str">
        <f>Hyperlink("http://www.seavest.co.za/inv/fpdf16/inv-preview.php?Id=40928","Click for Invoice PDF")</f>
        <v>Click for Invoice PDF</v>
      </c>
      <c r="I57"/>
    </row>
    <row r="58" spans="1:215">
      <c r="A58" t="s">
        <v>140</v>
      </c>
      <c r="B58" t="s">
        <v>141</v>
      </c>
      <c r="C58" t="s">
        <v>47</v>
      </c>
      <c r="D58">
        <v>21240</v>
      </c>
      <c r="E58" t="s">
        <v>134</v>
      </c>
      <c r="F58">
        <v>935.0000000000001</v>
      </c>
      <c r="G58">
        <v>9</v>
      </c>
      <c r="H58" t="str">
        <f>Hyperlink("http://www.seavest.co.za/inv/fpdf16/inv-preview.php?Id=40501","Click for Invoice PDF")</f>
        <v>Click for Invoice PDF</v>
      </c>
      <c r="I58"/>
    </row>
    <row r="59" spans="1:215">
      <c r="A59" t="s">
        <v>142</v>
      </c>
      <c r="B59" t="s">
        <v>143</v>
      </c>
      <c r="C59" t="s">
        <v>20</v>
      </c>
      <c r="D59">
        <v>24254</v>
      </c>
      <c r="E59" t="s">
        <v>144</v>
      </c>
      <c r="F59">
        <v>10195.89</v>
      </c>
      <c r="G59">
        <v>2</v>
      </c>
      <c r="H59" t="str">
        <f>Hyperlink("http://www.seavest.co.za/inv/fpdf16/inv-preview.php?Id=43684","Click for Invoice PDF")</f>
        <v>Click for Invoice PDF</v>
      </c>
      <c r="I59"/>
    </row>
    <row r="60" spans="1:215">
      <c r="A60" t="s">
        <v>145</v>
      </c>
      <c r="B60" t="s">
        <v>146</v>
      </c>
      <c r="C60" t="s">
        <v>32</v>
      </c>
      <c r="D60">
        <v>24143</v>
      </c>
      <c r="E60" t="s">
        <v>144</v>
      </c>
      <c r="F60">
        <v>6042.4</v>
      </c>
      <c r="G60">
        <v>1</v>
      </c>
      <c r="H60" t="str">
        <f>Hyperlink("http://www.seavest.co.za/inv/fpdf16/inv-preview.php?Id=43651","Click for Invoice PDF")</f>
        <v>Click for Invoice PDF</v>
      </c>
      <c r="I60"/>
    </row>
    <row r="61" spans="1:215">
      <c r="A61" t="s">
        <v>147</v>
      </c>
      <c r="B61" t="s">
        <v>148</v>
      </c>
      <c r="C61" t="s">
        <v>67</v>
      </c>
      <c r="D61">
        <v>24237</v>
      </c>
      <c r="E61" t="s">
        <v>144</v>
      </c>
      <c r="F61">
        <v>21600</v>
      </c>
      <c r="G61">
        <v>2</v>
      </c>
      <c r="H61" t="str">
        <f>Hyperlink("http://www.seavest.co.za/inv/fpdf16/inv-preview.php?Id=43709","Click for Invoice PDF")</f>
        <v>Click for Invoice PDF</v>
      </c>
      <c r="I61"/>
    </row>
    <row r="62" spans="1:215">
      <c r="A62" t="s">
        <v>149</v>
      </c>
      <c r="B62" t="s">
        <v>150</v>
      </c>
      <c r="C62" t="s">
        <v>27</v>
      </c>
      <c r="D62">
        <v>24235</v>
      </c>
      <c r="E62" t="s">
        <v>144</v>
      </c>
      <c r="F62">
        <v>10098.9</v>
      </c>
      <c r="G62">
        <v>2</v>
      </c>
      <c r="H62" t="str">
        <f>Hyperlink("http://www.seavest.co.za/inv/fpdf16/inv-preview.php?Id=43729","Click for Invoice PDF")</f>
        <v>Click for Invoice PDF</v>
      </c>
      <c r="I62"/>
    </row>
    <row r="63" spans="1:215">
      <c r="A63" t="s">
        <v>151</v>
      </c>
      <c r="B63" t="s">
        <v>152</v>
      </c>
      <c r="C63" t="s">
        <v>27</v>
      </c>
      <c r="D63">
        <v>24264</v>
      </c>
      <c r="E63" t="s">
        <v>144</v>
      </c>
      <c r="F63">
        <v>7698.2</v>
      </c>
      <c r="G63">
        <v>2</v>
      </c>
      <c r="H63" t="str">
        <f>Hyperlink("http://www.seavest.co.za/inv/fpdf16/inv-preview.php?Id=43731","Click for Invoice PDF")</f>
        <v>Click for Invoice PDF</v>
      </c>
      <c r="I63"/>
    </row>
    <row r="64" spans="1:215">
      <c r="A64" t="s">
        <v>153</v>
      </c>
      <c r="B64" t="s">
        <v>154</v>
      </c>
      <c r="C64" t="s">
        <v>32</v>
      </c>
      <c r="D64">
        <v>24262</v>
      </c>
      <c r="E64" t="s">
        <v>144</v>
      </c>
      <c r="F64">
        <v>9081.620000000001</v>
      </c>
      <c r="G64">
        <v>1</v>
      </c>
      <c r="H64" t="str">
        <f>Hyperlink("http://www.seavest.co.za/inv/fpdf16/inv-preview.php?Id=43733","Click for Invoice PDF")</f>
        <v>Click for Invoice PDF</v>
      </c>
      <c r="I64"/>
    </row>
    <row r="65" spans="1:215">
      <c r="A65" t="s">
        <v>155</v>
      </c>
      <c r="B65" t="s">
        <v>143</v>
      </c>
      <c r="C65" t="s">
        <v>20</v>
      </c>
      <c r="D65">
        <v>24255</v>
      </c>
      <c r="E65" t="s">
        <v>144</v>
      </c>
      <c r="F65">
        <v>8981.200000000001</v>
      </c>
      <c r="G65">
        <v>1</v>
      </c>
      <c r="H65" t="str">
        <f>Hyperlink("http://www.seavest.co.za/inv/fpdf16/inv-preview.php?Id=43740","Click for Invoice PDF")</f>
        <v>Click for Invoice PDF</v>
      </c>
      <c r="I65"/>
    </row>
    <row r="66" spans="1:215">
      <c r="A66" t="s">
        <v>156</v>
      </c>
      <c r="B66" t="s">
        <v>157</v>
      </c>
      <c r="C66" t="s">
        <v>13</v>
      </c>
      <c r="D66">
        <v>24263</v>
      </c>
      <c r="E66" t="s">
        <v>144</v>
      </c>
      <c r="F66">
        <v>10608.56</v>
      </c>
      <c r="G66">
        <v>2</v>
      </c>
      <c r="H66" t="str">
        <f>Hyperlink("http://www.seavest.co.za/inv/fpdf16/inv-preview.php?Id=43742","Click for Invoice PDF")</f>
        <v>Click for Invoice PDF</v>
      </c>
      <c r="I66"/>
    </row>
    <row r="67" spans="1:215">
      <c r="A67" t="s">
        <v>158</v>
      </c>
      <c r="B67" t="s">
        <v>159</v>
      </c>
      <c r="C67" t="s">
        <v>13</v>
      </c>
      <c r="D67">
        <v>24257</v>
      </c>
      <c r="E67" t="s">
        <v>144</v>
      </c>
      <c r="F67">
        <v>9053.6</v>
      </c>
      <c r="G67">
        <v>1</v>
      </c>
      <c r="H67" t="str">
        <f>Hyperlink("http://www.seavest.co.za/inv/fpdf16/inv-preview.php?Id=43746","Click for Invoice PDF")</f>
        <v>Click for Invoice PDF</v>
      </c>
      <c r="I67"/>
    </row>
    <row r="68" spans="1:215">
      <c r="A68" t="s">
        <v>160</v>
      </c>
      <c r="B68" t="s">
        <v>161</v>
      </c>
      <c r="C68" t="s">
        <v>47</v>
      </c>
      <c r="D68">
        <v>24256</v>
      </c>
      <c r="E68" t="s">
        <v>144</v>
      </c>
      <c r="F68">
        <v>4624.3</v>
      </c>
      <c r="G68">
        <v>1</v>
      </c>
      <c r="H68" t="str">
        <f>Hyperlink("http://www.seavest.co.za/inv/fpdf16/inv-preview.php?Id=43747","Click for Invoice PDF")</f>
        <v>Click for Invoice PDF</v>
      </c>
      <c r="I68"/>
    </row>
    <row r="69" spans="1:215">
      <c r="A69" t="s">
        <v>162</v>
      </c>
      <c r="B69" t="s">
        <v>163</v>
      </c>
      <c r="C69" t="s">
        <v>27</v>
      </c>
      <c r="D69">
        <v>24274</v>
      </c>
      <c r="E69" t="s">
        <v>144</v>
      </c>
      <c r="F69">
        <v>4668.75</v>
      </c>
      <c r="G69">
        <v>1</v>
      </c>
      <c r="H69" t="str">
        <f>Hyperlink("http://www.seavest.co.za/inv/fpdf16/inv-preview.php?Id=43765","Click for Invoice PDF")</f>
        <v>Click for Invoice PDF</v>
      </c>
      <c r="I69"/>
    </row>
    <row r="70" spans="1:215">
      <c r="A70" t="s">
        <v>164</v>
      </c>
      <c r="B70" t="s">
        <v>165</v>
      </c>
      <c r="C70" t="s">
        <v>89</v>
      </c>
      <c r="D70">
        <v>21340</v>
      </c>
      <c r="E70" t="s">
        <v>166</v>
      </c>
      <c r="F70">
        <v>5437.3</v>
      </c>
      <c r="G70">
        <v>295</v>
      </c>
      <c r="H70" t="str">
        <f>Hyperlink("http://www.seavest.co.za/inv/fpdf16/inv-preview.php?Id=40985","Click for Invoice PDF")</f>
        <v>Click for Invoice PDF</v>
      </c>
      <c r="I70"/>
    </row>
    <row r="71" spans="1:215">
      <c r="A71" t="s">
        <v>167</v>
      </c>
      <c r="B71" t="s">
        <v>168</v>
      </c>
      <c r="C71" t="s">
        <v>13</v>
      </c>
      <c r="D71">
        <v>23351</v>
      </c>
      <c r="E71" t="s">
        <v>169</v>
      </c>
      <c r="F71">
        <v>9233</v>
      </c>
      <c r="G71">
        <v>32</v>
      </c>
      <c r="H71" t="str">
        <f>Hyperlink("http://www.seavest.co.za/inv/fpdf16/inv-preview.php?Id=42925","Click for Invoice PDF")</f>
        <v>Click for Invoice PDF</v>
      </c>
      <c r="I71"/>
    </row>
    <row r="72" spans="1:215">
      <c r="A72" t="s">
        <v>170</v>
      </c>
      <c r="B72" t="s">
        <v>171</v>
      </c>
      <c r="C72" t="s">
        <v>47</v>
      </c>
      <c r="D72">
        <v>22798</v>
      </c>
      <c r="E72" t="s">
        <v>172</v>
      </c>
      <c r="F72">
        <v>14531.22</v>
      </c>
      <c r="G72">
        <v>49</v>
      </c>
      <c r="H72" t="str">
        <f>Hyperlink("http://www.seavest.co.za/inv/fpdf16/inv-preview.php?Id=42340","Click for Invoice PDF")</f>
        <v>Click for Invoice PDF</v>
      </c>
      <c r="I72"/>
    </row>
    <row r="73" spans="1:215">
      <c r="A73" t="s">
        <v>173</v>
      </c>
      <c r="B73" t="s">
        <v>19</v>
      </c>
      <c r="C73" t="s">
        <v>76</v>
      </c>
      <c r="D73">
        <v>22802</v>
      </c>
      <c r="E73" t="s">
        <v>172</v>
      </c>
      <c r="F73">
        <v>4885.68</v>
      </c>
      <c r="G73">
        <v>80</v>
      </c>
      <c r="H73" t="str">
        <f>Hyperlink("http://www.seavest.co.za/inv/fpdf16/inv-preview.php?Id=42353","Click for Invoice PDF")</f>
        <v>Click for Invoice PDF</v>
      </c>
      <c r="I73"/>
    </row>
    <row r="74" spans="1:215">
      <c r="A74" t="s">
        <v>174</v>
      </c>
      <c r="B74" t="s">
        <v>175</v>
      </c>
      <c r="C74" t="s">
        <v>32</v>
      </c>
      <c r="D74">
        <v>22444</v>
      </c>
      <c r="E74" t="s">
        <v>176</v>
      </c>
      <c r="F74">
        <v>14495.5</v>
      </c>
      <c r="G74">
        <v>203</v>
      </c>
      <c r="H74" t="str">
        <f>Hyperlink("http://www.seavest.co.za/inv/fpdf16/inv-preview.php?Id=41992","Click for Invoice PDF")</f>
        <v>Click for Invoice PDF</v>
      </c>
      <c r="I74"/>
    </row>
    <row r="75" spans="1:215">
      <c r="A75" t="s">
        <v>177</v>
      </c>
      <c r="B75" t="s">
        <v>46</v>
      </c>
      <c r="C75" t="s">
        <v>47</v>
      </c>
      <c r="D75">
        <v>20633</v>
      </c>
      <c r="E75" t="s">
        <v>178</v>
      </c>
      <c r="F75">
        <v>49936</v>
      </c>
      <c r="G75">
        <v>270</v>
      </c>
      <c r="H75" t="str">
        <f>Hyperlink("http://www.seavest.co.za/inv/fpdf16/inv-preview.php?Id=40320","Click for Invoice PDF")</f>
        <v>Click for Invoice PDF</v>
      </c>
      <c r="I75"/>
    </row>
    <row r="76" spans="1:215">
      <c r="A76" t="s">
        <v>179</v>
      </c>
      <c r="B76" t="s">
        <v>180</v>
      </c>
      <c r="C76" t="s">
        <v>32</v>
      </c>
      <c r="D76">
        <v>21471</v>
      </c>
      <c r="E76" t="s">
        <v>181</v>
      </c>
      <c r="F76">
        <v>0</v>
      </c>
      <c r="G76">
        <v>29</v>
      </c>
      <c r="H76" t="str">
        <f>Hyperlink("http://www.seavest.co.za/inv/fpdf16/inv-preview.php?Id=40864","Click for Invoice PDF")</f>
        <v>Click for Invoice PDF</v>
      </c>
      <c r="I76"/>
    </row>
    <row r="77" spans="1:215">
      <c r="A77" t="s">
        <v>182</v>
      </c>
      <c r="B77" t="s">
        <v>150</v>
      </c>
      <c r="C77" t="s">
        <v>76</v>
      </c>
      <c r="D77">
        <v>23635</v>
      </c>
      <c r="E77" t="s">
        <v>181</v>
      </c>
      <c r="F77">
        <v>0</v>
      </c>
      <c r="G77">
        <v>29</v>
      </c>
      <c r="H77" t="str">
        <f>Hyperlink("http://www.seavest.co.za/inv/fpdf16/inv-preview.php?Id=43220","Click for Invoice PDF")</f>
        <v>Click for Invoice PDF</v>
      </c>
      <c r="I77"/>
    </row>
    <row r="78" spans="1:215">
      <c r="A78" t="s">
        <v>183</v>
      </c>
      <c r="B78" t="s">
        <v>150</v>
      </c>
      <c r="C78" t="s">
        <v>27</v>
      </c>
      <c r="D78">
        <v>23655</v>
      </c>
      <c r="E78" t="s">
        <v>181</v>
      </c>
      <c r="F78">
        <v>0</v>
      </c>
      <c r="G78">
        <v>29</v>
      </c>
      <c r="H78" t="str">
        <f>Hyperlink("http://www.seavest.co.za/inv/fpdf16/inv-preview.php?Id=43277","Click for Invoice PDF")</f>
        <v>Click for Invoice PDF</v>
      </c>
      <c r="I78"/>
    </row>
    <row r="79" spans="1:215">
      <c r="A79" t="s">
        <v>184</v>
      </c>
      <c r="B79" t="s">
        <v>126</v>
      </c>
      <c r="C79" t="s">
        <v>13</v>
      </c>
      <c r="D79">
        <v>23995</v>
      </c>
      <c r="E79" t="s">
        <v>181</v>
      </c>
      <c r="F79">
        <v>10303.4</v>
      </c>
      <c r="G79">
        <v>23</v>
      </c>
      <c r="H79" t="str">
        <f>Hyperlink("http://www.seavest.co.za/inv/fpdf16/inv-preview.php?Id=43531","Click for Invoice PDF")</f>
        <v>Click for Invoice PDF</v>
      </c>
      <c r="I79"/>
    </row>
    <row r="80" spans="1:215">
      <c r="A80" t="s">
        <v>185</v>
      </c>
      <c r="B80" t="s">
        <v>186</v>
      </c>
      <c r="C80" t="s">
        <v>13</v>
      </c>
      <c r="D80">
        <v>24047</v>
      </c>
      <c r="E80" t="s">
        <v>181</v>
      </c>
      <c r="F80">
        <v>4830.85</v>
      </c>
      <c r="G80">
        <v>23</v>
      </c>
      <c r="H80" t="str">
        <f>Hyperlink("http://www.seavest.co.za/inv/fpdf16/inv-preview.php?Id=43553","Click for Invoice PDF")</f>
        <v>Click for Invoice PDF</v>
      </c>
      <c r="I80"/>
    </row>
    <row r="81" spans="1:215">
      <c r="A81" t="s">
        <v>187</v>
      </c>
      <c r="B81" t="s">
        <v>188</v>
      </c>
      <c r="C81" t="s">
        <v>13</v>
      </c>
      <c r="D81">
        <v>24048</v>
      </c>
      <c r="E81" t="s">
        <v>181</v>
      </c>
      <c r="F81">
        <v>2572.84</v>
      </c>
      <c r="G81">
        <v>23</v>
      </c>
      <c r="H81" t="str">
        <f>Hyperlink("http://www.seavest.co.za/inv/fpdf16/inv-preview.php?Id=43579","Click for Invoice PDF")</f>
        <v>Click for Invoice PDF</v>
      </c>
      <c r="I81"/>
    </row>
    <row r="82" spans="1:215">
      <c r="A82" t="s">
        <v>189</v>
      </c>
      <c r="B82" t="s">
        <v>44</v>
      </c>
      <c r="C82" t="s">
        <v>13</v>
      </c>
      <c r="D82">
        <v>24057</v>
      </c>
      <c r="E82" t="s">
        <v>181</v>
      </c>
      <c r="F82">
        <v>7159.54</v>
      </c>
      <c r="G82">
        <v>23</v>
      </c>
      <c r="H82" t="str">
        <f>Hyperlink("http://www.seavest.co.za/inv/fpdf16/inv-preview.php?Id=43589","Click for Invoice PDF")</f>
        <v>Click for Invoice PDF</v>
      </c>
      <c r="I82"/>
    </row>
    <row r="83" spans="1:215">
      <c r="A83" t="s">
        <v>190</v>
      </c>
      <c r="B83" t="s">
        <v>191</v>
      </c>
      <c r="C83" t="s">
        <v>76</v>
      </c>
      <c r="D83">
        <v>21049</v>
      </c>
      <c r="E83" t="s">
        <v>192</v>
      </c>
      <c r="F83">
        <v>4094</v>
      </c>
      <c r="G83">
        <v>311</v>
      </c>
      <c r="H83" t="str">
        <f>Hyperlink("http://www.seavest.co.za/inv/fpdf16/inv-preview.php?Id=40677","Click for Invoice PDF")</f>
        <v>Click for Invoice PDF</v>
      </c>
      <c r="I83"/>
    </row>
    <row r="84" spans="1:215">
      <c r="A84" t="s">
        <v>193</v>
      </c>
      <c r="B84" t="s">
        <v>194</v>
      </c>
      <c r="C84" t="s">
        <v>32</v>
      </c>
      <c r="D84">
        <v>21113</v>
      </c>
      <c r="E84" t="s">
        <v>192</v>
      </c>
      <c r="F84">
        <v>8643.800000000001</v>
      </c>
      <c r="G84">
        <v>305</v>
      </c>
      <c r="H84" t="str">
        <f>Hyperlink("http://www.seavest.co.za/inv/fpdf16/inv-preview.php?Id=40684","Click for Invoice PDF")</f>
        <v>Click for Invoice PDF</v>
      </c>
      <c r="I84"/>
    </row>
    <row r="85" spans="1:215">
      <c r="A85" t="s">
        <v>195</v>
      </c>
      <c r="B85" t="s">
        <v>196</v>
      </c>
      <c r="C85" t="s">
        <v>32</v>
      </c>
      <c r="D85">
        <v>24083</v>
      </c>
      <c r="E85" t="s">
        <v>197</v>
      </c>
      <c r="F85">
        <v>2164.6</v>
      </c>
      <c r="G85">
        <v>1</v>
      </c>
      <c r="H85" t="str">
        <f>Hyperlink("http://www.seavest.co.za/inv/fpdf16/inv-preview.php?Id=42338","Click for Invoice PDF")</f>
        <v>Click for Invoice PDF</v>
      </c>
      <c r="I85"/>
    </row>
    <row r="86" spans="1:215">
      <c r="A86" t="s">
        <v>198</v>
      </c>
      <c r="B86" t="s">
        <v>199</v>
      </c>
      <c r="C86" t="s">
        <v>27</v>
      </c>
      <c r="D86">
        <v>24195</v>
      </c>
      <c r="E86" t="s">
        <v>197</v>
      </c>
      <c r="F86">
        <v>5705</v>
      </c>
      <c r="G86">
        <v>1</v>
      </c>
      <c r="H86" t="str">
        <f>Hyperlink("http://www.seavest.co.za/inv/fpdf16/inv-preview.php?Id=43696","Click for Invoice PDF")</f>
        <v>Click for Invoice PDF</v>
      </c>
      <c r="I86"/>
    </row>
    <row r="87" spans="1:215">
      <c r="A87" t="s">
        <v>200</v>
      </c>
      <c r="B87" t="s">
        <v>157</v>
      </c>
      <c r="C87" t="s">
        <v>13</v>
      </c>
      <c r="D87">
        <v>24269</v>
      </c>
      <c r="E87" t="s">
        <v>197</v>
      </c>
      <c r="F87">
        <v>16499.64</v>
      </c>
      <c r="G87">
        <v>1</v>
      </c>
      <c r="H87" t="str">
        <f>Hyperlink("http://www.seavest.co.za/inv/fpdf16/inv-preview.php?Id=43737","Click for Invoice PDF")</f>
        <v>Click for Invoice PDF</v>
      </c>
      <c r="I87"/>
    </row>
    <row r="88" spans="1:215">
      <c r="A88" t="s">
        <v>201</v>
      </c>
      <c r="B88" t="s">
        <v>159</v>
      </c>
      <c r="C88" t="s">
        <v>13</v>
      </c>
      <c r="D88">
        <v>24273</v>
      </c>
      <c r="E88" t="s">
        <v>197</v>
      </c>
      <c r="F88">
        <v>14100.32</v>
      </c>
      <c r="G88">
        <v>1</v>
      </c>
      <c r="H88" t="str">
        <f>Hyperlink("http://www.seavest.co.za/inv/fpdf16/inv-preview.php?Id=43763","Click for Invoice PDF")</f>
        <v>Click for Invoice PDF</v>
      </c>
      <c r="I88"/>
    </row>
    <row r="89" spans="1:215">
      <c r="A89" t="s">
        <v>202</v>
      </c>
      <c r="B89" t="s">
        <v>203</v>
      </c>
      <c r="C89" t="s">
        <v>47</v>
      </c>
      <c r="D89">
        <v>21587</v>
      </c>
      <c r="E89" t="s">
        <v>204</v>
      </c>
      <c r="F89">
        <v>12390.8</v>
      </c>
      <c r="G89">
        <v>291</v>
      </c>
      <c r="H89" t="str">
        <f>Hyperlink("http://www.seavest.co.za/inv/fpdf16/inv-preview.php?Id=41213","Click for Invoice PDF")</f>
        <v>Click for Invoice PDF</v>
      </c>
      <c r="I89"/>
    </row>
    <row r="90" spans="1:215">
      <c r="A90" t="s">
        <v>205</v>
      </c>
      <c r="B90" t="s">
        <v>206</v>
      </c>
      <c r="C90" t="s">
        <v>13</v>
      </c>
      <c r="D90">
        <v>21452</v>
      </c>
      <c r="E90" t="s">
        <v>204</v>
      </c>
      <c r="F90">
        <v>10098.2</v>
      </c>
      <c r="G90">
        <v>81</v>
      </c>
      <c r="H90" t="str">
        <f>Hyperlink("http://www.seavest.co.za/inv/fpdf16/inv-preview.php?Id=40957","Click for Invoice PDF")</f>
        <v>Click for Invoice PDF</v>
      </c>
      <c r="I90"/>
    </row>
    <row r="91" spans="1:215">
      <c r="A91" t="s">
        <v>207</v>
      </c>
      <c r="B91" t="s">
        <v>208</v>
      </c>
      <c r="C91" t="s">
        <v>47</v>
      </c>
      <c r="D91">
        <v>21622</v>
      </c>
      <c r="E91" t="s">
        <v>204</v>
      </c>
      <c r="F91">
        <v>1442.4</v>
      </c>
      <c r="G91">
        <v>285</v>
      </c>
      <c r="H91" t="str">
        <f>Hyperlink("http://www.seavest.co.za/inv/fpdf16/inv-preview.php?Id=41236","Click for Invoice PDF")</f>
        <v>Click for Invoice PDF</v>
      </c>
      <c r="I91"/>
    </row>
    <row r="92" spans="1:215">
      <c r="A92" t="s">
        <v>209</v>
      </c>
      <c r="B92" t="s">
        <v>210</v>
      </c>
      <c r="C92"/>
      <c r="D92">
        <v>23357</v>
      </c>
      <c r="E92" t="s">
        <v>211</v>
      </c>
      <c r="F92">
        <v>20549</v>
      </c>
      <c r="G92">
        <v>49</v>
      </c>
      <c r="H92" t="str">
        <f>Hyperlink("http://www.seavest.co.za/inv/fpdf16/inv-preview.php?Id=42933","Click for Invoice PDF")</f>
        <v>Click for Invoice PDF</v>
      </c>
      <c r="I92"/>
    </row>
    <row r="93" spans="1:215">
      <c r="A93" t="s">
        <v>212</v>
      </c>
      <c r="B93" t="s">
        <v>213</v>
      </c>
      <c r="C93" t="s">
        <v>13</v>
      </c>
      <c r="D93">
        <v>23358</v>
      </c>
      <c r="E93" t="s">
        <v>211</v>
      </c>
      <c r="F93">
        <v>7369.72</v>
      </c>
      <c r="G93">
        <v>49</v>
      </c>
      <c r="H93" t="str">
        <f>Hyperlink("http://www.seavest.co.za/inv/fpdf16/inv-preview.php?Id=42871","Click for Invoice PDF")</f>
        <v>Click for Invoice PDF</v>
      </c>
      <c r="I93"/>
    </row>
    <row r="94" spans="1:215">
      <c r="A94" t="s">
        <v>214</v>
      </c>
      <c r="B94" t="s">
        <v>215</v>
      </c>
      <c r="C94" t="s">
        <v>47</v>
      </c>
      <c r="D94">
        <v>23345</v>
      </c>
      <c r="E94" t="s">
        <v>211</v>
      </c>
      <c r="F94">
        <v>9854.219999999999</v>
      </c>
      <c r="G94">
        <v>106</v>
      </c>
      <c r="H94" t="str">
        <f>Hyperlink("http://www.seavest.co.za/inv/fpdf16/inv-preview.php?Id=42897","Click for Invoice PDF")</f>
        <v>Click for Invoice PDF</v>
      </c>
      <c r="I94"/>
    </row>
    <row r="95" spans="1:215">
      <c r="A95" t="s">
        <v>216</v>
      </c>
      <c r="B95" t="s">
        <v>217</v>
      </c>
      <c r="C95" t="s">
        <v>89</v>
      </c>
      <c r="D95">
        <v>22452</v>
      </c>
      <c r="E95" t="s">
        <v>218</v>
      </c>
      <c r="F95">
        <v>7818.76</v>
      </c>
      <c r="G95">
        <v>182</v>
      </c>
      <c r="H95" t="str">
        <f>Hyperlink("http://www.seavest.co.za/inv/fpdf16/inv-preview.php?Id=41776","Click for Invoice PDF")</f>
        <v>Click for Invoice PDF</v>
      </c>
      <c r="I95"/>
    </row>
    <row r="96" spans="1:215">
      <c r="A96" t="s">
        <v>219</v>
      </c>
      <c r="B96" t="s">
        <v>19</v>
      </c>
      <c r="C96" t="s">
        <v>76</v>
      </c>
      <c r="D96">
        <v>22825</v>
      </c>
      <c r="E96" t="s">
        <v>218</v>
      </c>
      <c r="F96">
        <v>3542.5</v>
      </c>
      <c r="G96">
        <v>80</v>
      </c>
      <c r="H96" t="str">
        <f>Hyperlink("http://www.seavest.co.za/inv/fpdf16/inv-preview.php?Id=42373","Click for Invoice PDF")</f>
        <v>Click for Invoice PDF</v>
      </c>
      <c r="I96"/>
    </row>
    <row r="97" spans="1:215">
      <c r="A97" t="s">
        <v>220</v>
      </c>
      <c r="B97" t="s">
        <v>191</v>
      </c>
      <c r="C97" t="s">
        <v>95</v>
      </c>
      <c r="D97">
        <v>22341</v>
      </c>
      <c r="E97" t="s">
        <v>221</v>
      </c>
      <c r="F97">
        <v>7285.3</v>
      </c>
      <c r="G97">
        <v>80</v>
      </c>
      <c r="H97" t="str">
        <f>Hyperlink("http://www.seavest.co.za/inv/fpdf16/inv-preview.php?Id=41911","Click for Invoice PDF")</f>
        <v>Click for Invoice PDF</v>
      </c>
      <c r="I97"/>
    </row>
    <row r="98" spans="1:215">
      <c r="A98" t="s">
        <v>222</v>
      </c>
      <c r="B98" t="s">
        <v>223</v>
      </c>
      <c r="C98" t="s">
        <v>47</v>
      </c>
      <c r="D98">
        <v>22454</v>
      </c>
      <c r="E98" t="s">
        <v>221</v>
      </c>
      <c r="F98">
        <v>8246.92</v>
      </c>
      <c r="G98">
        <v>109</v>
      </c>
      <c r="H98" t="str">
        <f>Hyperlink("http://www.seavest.co.za/inv/fpdf16/inv-preview.php?Id=41997","Click for Invoice PDF")</f>
        <v>Click for Invoice PDF</v>
      </c>
      <c r="I98"/>
    </row>
    <row r="99" spans="1:215">
      <c r="A99" t="s">
        <v>224</v>
      </c>
      <c r="B99" t="s">
        <v>225</v>
      </c>
      <c r="C99" t="s">
        <v>67</v>
      </c>
      <c r="D99">
        <v>0</v>
      </c>
      <c r="E99" t="s">
        <v>226</v>
      </c>
      <c r="F99">
        <v>7932.49</v>
      </c>
      <c r="G99">
        <v>23</v>
      </c>
      <c r="H99" t="str">
        <f>Hyperlink("http://www.seavest.co.za/inv/fpdf16/inv-preview.php?Id=43536","Click for Invoice PDF")</f>
        <v>Click for Invoice PDF</v>
      </c>
      <c r="I99"/>
    </row>
    <row r="100" spans="1:215">
      <c r="A100" t="s">
        <v>227</v>
      </c>
      <c r="B100" t="s">
        <v>228</v>
      </c>
      <c r="C100" t="s">
        <v>13</v>
      </c>
      <c r="D100">
        <v>24061</v>
      </c>
      <c r="E100" t="s">
        <v>226</v>
      </c>
      <c r="F100">
        <v>10271.83</v>
      </c>
      <c r="G100">
        <v>23</v>
      </c>
      <c r="H100" t="str">
        <f>Hyperlink("http://www.seavest.co.za/inv/fpdf16/inv-preview.php?Id=42956","Click for Invoice PDF")</f>
        <v>Click for Invoice PDF</v>
      </c>
      <c r="I100"/>
    </row>
    <row r="101" spans="1:215">
      <c r="A101" t="s">
        <v>229</v>
      </c>
      <c r="B101" t="s">
        <v>225</v>
      </c>
      <c r="C101" t="s">
        <v>67</v>
      </c>
      <c r="D101">
        <v>23998</v>
      </c>
      <c r="E101" t="s">
        <v>226</v>
      </c>
      <c r="F101">
        <v>6731.07</v>
      </c>
      <c r="G101">
        <v>23</v>
      </c>
      <c r="H101" t="str">
        <f>Hyperlink("http://www.seavest.co.za/inv/fpdf16/inv-preview.php?Id=43535","Click for Invoice PDF")</f>
        <v>Click for Invoice PDF</v>
      </c>
      <c r="I101"/>
    </row>
    <row r="102" spans="1:215">
      <c r="A102" t="s">
        <v>230</v>
      </c>
      <c r="B102" t="s">
        <v>44</v>
      </c>
      <c r="C102" t="s">
        <v>13</v>
      </c>
      <c r="D102">
        <v>24059</v>
      </c>
      <c r="E102" t="s">
        <v>226</v>
      </c>
      <c r="F102">
        <v>5688.85</v>
      </c>
      <c r="G102">
        <v>23</v>
      </c>
      <c r="H102" t="str">
        <f>Hyperlink("http://www.seavest.co.za/inv/fpdf16/inv-preview.php?Id=43588","Click for Invoice PDF")</f>
        <v>Click for Invoice PDF</v>
      </c>
      <c r="I102"/>
    </row>
    <row r="103" spans="1:215">
      <c r="A103" t="s">
        <v>231</v>
      </c>
      <c r="B103" t="s">
        <v>186</v>
      </c>
      <c r="C103" t="s">
        <v>13</v>
      </c>
      <c r="D103">
        <v>24068</v>
      </c>
      <c r="E103" t="s">
        <v>226</v>
      </c>
      <c r="F103">
        <v>9006.299999999999</v>
      </c>
      <c r="G103">
        <v>23</v>
      </c>
      <c r="H103" t="str">
        <f>Hyperlink("http://www.seavest.co.za/inv/fpdf16/inv-preview.php?Id=43591","Click for Invoice PDF")</f>
        <v>Click for Invoice PDF</v>
      </c>
      <c r="I103"/>
    </row>
    <row r="104" spans="1:215">
      <c r="A104" t="s">
        <v>232</v>
      </c>
      <c r="B104" t="s">
        <v>233</v>
      </c>
      <c r="C104" t="s">
        <v>47</v>
      </c>
      <c r="D104">
        <v>22177</v>
      </c>
      <c r="E104" t="s">
        <v>234</v>
      </c>
      <c r="F104">
        <v>1323</v>
      </c>
      <c r="G104">
        <v>239</v>
      </c>
      <c r="H104" t="str">
        <f>Hyperlink("http://www.seavest.co.za/inv/fpdf16/inv-preview.php?Id=41801","Click for Invoice PDF")</f>
        <v>Click for Invoice PDF</v>
      </c>
      <c r="I104"/>
    </row>
    <row r="105" spans="1:215">
      <c r="A105" t="s">
        <v>235</v>
      </c>
      <c r="B105" t="s">
        <v>233</v>
      </c>
      <c r="C105" t="s">
        <v>47</v>
      </c>
      <c r="D105">
        <v>22180</v>
      </c>
      <c r="E105" t="s">
        <v>234</v>
      </c>
      <c r="F105">
        <v>5202.9</v>
      </c>
      <c r="G105">
        <v>239</v>
      </c>
      <c r="H105" t="str">
        <f>Hyperlink("http://www.seavest.co.za/inv/fpdf16/inv-preview.php?Id=41803","Click for Invoice PDF")</f>
        <v>Click for Invoice PDF</v>
      </c>
      <c r="I105"/>
    </row>
    <row r="106" spans="1:215">
      <c r="A106" t="s">
        <v>236</v>
      </c>
      <c r="B106" t="s">
        <v>237</v>
      </c>
      <c r="C106" t="s">
        <v>47</v>
      </c>
      <c r="D106">
        <v>21280</v>
      </c>
      <c r="E106" t="s">
        <v>238</v>
      </c>
      <c r="F106">
        <v>12919.1</v>
      </c>
      <c r="G106">
        <v>304</v>
      </c>
      <c r="H106" t="str">
        <f>Hyperlink("http://www.seavest.co.za/inv/fpdf16/inv-preview.php?Id=40918","Click for Invoice PDF")</f>
        <v>Click for Invoice PDF</v>
      </c>
      <c r="I106"/>
    </row>
    <row r="107" spans="1:215">
      <c r="A107" t="s">
        <v>239</v>
      </c>
      <c r="B107" t="s">
        <v>240</v>
      </c>
      <c r="C107" t="s">
        <v>76</v>
      </c>
      <c r="D107">
        <v>22553</v>
      </c>
      <c r="E107" t="s">
        <v>241</v>
      </c>
      <c r="F107">
        <v>166927</v>
      </c>
      <c r="G107">
        <v>120</v>
      </c>
      <c r="H107" t="str">
        <f>Hyperlink("http://www.seavest.co.za/inv/fpdf16/inv-preview.php?Id=41884","Click for Invoice PDF")</f>
        <v>Click for Invoice PDF</v>
      </c>
      <c r="I107"/>
    </row>
    <row r="108" spans="1:215">
      <c r="A108" t="s">
        <v>242</v>
      </c>
      <c r="B108" t="s">
        <v>243</v>
      </c>
      <c r="C108" t="s">
        <v>76</v>
      </c>
      <c r="D108">
        <v>23292</v>
      </c>
      <c r="E108" t="s">
        <v>241</v>
      </c>
      <c r="F108">
        <v>6509.55</v>
      </c>
      <c r="G108">
        <v>106</v>
      </c>
      <c r="H108" t="str">
        <f>Hyperlink("http://www.seavest.co.za/inv/fpdf16/inv-preview.php?Id=42880","Click for Invoice PDF")</f>
        <v>Click for Invoice PDF</v>
      </c>
      <c r="I108"/>
    </row>
    <row r="109" spans="1:215">
      <c r="A109" t="s">
        <v>244</v>
      </c>
      <c r="B109" t="s">
        <v>245</v>
      </c>
      <c r="C109" t="s">
        <v>89</v>
      </c>
      <c r="D109">
        <v>23097</v>
      </c>
      <c r="E109" t="s">
        <v>246</v>
      </c>
      <c r="F109">
        <v>16446.95</v>
      </c>
      <c r="G109">
        <v>105</v>
      </c>
      <c r="H109" t="str">
        <f>Hyperlink("http://www.seavest.co.za/inv/fpdf16/inv-preview.php?Id=42600","Click for Invoice PDF")</f>
        <v>Click for Invoice PDF</v>
      </c>
      <c r="I109"/>
    </row>
    <row r="110" spans="1:215">
      <c r="A110" t="s">
        <v>247</v>
      </c>
      <c r="B110" t="s">
        <v>248</v>
      </c>
      <c r="C110" t="s">
        <v>89</v>
      </c>
      <c r="D110">
        <v>21456</v>
      </c>
      <c r="E110" t="s">
        <v>249</v>
      </c>
      <c r="F110">
        <v>8430.26</v>
      </c>
      <c r="G110">
        <v>333</v>
      </c>
      <c r="H110" t="str">
        <f>Hyperlink("http://www.seavest.co.za/inv/fpdf16/inv-preview.php?Id=40557","Click for Invoice PDF")</f>
        <v>Click for Invoice PDF</v>
      </c>
      <c r="I110"/>
    </row>
    <row r="111" spans="1:215">
      <c r="A111" t="s">
        <v>250</v>
      </c>
      <c r="B111" t="s">
        <v>84</v>
      </c>
      <c r="C111" t="s">
        <v>47</v>
      </c>
      <c r="D111">
        <v>21248</v>
      </c>
      <c r="E111" t="s">
        <v>249</v>
      </c>
      <c r="F111">
        <v>8622.299999999999</v>
      </c>
      <c r="G111">
        <v>316</v>
      </c>
      <c r="H111" t="str">
        <f>Hyperlink("http://www.seavest.co.za/inv/fpdf16/inv-preview.php?Id=40816","Click for Invoice PDF")</f>
        <v>Click for Invoice PDF</v>
      </c>
      <c r="I111"/>
    </row>
    <row r="112" spans="1:215">
      <c r="A112" t="s">
        <v>251</v>
      </c>
      <c r="B112" t="s">
        <v>252</v>
      </c>
      <c r="C112" t="s">
        <v>76</v>
      </c>
      <c r="D112">
        <v>21466</v>
      </c>
      <c r="E112" t="s">
        <v>249</v>
      </c>
      <c r="F112">
        <v>13477.2</v>
      </c>
      <c r="G112">
        <v>316</v>
      </c>
      <c r="H112" t="str">
        <f>Hyperlink("http://www.seavest.co.za/inv/fpdf16/inv-preview.php?Id=40981","Click for Invoice PDF")</f>
        <v>Click for Invoice PDF</v>
      </c>
      <c r="I112"/>
    </row>
    <row r="113" spans="1:215">
      <c r="A113" t="s">
        <v>253</v>
      </c>
      <c r="B113" t="s">
        <v>252</v>
      </c>
      <c r="C113" t="s">
        <v>76</v>
      </c>
      <c r="D113">
        <v>21420</v>
      </c>
      <c r="E113" t="s">
        <v>249</v>
      </c>
      <c r="F113">
        <v>8077.4</v>
      </c>
      <c r="G113">
        <v>316</v>
      </c>
      <c r="H113" t="str">
        <f>Hyperlink("http://www.seavest.co.za/inv/fpdf16/inv-preview.php?Id=40982","Click for Invoice PDF")</f>
        <v>Click for Invoice PDF</v>
      </c>
      <c r="I113"/>
    </row>
    <row r="114" spans="1:215">
      <c r="A114" t="s">
        <v>254</v>
      </c>
      <c r="B114" t="s">
        <v>255</v>
      </c>
      <c r="C114" t="s">
        <v>76</v>
      </c>
      <c r="D114">
        <v>22490</v>
      </c>
      <c r="E114" t="s">
        <v>256</v>
      </c>
      <c r="F114">
        <v>6173.9</v>
      </c>
      <c r="G114">
        <v>112</v>
      </c>
      <c r="H114" t="str">
        <f>Hyperlink("http://www.seavest.co.za/inv/fpdf16/inv-preview.php?Id=42021","Click for Invoice PDF")</f>
        <v>Click for Invoice PDF</v>
      </c>
      <c r="I114"/>
    </row>
    <row r="115" spans="1:215">
      <c r="A115" t="s">
        <v>257</v>
      </c>
      <c r="B115" t="s">
        <v>258</v>
      </c>
      <c r="C115" t="s">
        <v>13</v>
      </c>
      <c r="D115">
        <v>22465</v>
      </c>
      <c r="E115" t="s">
        <v>256</v>
      </c>
      <c r="F115">
        <v>1889.03</v>
      </c>
      <c r="G115">
        <v>80</v>
      </c>
      <c r="H115" t="str">
        <f>Hyperlink("http://www.seavest.co.za/inv/fpdf16/inv-preview.php?Id=41634","Click for Invoice PDF")</f>
        <v>Click for Invoice PDF</v>
      </c>
      <c r="I115"/>
    </row>
    <row r="116" spans="1:215">
      <c r="A116" t="s">
        <v>259</v>
      </c>
      <c r="B116" t="s">
        <v>258</v>
      </c>
      <c r="C116" t="s">
        <v>13</v>
      </c>
      <c r="D116">
        <v>22460</v>
      </c>
      <c r="E116" t="s">
        <v>256</v>
      </c>
      <c r="F116">
        <v>8839.09</v>
      </c>
      <c r="G116">
        <v>80</v>
      </c>
      <c r="H116" t="str">
        <f>Hyperlink("http://www.seavest.co.za/inv/fpdf16/inv-preview.php?Id=41996","Click for Invoice PDF")</f>
        <v>Click for Invoice PDF</v>
      </c>
      <c r="I116"/>
    </row>
    <row r="117" spans="1:215">
      <c r="A117" t="s">
        <v>260</v>
      </c>
      <c r="B117" t="s">
        <v>117</v>
      </c>
      <c r="C117" t="s">
        <v>32</v>
      </c>
      <c r="D117">
        <v>23588</v>
      </c>
      <c r="E117" t="s">
        <v>261</v>
      </c>
      <c r="F117">
        <v>4829.35</v>
      </c>
      <c r="G117">
        <v>87</v>
      </c>
      <c r="H117" t="str">
        <f>Hyperlink("http://www.seavest.co.za/inv/fpdf16/inv-preview.php?Id=43095","Click for Invoice PDF")</f>
        <v>Click for Invoice PDF</v>
      </c>
      <c r="I117"/>
    </row>
    <row r="118" spans="1:215">
      <c r="A118" t="s">
        <v>262</v>
      </c>
      <c r="B118" t="s">
        <v>117</v>
      </c>
      <c r="C118" t="s">
        <v>89</v>
      </c>
      <c r="D118">
        <v>23562</v>
      </c>
      <c r="E118" t="s">
        <v>261</v>
      </c>
      <c r="F118">
        <v>4004.35</v>
      </c>
      <c r="G118">
        <v>79</v>
      </c>
      <c r="H118" t="str">
        <f>Hyperlink("http://www.seavest.co.za/inv/fpdf16/inv-preview.php?Id=43121","Click for Invoice PDF")</f>
        <v>Click for Invoice PDF</v>
      </c>
      <c r="I118"/>
    </row>
    <row r="119" spans="1:215">
      <c r="A119" t="s">
        <v>263</v>
      </c>
      <c r="B119" t="s">
        <v>252</v>
      </c>
      <c r="C119" t="s">
        <v>76</v>
      </c>
      <c r="D119">
        <v>23599</v>
      </c>
      <c r="E119" t="s">
        <v>261</v>
      </c>
      <c r="F119">
        <v>5804.75</v>
      </c>
      <c r="G119">
        <v>12</v>
      </c>
      <c r="H119" t="str">
        <f>Hyperlink("http://www.seavest.co.za/inv/fpdf16/inv-preview.php?Id=43216","Click for Invoice PDF")</f>
        <v>Click for Invoice PDF</v>
      </c>
      <c r="I119"/>
    </row>
    <row r="120" spans="1:215">
      <c r="A120" t="s">
        <v>264</v>
      </c>
      <c r="B120" t="s">
        <v>265</v>
      </c>
      <c r="C120" t="s">
        <v>76</v>
      </c>
      <c r="D120">
        <v>23334</v>
      </c>
      <c r="E120" t="s">
        <v>266</v>
      </c>
      <c r="F120">
        <v>7016.22</v>
      </c>
      <c r="G120">
        <v>79</v>
      </c>
      <c r="H120" t="str">
        <f>Hyperlink("http://www.seavest.co.za/inv/fpdf16/inv-preview.php?Id=42926","Click for Invoice PDF")</f>
        <v>Click for Invoice PDF</v>
      </c>
      <c r="I120"/>
    </row>
    <row r="121" spans="1:215">
      <c r="A121" t="s">
        <v>267</v>
      </c>
      <c r="B121" t="s">
        <v>245</v>
      </c>
      <c r="C121" t="s">
        <v>32</v>
      </c>
      <c r="D121">
        <v>23114</v>
      </c>
      <c r="E121" t="s">
        <v>268</v>
      </c>
      <c r="F121">
        <v>14482.78</v>
      </c>
      <c r="G121">
        <v>105</v>
      </c>
      <c r="H121" t="str">
        <f>Hyperlink("http://www.seavest.co.za/inv/fpdf16/inv-preview.php?Id=42658","Click for Invoice PDF")</f>
        <v>Click for Invoice PDF</v>
      </c>
      <c r="I121"/>
    </row>
    <row r="122" spans="1:215">
      <c r="A122" t="s">
        <v>269</v>
      </c>
      <c r="B122" t="s">
        <v>270</v>
      </c>
      <c r="C122" t="s">
        <v>89</v>
      </c>
      <c r="D122">
        <v>21302</v>
      </c>
      <c r="E122" t="s">
        <v>271</v>
      </c>
      <c r="F122">
        <v>5765.9</v>
      </c>
      <c r="G122">
        <v>19</v>
      </c>
      <c r="H122" t="str">
        <f>Hyperlink("http://www.seavest.co.za/inv/fpdf16/inv-preview.php?Id=40933","Click for Invoice PDF")</f>
        <v>Click for Invoice PDF</v>
      </c>
      <c r="I122"/>
    </row>
    <row r="123" spans="1:215">
      <c r="A123" t="s">
        <v>272</v>
      </c>
      <c r="B123" t="s">
        <v>152</v>
      </c>
      <c r="C123" t="s">
        <v>76</v>
      </c>
      <c r="D123">
        <v>23234</v>
      </c>
      <c r="E123" t="s">
        <v>273</v>
      </c>
      <c r="F123">
        <v>8428.719999999999</v>
      </c>
      <c r="G123">
        <v>79</v>
      </c>
      <c r="H123" t="str">
        <f>Hyperlink("http://www.seavest.co.za/inv/fpdf16/inv-preview.php?Id=42821","Click for Invoice PDF")</f>
        <v>Click for Invoice PDF</v>
      </c>
      <c r="I123"/>
    </row>
    <row r="124" spans="1:215">
      <c r="A124" t="s">
        <v>274</v>
      </c>
      <c r="B124" t="s">
        <v>275</v>
      </c>
      <c r="C124" t="s">
        <v>13</v>
      </c>
      <c r="D124">
        <v>23808</v>
      </c>
      <c r="E124" t="s">
        <v>276</v>
      </c>
      <c r="F124">
        <v>7422.8</v>
      </c>
      <c r="G124">
        <v>23</v>
      </c>
      <c r="H124" t="str">
        <f>Hyperlink("http://www.seavest.co.za/inv/fpdf16/inv-preview.php?Id=43410","Click for Invoice PDF")</f>
        <v>Click for Invoice PDF</v>
      </c>
      <c r="I124"/>
    </row>
    <row r="125" spans="1:215">
      <c r="A125" t="s">
        <v>277</v>
      </c>
      <c r="B125" t="s">
        <v>233</v>
      </c>
      <c r="C125" t="s">
        <v>47</v>
      </c>
      <c r="D125">
        <v>22189</v>
      </c>
      <c r="E125" t="s">
        <v>278</v>
      </c>
      <c r="F125">
        <v>10722.02</v>
      </c>
      <c r="G125">
        <v>239</v>
      </c>
      <c r="H125" t="str">
        <f>Hyperlink("http://www.seavest.co.za/inv/fpdf16/inv-preview.php?Id=41807","Click for Invoice PDF")</f>
        <v>Click for Invoice PDF</v>
      </c>
      <c r="I125"/>
    </row>
    <row r="126" spans="1:215">
      <c r="A126" t="s">
        <v>279</v>
      </c>
      <c r="B126" t="s">
        <v>280</v>
      </c>
      <c r="C126" t="s">
        <v>67</v>
      </c>
      <c r="D126">
        <v>21953</v>
      </c>
      <c r="E126" t="s">
        <v>281</v>
      </c>
      <c r="F126">
        <v>11615.2</v>
      </c>
      <c r="G126">
        <v>271</v>
      </c>
      <c r="H126" t="str">
        <f>Hyperlink("http://www.seavest.co.za/inv/fpdf16/inv-preview.php?Id=41526","Click for Invoice PDF")</f>
        <v>Click for Invoice PDF</v>
      </c>
      <c r="I126"/>
    </row>
    <row r="127" spans="1:215">
      <c r="A127" t="s">
        <v>282</v>
      </c>
      <c r="B127" t="s">
        <v>283</v>
      </c>
      <c r="C127" t="s">
        <v>47</v>
      </c>
      <c r="D127">
        <v>21674</v>
      </c>
      <c r="E127" t="s">
        <v>284</v>
      </c>
      <c r="F127">
        <v>7035.8</v>
      </c>
      <c r="G127">
        <v>253</v>
      </c>
      <c r="H127" t="str">
        <f>Hyperlink("http://www.seavest.co.za/inv/fpdf16/inv-preview.php?Id=41001","Click for Invoice PDF")</f>
        <v>Click for Invoice PDF</v>
      </c>
      <c r="I127"/>
    </row>
    <row r="128" spans="1:215">
      <c r="A128" t="s">
        <v>285</v>
      </c>
      <c r="B128" t="s">
        <v>10</v>
      </c>
      <c r="C128" t="s">
        <v>76</v>
      </c>
      <c r="D128">
        <v>23109</v>
      </c>
      <c r="E128" t="s">
        <v>286</v>
      </c>
      <c r="F128">
        <v>7736</v>
      </c>
      <c r="G128">
        <v>79</v>
      </c>
      <c r="H128" t="str">
        <f>Hyperlink("http://www.seavest.co.za/inv/fpdf16/inv-preview.php?Id=42706","Click for Invoice PDF")</f>
        <v>Click for Invoice PDF</v>
      </c>
      <c r="I128"/>
    </row>
    <row r="129" spans="1:215">
      <c r="A129" t="s">
        <v>287</v>
      </c>
      <c r="B129" t="s">
        <v>288</v>
      </c>
      <c r="C129" t="s">
        <v>76</v>
      </c>
      <c r="D129">
        <v>22836</v>
      </c>
      <c r="E129" t="s">
        <v>289</v>
      </c>
      <c r="F129">
        <v>6515.25</v>
      </c>
      <c r="G129">
        <v>130</v>
      </c>
      <c r="H129" t="str">
        <f>Hyperlink("http://www.seavest.co.za/inv/fpdf16/inv-preview.php?Id=42377","Click for Invoice PDF")</f>
        <v>Click for Invoice PDF</v>
      </c>
      <c r="I129"/>
    </row>
    <row r="130" spans="1:215">
      <c r="A130" t="s">
        <v>290</v>
      </c>
      <c r="B130" t="s">
        <v>143</v>
      </c>
      <c r="C130" t="s">
        <v>32</v>
      </c>
      <c r="D130">
        <v>22853</v>
      </c>
      <c r="E130" t="s">
        <v>289</v>
      </c>
      <c r="F130">
        <v>4818.05</v>
      </c>
      <c r="G130">
        <v>79</v>
      </c>
      <c r="H130" t="str">
        <f>Hyperlink("http://www.seavest.co.za/inv/fpdf16/inv-preview.php?Id=42383","Click for Invoice PDF")</f>
        <v>Click for Invoice PDF</v>
      </c>
      <c r="I130"/>
    </row>
    <row r="131" spans="1:215">
      <c r="A131" t="s">
        <v>291</v>
      </c>
      <c r="B131" t="s">
        <v>292</v>
      </c>
      <c r="C131" t="s">
        <v>76</v>
      </c>
      <c r="D131">
        <v>20940</v>
      </c>
      <c r="E131" t="s">
        <v>293</v>
      </c>
      <c r="F131">
        <v>14151.72</v>
      </c>
      <c r="G131">
        <v>39</v>
      </c>
      <c r="H131" t="str">
        <f>Hyperlink("http://www.seavest.co.za/inv/fpdf16/inv-preview.php?Id=40652","Click for Invoice PDF")</f>
        <v>Click for Invoice PDF</v>
      </c>
      <c r="I131"/>
    </row>
    <row r="132" spans="1:215">
      <c r="A132" t="s">
        <v>294</v>
      </c>
      <c r="B132" t="s">
        <v>295</v>
      </c>
      <c r="C132" t="s">
        <v>47</v>
      </c>
      <c r="D132">
        <v>21247</v>
      </c>
      <c r="E132" t="s">
        <v>293</v>
      </c>
      <c r="F132">
        <v>15696.16</v>
      </c>
      <c r="G132">
        <v>49</v>
      </c>
      <c r="H132" t="str">
        <f>Hyperlink("http://www.seavest.co.za/inv/fpdf16/inv-preview.php?Id=40736","Click for Invoice PDF")</f>
        <v>Click for Invoice PDF</v>
      </c>
      <c r="I132"/>
    </row>
    <row r="133" spans="1:215">
      <c r="A133" t="s">
        <v>296</v>
      </c>
      <c r="B133" t="s">
        <v>297</v>
      </c>
      <c r="C133" t="s">
        <v>47</v>
      </c>
      <c r="D133">
        <v>20552</v>
      </c>
      <c r="E133" t="s">
        <v>298</v>
      </c>
      <c r="F133">
        <v>7592.32</v>
      </c>
      <c r="G133">
        <v>246</v>
      </c>
      <c r="H133" t="str">
        <f>Hyperlink("http://www.seavest.co.za/inv/fpdf16/inv-preview.php?Id=40253","Click for Invoice PDF")</f>
        <v>Click for Invoice PDF</v>
      </c>
      <c r="I133"/>
    </row>
    <row r="134" spans="1:215">
      <c r="A134" t="s">
        <v>299</v>
      </c>
      <c r="B134" t="s">
        <v>300</v>
      </c>
      <c r="C134" t="s">
        <v>47</v>
      </c>
      <c r="D134">
        <v>20975</v>
      </c>
      <c r="E134" t="s">
        <v>301</v>
      </c>
      <c r="F134">
        <v>7225.3</v>
      </c>
      <c r="G134">
        <v>375</v>
      </c>
      <c r="H134" t="str">
        <f>Hyperlink("http://www.seavest.co.za/inv/fpdf16/inv-preview.php?Id=40640","Click for Invoice PDF")</f>
        <v>Click for Invoice PDF</v>
      </c>
      <c r="I134"/>
    </row>
    <row r="135" spans="1:215">
      <c r="A135" t="s">
        <v>302</v>
      </c>
      <c r="B135" t="s">
        <v>275</v>
      </c>
      <c r="C135" t="s">
        <v>13</v>
      </c>
      <c r="D135">
        <v>23443</v>
      </c>
      <c r="E135" t="s">
        <v>303</v>
      </c>
      <c r="F135">
        <v>18782</v>
      </c>
      <c r="G135">
        <v>23</v>
      </c>
      <c r="H135" t="str">
        <f>Hyperlink("http://www.seavest.co.za/inv/fpdf16/inv-preview.php?Id=42879","Click for Invoice PDF")</f>
        <v>Click for Invoice PDF</v>
      </c>
      <c r="I135"/>
    </row>
    <row r="136" spans="1:215">
      <c r="A136" t="s">
        <v>304</v>
      </c>
      <c r="B136" t="s">
        <v>305</v>
      </c>
      <c r="C136" t="s">
        <v>89</v>
      </c>
      <c r="D136">
        <v>23760</v>
      </c>
      <c r="E136" t="s">
        <v>303</v>
      </c>
      <c r="F136">
        <v>4950</v>
      </c>
      <c r="G136">
        <v>12</v>
      </c>
      <c r="H136" t="str">
        <f>Hyperlink("http://www.seavest.co.za/inv/fpdf16/inv-preview.php?Id=43126","Click for Invoice PDF")</f>
        <v>Click for Invoice PDF</v>
      </c>
      <c r="I136"/>
    </row>
    <row r="137" spans="1:215">
      <c r="A137" t="s">
        <v>306</v>
      </c>
      <c r="B137" t="s">
        <v>307</v>
      </c>
      <c r="C137" t="s">
        <v>13</v>
      </c>
      <c r="D137">
        <v>24076</v>
      </c>
      <c r="E137" t="s">
        <v>303</v>
      </c>
      <c r="F137">
        <v>11223.8</v>
      </c>
      <c r="G137">
        <v>23</v>
      </c>
      <c r="H137" t="str">
        <f>Hyperlink("http://www.seavest.co.za/inv/fpdf16/inv-preview.php?Id=43250","Click for Invoice PDF")</f>
        <v>Click for Invoice PDF</v>
      </c>
      <c r="I137"/>
    </row>
    <row r="138" spans="1:215">
      <c r="A138" t="s">
        <v>308</v>
      </c>
      <c r="B138" t="s">
        <v>309</v>
      </c>
      <c r="C138" t="s">
        <v>13</v>
      </c>
      <c r="D138">
        <v>24080</v>
      </c>
      <c r="E138" t="s">
        <v>303</v>
      </c>
      <c r="F138">
        <v>4285.59</v>
      </c>
      <c r="G138">
        <v>23</v>
      </c>
      <c r="H138" t="str">
        <f>Hyperlink("http://www.seavest.co.za/inv/fpdf16/inv-preview.php?Id=43576","Click for Invoice PDF")</f>
        <v>Click for Invoice PDF</v>
      </c>
      <c r="I138"/>
    </row>
    <row r="139" spans="1:215">
      <c r="A139" t="s">
        <v>310</v>
      </c>
      <c r="B139" t="s">
        <v>311</v>
      </c>
      <c r="C139" t="s">
        <v>47</v>
      </c>
      <c r="D139">
        <v>0</v>
      </c>
      <c r="E139" t="s">
        <v>312</v>
      </c>
      <c r="F139">
        <v>9272</v>
      </c>
      <c r="G139">
        <v>239</v>
      </c>
      <c r="H139" t="str">
        <f>Hyperlink("http://www.seavest.co.za/inv/fpdf16/inv-preview.php?Id=41808","Click for Invoice PDF")</f>
        <v>Click for Invoice PDF</v>
      </c>
      <c r="I139"/>
    </row>
    <row r="140" spans="1:215">
      <c r="A140" t="s">
        <v>313</v>
      </c>
      <c r="B140" t="s">
        <v>233</v>
      </c>
      <c r="C140" t="s">
        <v>47</v>
      </c>
      <c r="D140">
        <v>22220</v>
      </c>
      <c r="E140" t="s">
        <v>312</v>
      </c>
      <c r="F140">
        <v>13440.1</v>
      </c>
      <c r="G140">
        <v>239</v>
      </c>
      <c r="H140" t="str">
        <f>Hyperlink("http://www.seavest.co.za/inv/fpdf16/inv-preview.php?Id=41823","Click for Invoice PDF")</f>
        <v>Click for Invoice PDF</v>
      </c>
      <c r="I140"/>
    </row>
    <row r="141" spans="1:215">
      <c r="A141" t="s">
        <v>314</v>
      </c>
      <c r="B141" t="s">
        <v>315</v>
      </c>
      <c r="C141" t="s">
        <v>47</v>
      </c>
      <c r="D141">
        <v>23124</v>
      </c>
      <c r="E141" t="s">
        <v>316</v>
      </c>
      <c r="F141">
        <v>3987.75</v>
      </c>
      <c r="G141">
        <v>79</v>
      </c>
      <c r="H141" t="str">
        <f>Hyperlink("http://www.seavest.co.za/inv/fpdf16/inv-preview.php?Id=42651","Click for Invoice PDF")</f>
        <v>Click for Invoice PDF</v>
      </c>
      <c r="I141"/>
    </row>
    <row r="142" spans="1:215">
      <c r="A142" t="s">
        <v>317</v>
      </c>
      <c r="B142" t="s">
        <v>79</v>
      </c>
      <c r="C142" t="s">
        <v>47</v>
      </c>
      <c r="D142">
        <v>23117</v>
      </c>
      <c r="E142" t="s">
        <v>316</v>
      </c>
      <c r="F142">
        <v>6024.25</v>
      </c>
      <c r="G142">
        <v>114</v>
      </c>
      <c r="H142" t="str">
        <f>Hyperlink("http://www.seavest.co.za/inv/fpdf16/inv-preview.php?Id=42697","Click for Invoice PDF")</f>
        <v>Click for Invoice PDF</v>
      </c>
      <c r="I142"/>
    </row>
    <row r="143" spans="1:215">
      <c r="A143" t="s">
        <v>318</v>
      </c>
      <c r="B143" t="s">
        <v>319</v>
      </c>
      <c r="C143" t="s">
        <v>95</v>
      </c>
      <c r="D143">
        <v>23394</v>
      </c>
      <c r="E143" t="s">
        <v>320</v>
      </c>
      <c r="F143">
        <v>14584.5</v>
      </c>
      <c r="G143">
        <v>47</v>
      </c>
      <c r="H143" t="str">
        <f>Hyperlink("http://www.seavest.co.za/inv/fpdf16/inv-preview.php?Id=42810","Click for Invoice PDF")</f>
        <v>Click for Invoice PDF</v>
      </c>
      <c r="I143"/>
    </row>
    <row r="144" spans="1:215">
      <c r="A144" t="s">
        <v>321</v>
      </c>
      <c r="B144" t="s">
        <v>322</v>
      </c>
      <c r="C144" t="s">
        <v>89</v>
      </c>
      <c r="D144">
        <v>23337</v>
      </c>
      <c r="E144" t="s">
        <v>320</v>
      </c>
      <c r="F144">
        <v>5881.48</v>
      </c>
      <c r="G144">
        <v>81</v>
      </c>
      <c r="H144" t="str">
        <f>Hyperlink("http://www.seavest.co.za/inv/fpdf16/inv-preview.php?Id=42929","Click for Invoice PDF")</f>
        <v>Click for Invoice PDF</v>
      </c>
      <c r="I144"/>
    </row>
    <row r="145" spans="1:215">
      <c r="A145" t="s">
        <v>323</v>
      </c>
      <c r="B145" t="s">
        <v>324</v>
      </c>
      <c r="C145" t="s">
        <v>76</v>
      </c>
      <c r="D145">
        <v>23478</v>
      </c>
      <c r="E145" t="s">
        <v>320</v>
      </c>
      <c r="F145">
        <v>7212.25</v>
      </c>
      <c r="G145">
        <v>47</v>
      </c>
      <c r="H145" t="str">
        <f>Hyperlink("http://www.seavest.co.za/inv/fpdf16/inv-preview.php?Id=42982","Click for Invoice PDF")</f>
        <v>Click for Invoice PDF</v>
      </c>
      <c r="I145"/>
    </row>
    <row r="146" spans="1:215">
      <c r="A146" t="s">
        <v>325</v>
      </c>
      <c r="B146" t="s">
        <v>326</v>
      </c>
      <c r="C146" t="s">
        <v>89</v>
      </c>
      <c r="D146">
        <v>23491</v>
      </c>
      <c r="E146" t="s">
        <v>320</v>
      </c>
      <c r="F146">
        <v>4773</v>
      </c>
      <c r="G146">
        <v>39</v>
      </c>
      <c r="H146" t="str">
        <f>Hyperlink("http://www.seavest.co.za/inv/fpdf16/inv-preview.php?Id=43132","Click for Invoice PDF")</f>
        <v>Click for Invoice PDF</v>
      </c>
      <c r="I146"/>
    </row>
    <row r="147" spans="1:215">
      <c r="A147" t="s">
        <v>327</v>
      </c>
      <c r="B147" t="s">
        <v>133</v>
      </c>
      <c r="C147" t="s">
        <v>89</v>
      </c>
      <c r="D147">
        <v>23545</v>
      </c>
      <c r="E147" t="s">
        <v>320</v>
      </c>
      <c r="F147">
        <v>5428</v>
      </c>
      <c r="G147">
        <v>79</v>
      </c>
      <c r="H147" t="str">
        <f>Hyperlink("http://www.seavest.co.za/inv/fpdf16/inv-preview.php?Id=43169","Click for Invoice PDF")</f>
        <v>Click for Invoice PDF</v>
      </c>
      <c r="I147"/>
    </row>
    <row r="148" spans="1:215">
      <c r="A148" t="s">
        <v>328</v>
      </c>
      <c r="B148" t="s">
        <v>329</v>
      </c>
      <c r="C148" t="s">
        <v>76</v>
      </c>
      <c r="D148">
        <v>23592</v>
      </c>
      <c r="E148" t="s">
        <v>320</v>
      </c>
      <c r="F148">
        <v>7259.5</v>
      </c>
      <c r="G148">
        <v>48</v>
      </c>
      <c r="H148" t="str">
        <f>Hyperlink("http://www.seavest.co.za/inv/fpdf16/inv-preview.php?Id=43218","Click for Invoice PDF")</f>
        <v>Click for Invoice PDF</v>
      </c>
      <c r="I148"/>
    </row>
    <row r="149" spans="1:215">
      <c r="A149" t="s">
        <v>330</v>
      </c>
      <c r="B149" t="s">
        <v>331</v>
      </c>
      <c r="C149" t="s">
        <v>47</v>
      </c>
      <c r="D149">
        <v>23593</v>
      </c>
      <c r="E149" t="s">
        <v>320</v>
      </c>
      <c r="F149">
        <v>3590.25</v>
      </c>
      <c r="G149">
        <v>48</v>
      </c>
      <c r="H149" t="str">
        <f>Hyperlink("http://www.seavest.co.za/inv/fpdf16/inv-preview.php?Id=43219","Click for Invoice PDF")</f>
        <v>Click for Invoice PDF</v>
      </c>
      <c r="I149"/>
    </row>
    <row r="150" spans="1:215">
      <c r="A150" t="s">
        <v>332</v>
      </c>
      <c r="B150" t="s">
        <v>333</v>
      </c>
      <c r="C150" t="s">
        <v>47</v>
      </c>
      <c r="D150">
        <v>20933</v>
      </c>
      <c r="E150" t="s">
        <v>334</v>
      </c>
      <c r="F150">
        <v>5788.8</v>
      </c>
      <c r="G150">
        <v>351</v>
      </c>
      <c r="H150" t="str">
        <f>Hyperlink("http://www.seavest.co.za/inv/fpdf16/inv-preview.php?Id=40663","Click for Invoice PDF")</f>
        <v>Click for Invoice PDF</v>
      </c>
      <c r="I150"/>
    </row>
    <row r="151" spans="1:215">
      <c r="A151" t="s">
        <v>335</v>
      </c>
      <c r="B151" t="s">
        <v>336</v>
      </c>
      <c r="C151" t="s">
        <v>32</v>
      </c>
      <c r="D151">
        <v>24016</v>
      </c>
      <c r="E151" t="s">
        <v>337</v>
      </c>
      <c r="F151">
        <v>7682.4</v>
      </c>
      <c r="G151">
        <v>21</v>
      </c>
      <c r="H151" t="str">
        <f>Hyperlink("http://www.seavest.co.za/inv/fpdf16/inv-preview.php?Id=42508","Click for Invoice PDF")</f>
        <v>Click for Invoice PDF</v>
      </c>
      <c r="I151"/>
    </row>
    <row r="152" spans="1:215">
      <c r="A152" t="s">
        <v>338</v>
      </c>
      <c r="B152" t="s">
        <v>265</v>
      </c>
      <c r="C152" t="s">
        <v>27</v>
      </c>
      <c r="D152">
        <v>23704</v>
      </c>
      <c r="E152" t="s">
        <v>337</v>
      </c>
      <c r="F152">
        <v>19738.5</v>
      </c>
      <c r="G152">
        <v>19</v>
      </c>
      <c r="H152" t="str">
        <f>Hyperlink("http://www.seavest.co.za/inv/fpdf16/inv-preview.php?Id=43329","Click for Invoice PDF")</f>
        <v>Click for Invoice PDF</v>
      </c>
      <c r="I152"/>
    </row>
    <row r="153" spans="1:215">
      <c r="A153" t="s">
        <v>339</v>
      </c>
      <c r="B153" t="s">
        <v>340</v>
      </c>
      <c r="C153" t="s">
        <v>13</v>
      </c>
      <c r="D153">
        <v>23994</v>
      </c>
      <c r="E153" t="s">
        <v>337</v>
      </c>
      <c r="F153">
        <v>0</v>
      </c>
      <c r="G153">
        <v>19</v>
      </c>
      <c r="H153" t="str">
        <f>Hyperlink("http://www.seavest.co.za/inv/fpdf16/inv-preview.php?Id=43394","Click for Invoice PDF")</f>
        <v>Click for Invoice PDF</v>
      </c>
      <c r="I153"/>
    </row>
    <row r="154" spans="1:215">
      <c r="A154" t="s">
        <v>341</v>
      </c>
      <c r="B154" t="s">
        <v>196</v>
      </c>
      <c r="C154" t="s">
        <v>27</v>
      </c>
      <c r="D154">
        <v>23822</v>
      </c>
      <c r="E154" t="s">
        <v>337</v>
      </c>
      <c r="F154">
        <v>8201.5</v>
      </c>
      <c r="G154">
        <v>18</v>
      </c>
      <c r="H154" t="str">
        <f>Hyperlink("http://www.seavest.co.za/inv/fpdf16/inv-preview.php?Id=43420","Click for Invoice PDF")</f>
        <v>Click for Invoice PDF</v>
      </c>
      <c r="I154"/>
    </row>
    <row r="155" spans="1:215">
      <c r="A155" t="s">
        <v>342</v>
      </c>
      <c r="B155" t="s">
        <v>343</v>
      </c>
      <c r="C155" t="s">
        <v>27</v>
      </c>
      <c r="D155">
        <v>23893</v>
      </c>
      <c r="E155" t="s">
        <v>337</v>
      </c>
      <c r="F155">
        <v>7329.75</v>
      </c>
      <c r="G155">
        <v>12</v>
      </c>
      <c r="H155" t="str">
        <f>Hyperlink("http://www.seavest.co.za/inv/fpdf16/inv-preview.php?Id=43468","Click for Invoice PDF")</f>
        <v>Click for Invoice PDF</v>
      </c>
      <c r="I155"/>
    </row>
    <row r="156" spans="1:215">
      <c r="A156" t="s">
        <v>344</v>
      </c>
      <c r="B156" t="s">
        <v>186</v>
      </c>
      <c r="C156" t="s">
        <v>13</v>
      </c>
      <c r="D156">
        <v>24088</v>
      </c>
      <c r="E156" t="s">
        <v>337</v>
      </c>
      <c r="F156">
        <v>8490.200000000001</v>
      </c>
      <c r="G156">
        <v>23</v>
      </c>
      <c r="H156" t="str">
        <f>Hyperlink("http://www.seavest.co.za/inv/fpdf16/inv-preview.php?Id=43594","Click for Invoice PDF")</f>
        <v>Click for Invoice PDF</v>
      </c>
      <c r="I156"/>
    </row>
    <row r="157" spans="1:215">
      <c r="A157" t="s">
        <v>345</v>
      </c>
      <c r="B157" t="s">
        <v>346</v>
      </c>
      <c r="C157" t="s">
        <v>13</v>
      </c>
      <c r="D157">
        <v>24093</v>
      </c>
      <c r="E157" t="s">
        <v>337</v>
      </c>
      <c r="F157">
        <v>4347.25</v>
      </c>
      <c r="G157">
        <v>23</v>
      </c>
      <c r="H157" t="str">
        <f>Hyperlink("http://www.seavest.co.za/inv/fpdf16/inv-preview.php?Id=43600","Click for Invoice PDF")</f>
        <v>Click for Invoice PDF</v>
      </c>
      <c r="I157"/>
    </row>
    <row r="158" spans="1:215">
      <c r="A158" t="s">
        <v>347</v>
      </c>
      <c r="B158" t="s">
        <v>348</v>
      </c>
      <c r="C158" t="s">
        <v>13</v>
      </c>
      <c r="D158">
        <v>24092</v>
      </c>
      <c r="E158" t="s">
        <v>337</v>
      </c>
      <c r="F158">
        <v>6237.55</v>
      </c>
      <c r="G158">
        <v>23</v>
      </c>
      <c r="H158" t="str">
        <f>Hyperlink("http://www.seavest.co.za/inv/fpdf16/inv-preview.php?Id=43609","Click for Invoice PDF")</f>
        <v>Click for Invoice PDF</v>
      </c>
      <c r="I158"/>
    </row>
    <row r="159" spans="1:215">
      <c r="A159" t="s">
        <v>349</v>
      </c>
      <c r="B159" t="s">
        <v>188</v>
      </c>
      <c r="C159" t="s">
        <v>13</v>
      </c>
      <c r="D159">
        <v>22248</v>
      </c>
      <c r="E159" t="s">
        <v>350</v>
      </c>
      <c r="F159">
        <v>4777.75</v>
      </c>
      <c r="G159">
        <v>239</v>
      </c>
      <c r="H159" t="str">
        <f>Hyperlink("http://www.seavest.co.za/inv/fpdf16/inv-preview.php?Id=41830","Click for Invoice PDF")</f>
        <v>Click for Invoice PDF</v>
      </c>
      <c r="I159"/>
    </row>
    <row r="160" spans="1:215">
      <c r="A160" t="s">
        <v>351</v>
      </c>
      <c r="B160" t="s">
        <v>17</v>
      </c>
      <c r="C160" t="s">
        <v>20</v>
      </c>
      <c r="D160">
        <v>21870</v>
      </c>
      <c r="E160" t="s">
        <v>352</v>
      </c>
      <c r="F160">
        <v>37616.94</v>
      </c>
      <c r="G160">
        <v>269</v>
      </c>
      <c r="H160" t="str">
        <f>Hyperlink("http://www.seavest.co.za/inv/fpdf16/inv-preview.php?Id=41436","Click for Invoice PDF")</f>
        <v>Click for Invoice PDF</v>
      </c>
      <c r="I160"/>
    </row>
    <row r="161" spans="1:215">
      <c r="A161" t="s">
        <v>353</v>
      </c>
      <c r="B161" t="s">
        <v>354</v>
      </c>
      <c r="C161" t="s">
        <v>76</v>
      </c>
      <c r="D161">
        <v>22782</v>
      </c>
      <c r="E161" t="s">
        <v>355</v>
      </c>
      <c r="F161">
        <v>5354.88</v>
      </c>
      <c r="G161">
        <v>130</v>
      </c>
      <c r="H161" t="str">
        <f>Hyperlink("http://www.seavest.co.za/inv/fpdf16/inv-preview.php?Id=42326","Click for Invoice PDF")</f>
        <v>Click for Invoice PDF</v>
      </c>
      <c r="I161"/>
    </row>
    <row r="162" spans="1:215">
      <c r="A162" t="s">
        <v>356</v>
      </c>
      <c r="B162" t="s">
        <v>357</v>
      </c>
      <c r="C162" t="s">
        <v>32</v>
      </c>
      <c r="D162">
        <v>20775</v>
      </c>
      <c r="E162" t="s">
        <v>358</v>
      </c>
      <c r="F162">
        <v>105071</v>
      </c>
      <c r="G162">
        <v>450</v>
      </c>
      <c r="H162" t="str">
        <f>Hyperlink("http://www.seavest.co.za/inv/fpdf16/inv-preview.php?Id=40439","Click for Invoice PDF")</f>
        <v>Click for Invoice PDF</v>
      </c>
      <c r="I162"/>
    </row>
    <row r="163" spans="1:215">
      <c r="A163" t="s">
        <v>359</v>
      </c>
      <c r="B163" t="s">
        <v>360</v>
      </c>
      <c r="C163" t="s">
        <v>89</v>
      </c>
      <c r="D163">
        <v>23418</v>
      </c>
      <c r="E163" t="s">
        <v>361</v>
      </c>
      <c r="F163">
        <v>7849.85</v>
      </c>
      <c r="G163">
        <v>80</v>
      </c>
      <c r="H163" t="str">
        <f>Hyperlink("http://www.seavest.co.za/inv/fpdf16/inv-preview.php?Id=42824","Click for Invoice PDF")</f>
        <v>Click for Invoice PDF</v>
      </c>
      <c r="I163"/>
    </row>
    <row r="164" spans="1:215">
      <c r="A164" t="s">
        <v>362</v>
      </c>
      <c r="B164" t="s">
        <v>363</v>
      </c>
      <c r="C164" t="s">
        <v>76</v>
      </c>
      <c r="D164">
        <v>23661</v>
      </c>
      <c r="E164" t="s">
        <v>361</v>
      </c>
      <c r="F164">
        <v>6009.72</v>
      </c>
      <c r="G164">
        <v>80</v>
      </c>
      <c r="H164" t="str">
        <f>Hyperlink("http://www.seavest.co.za/inv/fpdf16/inv-preview.php?Id=43162","Click for Invoice PDF")</f>
        <v>Click for Invoice PDF</v>
      </c>
      <c r="I164"/>
    </row>
    <row r="165" spans="1:215">
      <c r="A165" t="s">
        <v>364</v>
      </c>
      <c r="B165" t="s">
        <v>365</v>
      </c>
      <c r="C165" t="s">
        <v>76</v>
      </c>
      <c r="D165">
        <v>23687</v>
      </c>
      <c r="E165" t="s">
        <v>361</v>
      </c>
      <c r="F165">
        <v>7496.25</v>
      </c>
      <c r="G165">
        <v>80</v>
      </c>
      <c r="H165" t="str">
        <f>Hyperlink("http://www.seavest.co.za/inv/fpdf16/inv-preview.php?Id=43196","Click for Invoice PDF")</f>
        <v>Click for Invoice PDF</v>
      </c>
      <c r="I165"/>
    </row>
    <row r="166" spans="1:215">
      <c r="A166" t="s">
        <v>366</v>
      </c>
      <c r="B166" t="s">
        <v>223</v>
      </c>
      <c r="C166" t="s">
        <v>89</v>
      </c>
      <c r="D166">
        <v>23691</v>
      </c>
      <c r="E166" t="s">
        <v>361</v>
      </c>
      <c r="F166">
        <v>5212.85</v>
      </c>
      <c r="G166">
        <v>80</v>
      </c>
      <c r="H166" t="str">
        <f>Hyperlink("http://www.seavest.co.za/inv/fpdf16/inv-preview.php?Id=43200","Click for Invoice PDF")</f>
        <v>Click for Invoice PDF</v>
      </c>
      <c r="I166"/>
    </row>
    <row r="167" spans="1:215">
      <c r="A167" t="s">
        <v>367</v>
      </c>
      <c r="B167" t="s">
        <v>368</v>
      </c>
      <c r="C167" t="s">
        <v>76</v>
      </c>
      <c r="D167">
        <v>23694</v>
      </c>
      <c r="E167" t="s">
        <v>361</v>
      </c>
      <c r="F167">
        <v>6388.92</v>
      </c>
      <c r="G167">
        <v>80</v>
      </c>
      <c r="H167" t="str">
        <f>Hyperlink("http://www.seavest.co.za/inv/fpdf16/inv-preview.php?Id=43208","Click for Invoice PDF")</f>
        <v>Click for Invoice PDF</v>
      </c>
      <c r="I167"/>
    </row>
    <row r="168" spans="1:215">
      <c r="A168" t="s">
        <v>369</v>
      </c>
      <c r="B168" t="s">
        <v>84</v>
      </c>
      <c r="C168" t="s">
        <v>47</v>
      </c>
      <c r="D168">
        <v>23614</v>
      </c>
      <c r="E168" t="s">
        <v>361</v>
      </c>
      <c r="F168">
        <v>6857.52</v>
      </c>
      <c r="G168">
        <v>80</v>
      </c>
      <c r="H168" t="str">
        <f>Hyperlink("http://www.seavest.co.za/inv/fpdf16/inv-preview.php?Id=43223","Click for Invoice PDF")</f>
        <v>Click for Invoice PDF</v>
      </c>
      <c r="I168"/>
    </row>
    <row r="169" spans="1:215">
      <c r="A169" t="s">
        <v>370</v>
      </c>
      <c r="B169" t="s">
        <v>371</v>
      </c>
      <c r="C169" t="s">
        <v>67</v>
      </c>
      <c r="D169">
        <v>23690</v>
      </c>
      <c r="E169" t="s">
        <v>361</v>
      </c>
      <c r="F169">
        <v>5915.52</v>
      </c>
      <c r="G169">
        <v>18</v>
      </c>
      <c r="H169" t="str">
        <f>Hyperlink("http://www.seavest.co.za/inv/fpdf16/inv-preview.php?Id=43239","Click for Invoice PDF")</f>
        <v>Click for Invoice PDF</v>
      </c>
      <c r="I169"/>
    </row>
    <row r="170" spans="1:215">
      <c r="A170" t="s">
        <v>372</v>
      </c>
      <c r="B170" t="s">
        <v>373</v>
      </c>
      <c r="C170" t="s">
        <v>67</v>
      </c>
      <c r="D170">
        <v>23689</v>
      </c>
      <c r="E170" t="s">
        <v>361</v>
      </c>
      <c r="F170">
        <v>6356.05</v>
      </c>
      <c r="G170">
        <v>80</v>
      </c>
      <c r="H170" t="str">
        <f>Hyperlink("http://www.seavest.co.za/inv/fpdf16/inv-preview.php?Id=43252","Click for Invoice PDF")</f>
        <v>Click for Invoice PDF</v>
      </c>
      <c r="I170"/>
    </row>
    <row r="171" spans="1:215">
      <c r="A171" t="s">
        <v>374</v>
      </c>
      <c r="B171" t="s">
        <v>375</v>
      </c>
      <c r="C171" t="s">
        <v>20</v>
      </c>
      <c r="D171">
        <v>23695</v>
      </c>
      <c r="E171" t="s">
        <v>361</v>
      </c>
      <c r="F171">
        <v>5627.47</v>
      </c>
      <c r="G171">
        <v>80</v>
      </c>
      <c r="H171" t="str">
        <f>Hyperlink("http://www.seavest.co.za/inv/fpdf16/inv-preview.php?Id=43260","Click for Invoice PDF")</f>
        <v>Click for Invoice PDF</v>
      </c>
      <c r="I171"/>
    </row>
    <row r="172" spans="1:215">
      <c r="A172" t="s">
        <v>376</v>
      </c>
      <c r="B172" t="s">
        <v>154</v>
      </c>
      <c r="C172" t="s">
        <v>47</v>
      </c>
      <c r="D172">
        <v>23688</v>
      </c>
      <c r="E172" t="s">
        <v>361</v>
      </c>
      <c r="F172">
        <v>10169.25</v>
      </c>
      <c r="G172">
        <v>80</v>
      </c>
      <c r="H172" t="str">
        <f>Hyperlink("http://www.seavest.co.za/inv/fpdf16/inv-preview.php?Id=43262","Click for Invoice PDF")</f>
        <v>Click for Invoice PDF</v>
      </c>
      <c r="I172"/>
    </row>
    <row r="173" spans="1:215">
      <c r="A173" t="s">
        <v>377</v>
      </c>
      <c r="B173" t="s">
        <v>378</v>
      </c>
      <c r="C173" t="s">
        <v>47</v>
      </c>
      <c r="D173">
        <v>23693</v>
      </c>
      <c r="E173" t="s">
        <v>361</v>
      </c>
      <c r="F173">
        <v>7035.02</v>
      </c>
      <c r="G173">
        <v>32</v>
      </c>
      <c r="H173" t="str">
        <f>Hyperlink("http://www.seavest.co.za/inv/fpdf16/inv-preview.php?Id=43270","Click for Invoice PDF")</f>
        <v>Click for Invoice PDF</v>
      </c>
      <c r="I173"/>
    </row>
    <row r="174" spans="1:215">
      <c r="A174" t="s">
        <v>379</v>
      </c>
      <c r="B174" t="s">
        <v>380</v>
      </c>
      <c r="C174" t="s">
        <v>47</v>
      </c>
      <c r="D174">
        <v>23686</v>
      </c>
      <c r="E174" t="s">
        <v>361</v>
      </c>
      <c r="F174">
        <v>15038.68</v>
      </c>
      <c r="G174">
        <v>80</v>
      </c>
      <c r="H174" t="str">
        <f>Hyperlink("http://www.seavest.co.za/inv/fpdf16/inv-preview.php?Id=43288","Click for Invoice PDF")</f>
        <v>Click for Invoice PDF</v>
      </c>
      <c r="I174"/>
    </row>
    <row r="175" spans="1:215">
      <c r="A175" t="s">
        <v>381</v>
      </c>
      <c r="B175" t="s">
        <v>382</v>
      </c>
      <c r="C175" t="s">
        <v>383</v>
      </c>
      <c r="D175">
        <v>21048</v>
      </c>
      <c r="E175" t="s">
        <v>384</v>
      </c>
      <c r="F175">
        <v>3361.3</v>
      </c>
      <c r="G175">
        <v>388</v>
      </c>
      <c r="H175" t="str">
        <f>Hyperlink("http://www.seavest.co.za/inv/fpdf16/inv-preview.php?Id=40765","Click for Invoice PDF")</f>
        <v>Click for Invoice PDF</v>
      </c>
      <c r="I175"/>
    </row>
    <row r="176" spans="1:215">
      <c r="A176" t="s">
        <v>385</v>
      </c>
      <c r="B176" t="s">
        <v>386</v>
      </c>
      <c r="C176" t="s">
        <v>13</v>
      </c>
      <c r="D176">
        <v>23782</v>
      </c>
      <c r="E176" t="s">
        <v>387</v>
      </c>
      <c r="F176">
        <v>12045.6</v>
      </c>
      <c r="G176">
        <v>23</v>
      </c>
      <c r="H176" t="str">
        <f>Hyperlink("http://www.seavest.co.za/inv/fpdf16/inv-preview.php?Id=43138","Click for Invoice PDF")</f>
        <v>Click for Invoice PDF</v>
      </c>
      <c r="I176"/>
    </row>
    <row r="177" spans="1:215">
      <c r="A177" t="s">
        <v>388</v>
      </c>
      <c r="B177" t="s">
        <v>389</v>
      </c>
      <c r="C177" t="s">
        <v>13</v>
      </c>
      <c r="D177">
        <v>23877</v>
      </c>
      <c r="E177" t="s">
        <v>387</v>
      </c>
      <c r="F177">
        <v>12065.3</v>
      </c>
      <c r="G177">
        <v>19</v>
      </c>
      <c r="H177" t="str">
        <f>Hyperlink("http://www.seavest.co.za/inv/fpdf16/inv-preview.php?Id=43324","Click for Invoice PDF")</f>
        <v>Click for Invoice PDF</v>
      </c>
      <c r="I177"/>
    </row>
    <row r="178" spans="1:215">
      <c r="A178" t="s">
        <v>390</v>
      </c>
      <c r="B178" t="s">
        <v>60</v>
      </c>
      <c r="C178" t="s">
        <v>13</v>
      </c>
      <c r="D178">
        <v>24109</v>
      </c>
      <c r="E178" t="s">
        <v>387</v>
      </c>
      <c r="F178">
        <v>8025.9</v>
      </c>
      <c r="G178">
        <v>23</v>
      </c>
      <c r="H178" t="str">
        <f>Hyperlink("http://www.seavest.co.za/inv/fpdf16/inv-preview.php?Id=43622","Click for Invoice PDF")</f>
        <v>Click for Invoice PDF</v>
      </c>
      <c r="I178"/>
    </row>
    <row r="179" spans="1:215">
      <c r="A179" t="s">
        <v>391</v>
      </c>
      <c r="B179" t="s">
        <v>392</v>
      </c>
      <c r="C179" t="s">
        <v>137</v>
      </c>
      <c r="D179">
        <v>21536</v>
      </c>
      <c r="E179" t="s">
        <v>393</v>
      </c>
      <c r="F179">
        <v>8299.85</v>
      </c>
      <c r="G179">
        <v>249</v>
      </c>
      <c r="H179" t="str">
        <f>Hyperlink("http://www.seavest.co.za/inv/fpdf16/inv-preview.php?Id=41128","Click for Invoice PDF")</f>
        <v>Click for Invoice PDF</v>
      </c>
      <c r="I179"/>
    </row>
    <row r="180" spans="1:215">
      <c r="A180" t="s">
        <v>394</v>
      </c>
      <c r="B180" t="s">
        <v>315</v>
      </c>
      <c r="C180" t="s">
        <v>47</v>
      </c>
      <c r="D180">
        <v>20416</v>
      </c>
      <c r="E180" t="s">
        <v>395</v>
      </c>
      <c r="F180">
        <v>11657.76</v>
      </c>
      <c r="G180">
        <v>380</v>
      </c>
      <c r="H180" t="str">
        <f>Hyperlink("http://www.seavest.co.za/inv/fpdf16/inv-preview.php?Id=40129","Click for Invoice PDF")</f>
        <v>Click for Invoice PDF</v>
      </c>
      <c r="I180"/>
    </row>
    <row r="181" spans="1:215">
      <c r="A181" t="s">
        <v>396</v>
      </c>
      <c r="B181" t="s">
        <v>397</v>
      </c>
      <c r="C181" t="s">
        <v>76</v>
      </c>
      <c r="D181">
        <v>23379</v>
      </c>
      <c r="E181" t="s">
        <v>398</v>
      </c>
      <c r="F181">
        <v>7127.32</v>
      </c>
      <c r="G181">
        <v>101</v>
      </c>
      <c r="H181" t="str">
        <f>Hyperlink("http://www.seavest.co.za/inv/fpdf16/inv-preview.php?Id=42995","Click for Invoice PDF")</f>
        <v>Click for Invoice PDF</v>
      </c>
      <c r="I181"/>
    </row>
    <row r="182" spans="1:215">
      <c r="A182" t="s">
        <v>399</v>
      </c>
      <c r="B182" t="s">
        <v>400</v>
      </c>
      <c r="C182" t="s">
        <v>76</v>
      </c>
      <c r="D182">
        <v>22477</v>
      </c>
      <c r="E182" t="s">
        <v>401</v>
      </c>
      <c r="F182">
        <v>10302.35</v>
      </c>
      <c r="G182">
        <v>184</v>
      </c>
      <c r="H182" t="str">
        <f>Hyperlink("http://www.seavest.co.za/inv/fpdf16/inv-preview.php?Id=41985","Click for Invoice PDF")</f>
        <v>Click for Invoice PDF</v>
      </c>
      <c r="I182"/>
    </row>
    <row r="183" spans="1:215">
      <c r="A183" t="s">
        <v>402</v>
      </c>
      <c r="B183" t="s">
        <v>403</v>
      </c>
      <c r="C183" t="s">
        <v>47</v>
      </c>
      <c r="D183">
        <v>22512</v>
      </c>
      <c r="E183" t="s">
        <v>401</v>
      </c>
      <c r="F183">
        <v>5339.99</v>
      </c>
      <c r="G183">
        <v>200</v>
      </c>
      <c r="H183" t="str">
        <f>Hyperlink("http://www.seavest.co.za/inv/fpdf16/inv-preview.php?Id=42048","Click for Invoice PDF")</f>
        <v>Click for Invoice PDF</v>
      </c>
      <c r="I183"/>
    </row>
    <row r="184" spans="1:215">
      <c r="A184" t="s">
        <v>404</v>
      </c>
      <c r="B184" t="s">
        <v>223</v>
      </c>
      <c r="C184" t="s">
        <v>47</v>
      </c>
      <c r="D184">
        <v>23976</v>
      </c>
      <c r="E184" t="s">
        <v>405</v>
      </c>
      <c r="F184">
        <v>8413.799999999999</v>
      </c>
      <c r="G184">
        <v>18</v>
      </c>
      <c r="H184" t="str">
        <f>Hyperlink("http://www.seavest.co.za/inv/fpdf16/inv-preview.php?Id=43364","Click for Invoice PDF")</f>
        <v>Click for Invoice PDF</v>
      </c>
      <c r="I184"/>
    </row>
    <row r="185" spans="1:215">
      <c r="A185" t="s">
        <v>406</v>
      </c>
      <c r="B185" t="s">
        <v>29</v>
      </c>
      <c r="C185" t="s">
        <v>13</v>
      </c>
      <c r="D185">
        <v>24126</v>
      </c>
      <c r="E185" t="s">
        <v>405</v>
      </c>
      <c r="F185">
        <v>7144.69</v>
      </c>
      <c r="G185">
        <v>18</v>
      </c>
      <c r="H185" t="str">
        <f>Hyperlink("http://www.seavest.co.za/inv/fpdf16/inv-preview.php?Id=43586","Click for Invoice PDF")</f>
        <v>Click for Invoice PDF</v>
      </c>
      <c r="I185"/>
    </row>
    <row r="186" spans="1:215">
      <c r="A186" t="s">
        <v>407</v>
      </c>
      <c r="B186" t="s">
        <v>225</v>
      </c>
      <c r="C186" t="s">
        <v>27</v>
      </c>
      <c r="D186">
        <v>24124</v>
      </c>
      <c r="E186" t="s">
        <v>405</v>
      </c>
      <c r="F186">
        <v>5808.62</v>
      </c>
      <c r="G186">
        <v>19</v>
      </c>
      <c r="H186" t="str">
        <f>Hyperlink("http://www.seavest.co.za/inv/fpdf16/inv-preview.php?Id=43617","Click for Invoice PDF")</f>
        <v>Click for Invoice PDF</v>
      </c>
      <c r="I186"/>
    </row>
    <row r="187" spans="1:215">
      <c r="A187" t="s">
        <v>408</v>
      </c>
      <c r="B187" t="s">
        <v>409</v>
      </c>
      <c r="C187" t="s">
        <v>13</v>
      </c>
      <c r="D187">
        <v>21802</v>
      </c>
      <c r="E187" t="s">
        <v>410</v>
      </c>
      <c r="F187">
        <v>5342</v>
      </c>
      <c r="G187">
        <v>9</v>
      </c>
      <c r="H187" t="str">
        <f>Hyperlink("http://www.seavest.co.za/inv/fpdf16/inv-preview.php?Id=41386","Click for Invoice PDF")</f>
        <v>Click for Invoice PDF</v>
      </c>
      <c r="I187"/>
    </row>
    <row r="188" spans="1:215">
      <c r="A188" t="s">
        <v>411</v>
      </c>
      <c r="B188" t="s">
        <v>19</v>
      </c>
      <c r="C188" t="s">
        <v>20</v>
      </c>
      <c r="D188">
        <v>21823</v>
      </c>
      <c r="E188" t="s">
        <v>410</v>
      </c>
      <c r="F188">
        <v>9839.4</v>
      </c>
      <c r="G188">
        <v>265</v>
      </c>
      <c r="H188" t="str">
        <f>Hyperlink("http://www.seavest.co.za/inv/fpdf16/inv-preview.php?Id=41404","Click for Invoice PDF")</f>
        <v>Click for Invoice PDF</v>
      </c>
      <c r="I188"/>
    </row>
    <row r="189" spans="1:215">
      <c r="A189" t="s">
        <v>412</v>
      </c>
      <c r="B189" t="s">
        <v>69</v>
      </c>
      <c r="C189" t="s">
        <v>47</v>
      </c>
      <c r="D189">
        <v>21922</v>
      </c>
      <c r="E189" t="s">
        <v>410</v>
      </c>
      <c r="F189">
        <v>8116</v>
      </c>
      <c r="G189">
        <v>265</v>
      </c>
      <c r="H189" t="str">
        <f>Hyperlink("http://www.seavest.co.za/inv/fpdf16/inv-preview.php?Id=41502","Click for Invoice PDF")</f>
        <v>Click for Invoice PDF</v>
      </c>
      <c r="I189"/>
    </row>
    <row r="190" spans="1:215">
      <c r="A190" t="s">
        <v>413</v>
      </c>
      <c r="B190" t="s">
        <v>414</v>
      </c>
      <c r="C190" t="s">
        <v>47</v>
      </c>
      <c r="D190">
        <v>21955</v>
      </c>
      <c r="E190" t="s">
        <v>410</v>
      </c>
      <c r="F190">
        <v>3504.4</v>
      </c>
      <c r="G190">
        <v>265</v>
      </c>
      <c r="H190" t="str">
        <f>Hyperlink("http://www.seavest.co.za/inv/fpdf16/inv-preview.php?Id=41532","Click for Invoice PDF")</f>
        <v>Click for Invoice PDF</v>
      </c>
      <c r="I190"/>
    </row>
    <row r="191" spans="1:215">
      <c r="A191" t="s">
        <v>415</v>
      </c>
      <c r="B191" t="s">
        <v>414</v>
      </c>
      <c r="C191" t="s">
        <v>47</v>
      </c>
      <c r="D191">
        <v>21954</v>
      </c>
      <c r="E191" t="s">
        <v>410</v>
      </c>
      <c r="F191">
        <v>13735.13</v>
      </c>
      <c r="G191">
        <v>265</v>
      </c>
      <c r="H191" t="str">
        <f>Hyperlink("http://www.seavest.co.za/inv/fpdf16/inv-preview.php?Id=41516","Click for Invoice PDF")</f>
        <v>Click for Invoice PDF</v>
      </c>
      <c r="I191"/>
    </row>
    <row r="192" spans="1:215">
      <c r="A192" t="s">
        <v>416</v>
      </c>
      <c r="B192" t="s">
        <v>265</v>
      </c>
      <c r="C192" t="s">
        <v>76</v>
      </c>
      <c r="D192">
        <v>21979</v>
      </c>
      <c r="E192" t="s">
        <v>410</v>
      </c>
      <c r="F192">
        <v>7983.7</v>
      </c>
      <c r="G192">
        <v>263</v>
      </c>
      <c r="H192" t="str">
        <f>Hyperlink("http://www.seavest.co.za/inv/fpdf16/inv-preview.php?Id=41557","Click for Invoice PDF")</f>
        <v>Click for Invoice PDF</v>
      </c>
      <c r="I192"/>
    </row>
    <row r="193" spans="1:215">
      <c r="A193" t="s">
        <v>417</v>
      </c>
      <c r="B193" t="s">
        <v>154</v>
      </c>
      <c r="C193" t="s">
        <v>76</v>
      </c>
      <c r="D193">
        <v>21037</v>
      </c>
      <c r="E193" t="s">
        <v>418</v>
      </c>
      <c r="F193">
        <v>4443.6</v>
      </c>
      <c r="G193">
        <v>292</v>
      </c>
      <c r="H193" t="str">
        <f>Hyperlink("http://www.seavest.co.za/inv/fpdf16/inv-preview.php?Id=40740","Click for Invoice PDF")</f>
        <v>Click for Invoice PDF</v>
      </c>
      <c r="I193"/>
    </row>
    <row r="194" spans="1:215">
      <c r="A194" t="s">
        <v>419</v>
      </c>
      <c r="B194" t="s">
        <v>420</v>
      </c>
      <c r="C194" t="s">
        <v>20</v>
      </c>
      <c r="D194">
        <v>21577</v>
      </c>
      <c r="E194" t="s">
        <v>421</v>
      </c>
      <c r="F194">
        <v>10538.8</v>
      </c>
      <c r="G194">
        <v>265</v>
      </c>
      <c r="H194" t="str">
        <f>Hyperlink("http://www.seavest.co.za/inv/fpdf16/inv-preview.php?Id=41207","Click for Invoice PDF")</f>
        <v>Click for Invoice PDF</v>
      </c>
      <c r="I194"/>
    </row>
    <row r="195" spans="1:215">
      <c r="A195" t="s">
        <v>422</v>
      </c>
      <c r="B195" t="s">
        <v>423</v>
      </c>
      <c r="C195" t="s">
        <v>47</v>
      </c>
      <c r="D195">
        <v>21665</v>
      </c>
      <c r="E195" t="s">
        <v>421</v>
      </c>
      <c r="F195">
        <v>6593.2</v>
      </c>
      <c r="G195">
        <v>297</v>
      </c>
      <c r="H195" t="str">
        <f>Hyperlink("http://www.seavest.co.za/inv/fpdf16/inv-preview.php?Id=41265","Click for Invoice PDF")</f>
        <v>Click for Invoice PDF</v>
      </c>
      <c r="I195"/>
    </row>
    <row r="196" spans="1:215">
      <c r="A196" t="s">
        <v>424</v>
      </c>
      <c r="B196" t="s">
        <v>425</v>
      </c>
      <c r="C196" t="s">
        <v>47</v>
      </c>
      <c r="D196">
        <v>21659</v>
      </c>
      <c r="E196" t="s">
        <v>421</v>
      </c>
      <c r="F196">
        <v>1701.4</v>
      </c>
      <c r="G196">
        <v>285</v>
      </c>
      <c r="H196" t="str">
        <f>Hyperlink("http://www.seavest.co.za/inv/fpdf16/inv-preview.php?Id=41267","Click for Invoice PDF")</f>
        <v>Click for Invoice PDF</v>
      </c>
      <c r="I196"/>
    </row>
    <row r="197" spans="1:215">
      <c r="A197" t="s">
        <v>426</v>
      </c>
      <c r="B197" t="s">
        <v>180</v>
      </c>
      <c r="C197" t="s">
        <v>67</v>
      </c>
      <c r="D197">
        <v>21717</v>
      </c>
      <c r="E197" t="s">
        <v>421</v>
      </c>
      <c r="F197">
        <v>15698</v>
      </c>
      <c r="G197">
        <v>250</v>
      </c>
      <c r="H197" t="str">
        <f>Hyperlink("http://www.seavest.co.za/inv/fpdf16/inv-preview.php?Id=41290","Click for Invoice PDF")</f>
        <v>Click for Invoice PDF</v>
      </c>
      <c r="I197"/>
    </row>
    <row r="198" spans="1:215">
      <c r="A198" t="s">
        <v>427</v>
      </c>
      <c r="B198" t="s">
        <v>31</v>
      </c>
      <c r="C198" t="s">
        <v>76</v>
      </c>
      <c r="D198">
        <v>22791</v>
      </c>
      <c r="E198" t="s">
        <v>428</v>
      </c>
      <c r="F198">
        <v>14436.16</v>
      </c>
      <c r="G198">
        <v>81</v>
      </c>
      <c r="H198" t="str">
        <f>Hyperlink("http://www.seavest.co.za/inv/fpdf16/inv-preview.php?Id=42336","Click for Invoice PDF")</f>
        <v>Click for Invoice PDF</v>
      </c>
      <c r="I198"/>
    </row>
    <row r="199" spans="1:215">
      <c r="A199" t="s">
        <v>429</v>
      </c>
      <c r="B199" t="s">
        <v>414</v>
      </c>
      <c r="C199" t="s">
        <v>47</v>
      </c>
      <c r="D199">
        <v>23078</v>
      </c>
      <c r="E199" t="s">
        <v>428</v>
      </c>
      <c r="F199">
        <v>15775.75</v>
      </c>
      <c r="G199">
        <v>114</v>
      </c>
      <c r="H199" t="str">
        <f>Hyperlink("http://www.seavest.co.za/inv/fpdf16/inv-preview.php?Id=42616","Click for Invoice PDF")</f>
        <v>Click for Invoice PDF</v>
      </c>
      <c r="I199"/>
    </row>
    <row r="200" spans="1:215">
      <c r="A200" t="s">
        <v>430</v>
      </c>
      <c r="B200" t="s">
        <v>215</v>
      </c>
      <c r="C200" t="s">
        <v>47</v>
      </c>
      <c r="D200">
        <v>22902</v>
      </c>
      <c r="E200" t="s">
        <v>431</v>
      </c>
      <c r="F200">
        <v>5555.85</v>
      </c>
      <c r="G200">
        <v>107</v>
      </c>
      <c r="H200" t="str">
        <f>Hyperlink("http://www.seavest.co.za/inv/fpdf16/inv-preview.php?Id=42406","Click for Invoice PDF")</f>
        <v>Click for Invoice PDF</v>
      </c>
      <c r="I200"/>
    </row>
    <row r="201" spans="1:215">
      <c r="A201" t="s">
        <v>432</v>
      </c>
      <c r="B201" t="s">
        <v>433</v>
      </c>
      <c r="C201" t="s">
        <v>47</v>
      </c>
      <c r="D201">
        <v>22899</v>
      </c>
      <c r="E201" t="s">
        <v>431</v>
      </c>
      <c r="F201">
        <v>7318.85</v>
      </c>
      <c r="G201">
        <v>130</v>
      </c>
      <c r="H201" t="str">
        <f>Hyperlink("http://www.seavest.co.za/inv/fpdf16/inv-preview.php?Id=42423","Click for Invoice PDF")</f>
        <v>Click for Invoice PDF</v>
      </c>
      <c r="I201"/>
    </row>
    <row r="202" spans="1:215">
      <c r="A202" t="s">
        <v>434</v>
      </c>
      <c r="B202" t="s">
        <v>42</v>
      </c>
      <c r="C202"/>
      <c r="D202">
        <v>21193</v>
      </c>
      <c r="E202" t="s">
        <v>435</v>
      </c>
      <c r="F202">
        <v>8138.7</v>
      </c>
      <c r="G202">
        <v>318</v>
      </c>
      <c r="H202" t="str">
        <f>Hyperlink("http://www.seavest.co.za/inv/fpdf16/inv-preview.php?Id=40810","Click for Invoice PDF")</f>
        <v>Click for Invoice PDF</v>
      </c>
      <c r="I202"/>
    </row>
    <row r="203" spans="1:215">
      <c r="A203" t="s">
        <v>436</v>
      </c>
      <c r="B203" t="s">
        <v>295</v>
      </c>
      <c r="C203" t="s">
        <v>47</v>
      </c>
      <c r="D203">
        <v>20981</v>
      </c>
      <c r="E203" t="s">
        <v>435</v>
      </c>
      <c r="F203">
        <v>6212.6</v>
      </c>
      <c r="G203">
        <v>327</v>
      </c>
      <c r="H203" t="str">
        <f>Hyperlink("http://www.seavest.co.za/inv/fpdf16/inv-preview.php?Id=40701","Click for Invoice PDF")</f>
        <v>Click for Invoice PDF</v>
      </c>
      <c r="I203"/>
    </row>
    <row r="204" spans="1:215">
      <c r="A204" t="s">
        <v>437</v>
      </c>
      <c r="B204" t="s">
        <v>243</v>
      </c>
      <c r="C204" t="s">
        <v>47</v>
      </c>
      <c r="D204">
        <v>23313</v>
      </c>
      <c r="E204" t="s">
        <v>438</v>
      </c>
      <c r="F204">
        <v>12734.9</v>
      </c>
      <c r="G204">
        <v>11</v>
      </c>
      <c r="H204" t="str">
        <f>Hyperlink("http://www.seavest.co.za/inv/fpdf16/inv-preview.php?Id=42898","Click for Invoice PDF")</f>
        <v>Click for Invoice PDF</v>
      </c>
      <c r="I204"/>
    </row>
    <row r="205" spans="1:215">
      <c r="A205" t="s">
        <v>439</v>
      </c>
      <c r="B205" t="s">
        <v>423</v>
      </c>
      <c r="C205" t="s">
        <v>47</v>
      </c>
      <c r="D205">
        <v>23052</v>
      </c>
      <c r="E205" t="s">
        <v>440</v>
      </c>
      <c r="F205">
        <v>0</v>
      </c>
      <c r="G205">
        <v>52</v>
      </c>
      <c r="H205" t="str">
        <f>Hyperlink("http://www.seavest.co.za/inv/fpdf16/inv-preview.php?Id=42116","Click for Invoice PDF")</f>
        <v>Click for Invoice PDF</v>
      </c>
      <c r="I205"/>
    </row>
    <row r="206" spans="1:215">
      <c r="A206" t="s">
        <v>441</v>
      </c>
      <c r="B206" t="s">
        <v>442</v>
      </c>
      <c r="C206" t="s">
        <v>32</v>
      </c>
      <c r="D206">
        <v>23664</v>
      </c>
      <c r="E206" t="s">
        <v>440</v>
      </c>
      <c r="F206">
        <v>11007.7</v>
      </c>
      <c r="G206">
        <v>49</v>
      </c>
      <c r="H206" t="str">
        <f>Hyperlink("http://www.seavest.co.za/inv/fpdf16/inv-preview.php?Id=43222","Click for Invoice PDF")</f>
        <v>Click for Invoice PDF</v>
      </c>
      <c r="I206"/>
    </row>
    <row r="207" spans="1:215">
      <c r="A207" t="s">
        <v>443</v>
      </c>
      <c r="B207" t="s">
        <v>74</v>
      </c>
      <c r="C207" t="s">
        <v>47</v>
      </c>
      <c r="D207">
        <v>23742</v>
      </c>
      <c r="E207" t="s">
        <v>440</v>
      </c>
      <c r="F207">
        <v>6141.219999999999</v>
      </c>
      <c r="G207">
        <v>50</v>
      </c>
      <c r="H207" t="str">
        <f>Hyperlink("http://www.seavest.co.za/inv/fpdf16/inv-preview.php?Id=43319","Click for Invoice PDF")</f>
        <v>Click for Invoice PDF</v>
      </c>
      <c r="I207"/>
    </row>
    <row r="208" spans="1:215">
      <c r="A208" t="s">
        <v>444</v>
      </c>
      <c r="B208" t="s">
        <v>10</v>
      </c>
      <c r="C208" t="s">
        <v>76</v>
      </c>
      <c r="D208">
        <v>22200</v>
      </c>
      <c r="E208" t="s">
        <v>445</v>
      </c>
      <c r="F208">
        <v>9024.9</v>
      </c>
      <c r="G208">
        <v>235</v>
      </c>
      <c r="H208" t="str">
        <f>Hyperlink("http://www.seavest.co.za/inv/fpdf16/inv-preview.php?Id=41809","Click for Invoice PDF")</f>
        <v>Click for Invoice PDF</v>
      </c>
      <c r="I208"/>
    </row>
    <row r="209" spans="1:215">
      <c r="A209" t="s">
        <v>446</v>
      </c>
      <c r="B209" t="s">
        <v>447</v>
      </c>
      <c r="C209" t="s">
        <v>89</v>
      </c>
      <c r="D209">
        <v>22211</v>
      </c>
      <c r="E209" t="s">
        <v>445</v>
      </c>
      <c r="F209">
        <v>9936.5</v>
      </c>
      <c r="G209">
        <v>235</v>
      </c>
      <c r="H209" t="str">
        <f>Hyperlink("http://www.seavest.co.za/inv/fpdf16/inv-preview.php?Id=41818","Click for Invoice PDF")</f>
        <v>Click for Invoice PDF</v>
      </c>
      <c r="I209"/>
    </row>
    <row r="210" spans="1:215">
      <c r="A210" t="s">
        <v>448</v>
      </c>
      <c r="B210" t="s">
        <v>19</v>
      </c>
      <c r="C210" t="s">
        <v>20</v>
      </c>
      <c r="D210">
        <v>21824</v>
      </c>
      <c r="E210" t="s">
        <v>449</v>
      </c>
      <c r="F210">
        <v>13467.9</v>
      </c>
      <c r="G210">
        <v>265</v>
      </c>
      <c r="H210" t="str">
        <f>Hyperlink("http://www.seavest.co.za/inv/fpdf16/inv-preview.php?Id=41405","Click for Invoice PDF")</f>
        <v>Click for Invoice PDF</v>
      </c>
      <c r="I210"/>
    </row>
    <row r="211" spans="1:215">
      <c r="A211" t="s">
        <v>450</v>
      </c>
      <c r="B211" t="s">
        <v>360</v>
      </c>
      <c r="C211" t="s">
        <v>20</v>
      </c>
      <c r="D211">
        <v>21871</v>
      </c>
      <c r="E211" t="s">
        <v>449</v>
      </c>
      <c r="F211">
        <v>14581.2</v>
      </c>
      <c r="G211">
        <v>265</v>
      </c>
      <c r="H211" t="str">
        <f>Hyperlink("http://www.seavest.co.za/inv/fpdf16/inv-preview.php?Id=41448","Click for Invoice PDF")</f>
        <v>Click for Invoice PDF</v>
      </c>
      <c r="I211"/>
    </row>
    <row r="212" spans="1:215">
      <c r="A212" t="s">
        <v>451</v>
      </c>
      <c r="B212" t="s">
        <v>368</v>
      </c>
      <c r="C212" t="s">
        <v>20</v>
      </c>
      <c r="D212">
        <v>21894</v>
      </c>
      <c r="E212" t="s">
        <v>449</v>
      </c>
      <c r="F212">
        <v>8245.4</v>
      </c>
      <c r="G212">
        <v>265</v>
      </c>
      <c r="H212" t="str">
        <f>Hyperlink("http://www.seavest.co.za/inv/fpdf16/inv-preview.php?Id=41464","Click for Invoice PDF")</f>
        <v>Click for Invoice PDF</v>
      </c>
      <c r="I212"/>
    </row>
    <row r="213" spans="1:215">
      <c r="A213" t="s">
        <v>452</v>
      </c>
      <c r="B213" t="s">
        <v>368</v>
      </c>
      <c r="C213" t="s">
        <v>20</v>
      </c>
      <c r="D213">
        <v>21917</v>
      </c>
      <c r="E213" t="s">
        <v>449</v>
      </c>
      <c r="F213">
        <v>8104.2</v>
      </c>
      <c r="G213">
        <v>265</v>
      </c>
      <c r="H213" t="str">
        <f>Hyperlink("http://www.seavest.co.za/inv/fpdf16/inv-preview.php?Id=41474","Click for Invoice PDF")</f>
        <v>Click for Invoice PDF</v>
      </c>
      <c r="I213"/>
    </row>
    <row r="214" spans="1:215">
      <c r="A214" t="s">
        <v>453</v>
      </c>
      <c r="B214" t="s">
        <v>69</v>
      </c>
      <c r="C214" t="s">
        <v>47</v>
      </c>
      <c r="D214">
        <v>21925</v>
      </c>
      <c r="E214" t="s">
        <v>449</v>
      </c>
      <c r="F214">
        <v>4476</v>
      </c>
      <c r="G214">
        <v>265</v>
      </c>
      <c r="H214" t="str">
        <f>Hyperlink("http://www.seavest.co.za/inv/fpdf16/inv-preview.php?Id=41507","Click for Invoice PDF")</f>
        <v>Click for Invoice PDF</v>
      </c>
      <c r="I214"/>
    </row>
    <row r="215" spans="1:215">
      <c r="A215" t="s">
        <v>454</v>
      </c>
      <c r="B215" t="s">
        <v>414</v>
      </c>
      <c r="C215" t="s">
        <v>47</v>
      </c>
      <c r="D215">
        <v>21957</v>
      </c>
      <c r="E215" t="s">
        <v>449</v>
      </c>
      <c r="F215">
        <v>7108</v>
      </c>
      <c r="G215">
        <v>266</v>
      </c>
      <c r="H215" t="str">
        <f>Hyperlink("http://www.seavest.co.za/inv/fpdf16/inv-preview.php?Id=41535","Click for Invoice PDF")</f>
        <v>Click for Invoice PDF</v>
      </c>
      <c r="I215"/>
    </row>
    <row r="216" spans="1:215">
      <c r="A216" t="s">
        <v>455</v>
      </c>
      <c r="B216" t="s">
        <v>414</v>
      </c>
      <c r="C216" t="s">
        <v>47</v>
      </c>
      <c r="D216">
        <v>21989</v>
      </c>
      <c r="E216" t="s">
        <v>449</v>
      </c>
      <c r="F216">
        <v>4824.8</v>
      </c>
      <c r="G216">
        <v>265</v>
      </c>
      <c r="H216" t="str">
        <f>Hyperlink("http://www.seavest.co.za/inv/fpdf16/inv-preview.php?Id=41567","Click for Invoice PDF")</f>
        <v>Click for Invoice PDF</v>
      </c>
      <c r="I216"/>
    </row>
    <row r="217" spans="1:215">
      <c r="A217" t="s">
        <v>456</v>
      </c>
      <c r="B217" t="s">
        <v>457</v>
      </c>
      <c r="C217" t="s">
        <v>47</v>
      </c>
      <c r="D217">
        <v>21269</v>
      </c>
      <c r="E217" t="s">
        <v>458</v>
      </c>
      <c r="F217">
        <v>8791.6</v>
      </c>
      <c r="G217">
        <v>358</v>
      </c>
      <c r="H217" t="str">
        <f>Hyperlink("http://www.seavest.co.za/inv/fpdf16/inv-preview.php?Id=40929","Click for Invoice PDF")</f>
        <v>Click for Invoice PDF</v>
      </c>
      <c r="I217"/>
    </row>
    <row r="218" spans="1:215">
      <c r="A218" t="s">
        <v>459</v>
      </c>
      <c r="B218" t="s">
        <v>460</v>
      </c>
      <c r="C218" t="s">
        <v>89</v>
      </c>
      <c r="D218">
        <v>21317</v>
      </c>
      <c r="E218" t="s">
        <v>458</v>
      </c>
      <c r="F218">
        <v>818.6</v>
      </c>
      <c r="G218">
        <v>358</v>
      </c>
      <c r="H218" t="str">
        <f>Hyperlink("http://www.seavest.co.za/inv/fpdf16/inv-preview.php?Id=40911","Click for Invoice PDF")</f>
        <v>Click for Invoice PDF</v>
      </c>
      <c r="I218"/>
    </row>
    <row r="219" spans="1:215">
      <c r="A219" t="s">
        <v>461</v>
      </c>
      <c r="B219" t="s">
        <v>462</v>
      </c>
      <c r="C219" t="s">
        <v>32</v>
      </c>
      <c r="D219">
        <v>21318</v>
      </c>
      <c r="E219" t="s">
        <v>458</v>
      </c>
      <c r="F219">
        <v>2056.6</v>
      </c>
      <c r="G219">
        <v>311</v>
      </c>
      <c r="H219" t="str">
        <f>Hyperlink("http://www.seavest.co.za/inv/fpdf16/inv-preview.php?Id=40940","Click for Invoice PDF")</f>
        <v>Click for Invoice PDF</v>
      </c>
      <c r="I219"/>
    </row>
    <row r="220" spans="1:215">
      <c r="A220" t="s">
        <v>463</v>
      </c>
      <c r="B220" t="s">
        <v>111</v>
      </c>
      <c r="C220" t="s">
        <v>67</v>
      </c>
      <c r="D220">
        <v>21303</v>
      </c>
      <c r="E220" t="s">
        <v>458</v>
      </c>
      <c r="F220">
        <v>663.4</v>
      </c>
      <c r="G220">
        <v>9</v>
      </c>
      <c r="H220" t="str">
        <f>Hyperlink("http://www.seavest.co.za/inv/fpdf16/inv-preview.php?Id=40949","Click for Invoice PDF")</f>
        <v>Click for Invoice PDF</v>
      </c>
      <c r="I220"/>
    </row>
    <row r="221" spans="1:215">
      <c r="A221" t="s">
        <v>464</v>
      </c>
      <c r="B221" t="s">
        <v>465</v>
      </c>
      <c r="C221" t="s">
        <v>47</v>
      </c>
      <c r="D221">
        <v>21338</v>
      </c>
      <c r="E221" t="s">
        <v>466</v>
      </c>
      <c r="F221">
        <v>18858.42</v>
      </c>
      <c r="G221">
        <v>233</v>
      </c>
      <c r="H221" t="str">
        <f>Hyperlink("http://www.seavest.co.za/inv/fpdf16/inv-preview.php?Id=40977","Click for Invoice PDF")</f>
        <v>Click for Invoice PDF</v>
      </c>
      <c r="I221"/>
    </row>
    <row r="222" spans="1:215">
      <c r="A222" t="s">
        <v>467</v>
      </c>
      <c r="B222" t="s">
        <v>468</v>
      </c>
      <c r="C222" t="s">
        <v>47</v>
      </c>
      <c r="D222">
        <v>20492</v>
      </c>
      <c r="E222" t="s">
        <v>469</v>
      </c>
      <c r="F222">
        <v>6388.48</v>
      </c>
      <c r="G222">
        <v>473</v>
      </c>
      <c r="H222" t="str">
        <f>Hyperlink("http://www.seavest.co.za/inv/fpdf16/inv-preview.php?Id=40202","Click for Invoice PDF")</f>
        <v>Click for Invoice PDF</v>
      </c>
      <c r="I222"/>
    </row>
    <row r="223" spans="1:215">
      <c r="A223" t="s">
        <v>470</v>
      </c>
      <c r="B223" t="s">
        <v>378</v>
      </c>
      <c r="C223" t="s">
        <v>67</v>
      </c>
      <c r="D223">
        <v>23157</v>
      </c>
      <c r="E223" t="s">
        <v>471</v>
      </c>
      <c r="F223">
        <v>8841.85</v>
      </c>
      <c r="G223">
        <v>32</v>
      </c>
      <c r="H223" t="str">
        <f>Hyperlink("http://www.seavest.co.za/inv/fpdf16/inv-preview.php?Id=42692","Click for Invoice PDF")</f>
        <v>Click for Invoice PDF</v>
      </c>
      <c r="I223"/>
    </row>
    <row r="224" spans="1:215">
      <c r="A224" t="s">
        <v>472</v>
      </c>
      <c r="B224" t="s">
        <v>473</v>
      </c>
      <c r="C224" t="s">
        <v>47</v>
      </c>
      <c r="D224">
        <v>23148</v>
      </c>
      <c r="E224" t="s">
        <v>471</v>
      </c>
      <c r="F224">
        <v>5280.85</v>
      </c>
      <c r="G224">
        <v>101</v>
      </c>
      <c r="H224" t="str">
        <f>Hyperlink("http://www.seavest.co.za/inv/fpdf16/inv-preview.php?Id=42717","Click for Invoice PDF")</f>
        <v>Click for Invoice PDF</v>
      </c>
      <c r="I224"/>
    </row>
    <row r="225" spans="1:215">
      <c r="A225" t="s">
        <v>474</v>
      </c>
      <c r="B225" t="s">
        <v>180</v>
      </c>
      <c r="C225" t="s">
        <v>32</v>
      </c>
      <c r="D225">
        <v>21470</v>
      </c>
      <c r="E225" t="s">
        <v>475</v>
      </c>
      <c r="F225">
        <v>5535.2</v>
      </c>
      <c r="G225">
        <v>323</v>
      </c>
      <c r="H225" t="str">
        <f>Hyperlink("http://www.seavest.co.za/inv/fpdf16/inv-preview.php?Id=40357","Click for Invoice PDF")</f>
        <v>Click for Invoice PDF</v>
      </c>
      <c r="I225"/>
    </row>
    <row r="226" spans="1:215">
      <c r="A226" t="s">
        <v>476</v>
      </c>
      <c r="B226" t="s">
        <v>97</v>
      </c>
      <c r="C226" t="s">
        <v>76</v>
      </c>
      <c r="D226">
        <v>21520</v>
      </c>
      <c r="E226" t="s">
        <v>475</v>
      </c>
      <c r="F226">
        <v>6002</v>
      </c>
      <c r="G226">
        <v>309</v>
      </c>
      <c r="H226" t="str">
        <f>Hyperlink("http://www.seavest.co.za/inv/fpdf16/inv-preview.php?Id=41058","Click for Invoice PDF")</f>
        <v>Click for Invoice PDF</v>
      </c>
      <c r="I226"/>
    </row>
    <row r="227" spans="1:215">
      <c r="A227" t="s">
        <v>477</v>
      </c>
      <c r="B227" t="s">
        <v>478</v>
      </c>
      <c r="C227" t="s">
        <v>76</v>
      </c>
      <c r="D227">
        <v>23671</v>
      </c>
      <c r="E227" t="s">
        <v>479</v>
      </c>
      <c r="F227">
        <v>17471.63</v>
      </c>
      <c r="G227">
        <v>80</v>
      </c>
      <c r="H227" t="str">
        <f>Hyperlink("http://www.seavest.co.za/inv/fpdf16/inv-preview.php?Id=43032","Click for Invoice PDF")</f>
        <v>Click for Invoice PDF</v>
      </c>
      <c r="I227"/>
    </row>
    <row r="228" spans="1:215">
      <c r="A228" t="s">
        <v>480</v>
      </c>
      <c r="B228" t="s">
        <v>163</v>
      </c>
      <c r="C228" t="s">
        <v>76</v>
      </c>
      <c r="D228">
        <v>23673</v>
      </c>
      <c r="E228" t="s">
        <v>479</v>
      </c>
      <c r="F228">
        <v>17145.6</v>
      </c>
      <c r="G228">
        <v>80</v>
      </c>
      <c r="H228" t="str">
        <f>Hyperlink("http://www.seavest.co.za/inv/fpdf16/inv-preview.php?Id=43038","Click for Invoice PDF")</f>
        <v>Click for Invoice PDF</v>
      </c>
      <c r="I228"/>
    </row>
    <row r="229" spans="1:215">
      <c r="A229" t="s">
        <v>481</v>
      </c>
      <c r="B229" t="s">
        <v>265</v>
      </c>
      <c r="C229" t="s">
        <v>76</v>
      </c>
      <c r="D229">
        <v>23674</v>
      </c>
      <c r="E229" t="s">
        <v>479</v>
      </c>
      <c r="F229">
        <v>12830</v>
      </c>
      <c r="G229">
        <v>80</v>
      </c>
      <c r="H229" t="str">
        <f>Hyperlink("http://www.seavest.co.za/inv/fpdf16/inv-preview.php?Id=43040","Click for Invoice PDF")</f>
        <v>Click for Invoice PDF</v>
      </c>
      <c r="I229"/>
    </row>
    <row r="230" spans="1:215">
      <c r="A230" t="s">
        <v>482</v>
      </c>
      <c r="B230" t="s">
        <v>483</v>
      </c>
      <c r="C230" t="s">
        <v>13</v>
      </c>
      <c r="D230">
        <v>23434</v>
      </c>
      <c r="E230" t="s">
        <v>479</v>
      </c>
      <c r="F230">
        <v>1083.5</v>
      </c>
      <c r="G230">
        <v>81</v>
      </c>
      <c r="H230" t="str">
        <f>Hyperlink("http://www.seavest.co.za/inv/fpdf16/inv-preview.php?Id=43054","Click for Invoice PDF")</f>
        <v>Click for Invoice PDF</v>
      </c>
      <c r="I230"/>
    </row>
    <row r="231" spans="1:215">
      <c r="A231" t="s">
        <v>484</v>
      </c>
      <c r="B231" t="s">
        <v>485</v>
      </c>
      <c r="C231" t="s">
        <v>13</v>
      </c>
      <c r="D231">
        <v>23706</v>
      </c>
      <c r="E231" t="s">
        <v>479</v>
      </c>
      <c r="F231">
        <v>3346.75</v>
      </c>
      <c r="G231">
        <v>82</v>
      </c>
      <c r="H231" t="str">
        <f>Hyperlink("http://www.seavest.co.za/inv/fpdf16/inv-preview.php?Id=43201","Click for Invoice PDF")</f>
        <v>Click for Invoice PDF</v>
      </c>
      <c r="I231"/>
    </row>
    <row r="232" spans="1:215">
      <c r="A232" t="s">
        <v>486</v>
      </c>
      <c r="B232" t="s">
        <v>487</v>
      </c>
      <c r="C232" t="s">
        <v>13</v>
      </c>
      <c r="D232">
        <v>23640</v>
      </c>
      <c r="E232" t="s">
        <v>479</v>
      </c>
      <c r="F232">
        <v>7540.68</v>
      </c>
      <c r="G232">
        <v>82</v>
      </c>
      <c r="H232" t="str">
        <f>Hyperlink("http://www.seavest.co.za/inv/fpdf16/inv-preview.php?Id=43242","Click for Invoice PDF")</f>
        <v>Click for Invoice PDF</v>
      </c>
      <c r="I232"/>
    </row>
    <row r="233" spans="1:215">
      <c r="A233" t="s">
        <v>488</v>
      </c>
      <c r="B233" t="s">
        <v>489</v>
      </c>
      <c r="C233" t="s">
        <v>76</v>
      </c>
      <c r="D233">
        <v>22272</v>
      </c>
      <c r="E233" t="s">
        <v>490</v>
      </c>
      <c r="F233">
        <v>0</v>
      </c>
      <c r="G233">
        <v>51</v>
      </c>
      <c r="H233" t="str">
        <f>Hyperlink("http://www.seavest.co.za/inv/fpdf16/inv-preview.php?Id=41859","Click for Invoice PDF")</f>
        <v>Click for Invoice PDF</v>
      </c>
      <c r="I233"/>
    </row>
    <row r="234" spans="1:215">
      <c r="A234" t="s">
        <v>491</v>
      </c>
      <c r="B234" t="s">
        <v>117</v>
      </c>
      <c r="C234" t="s">
        <v>47</v>
      </c>
      <c r="D234">
        <v>23727</v>
      </c>
      <c r="E234" t="s">
        <v>490</v>
      </c>
      <c r="F234">
        <v>8538.719999999999</v>
      </c>
      <c r="G234">
        <v>49</v>
      </c>
      <c r="H234" t="str">
        <f>Hyperlink("http://www.seavest.co.za/inv/fpdf16/inv-preview.php?Id=43156","Click for Invoice PDF")</f>
        <v>Click for Invoice PDF</v>
      </c>
      <c r="I234"/>
    </row>
    <row r="235" spans="1:215">
      <c r="A235" t="s">
        <v>492</v>
      </c>
      <c r="B235" t="s">
        <v>19</v>
      </c>
      <c r="C235" t="s">
        <v>20</v>
      </c>
      <c r="D235">
        <v>23711</v>
      </c>
      <c r="E235" t="s">
        <v>490</v>
      </c>
      <c r="F235">
        <v>6877.52</v>
      </c>
      <c r="G235">
        <v>49</v>
      </c>
      <c r="H235" t="str">
        <f>Hyperlink("http://www.seavest.co.za/inv/fpdf16/inv-preview.php?Id=43256","Click for Invoice PDF")</f>
        <v>Click for Invoice PDF</v>
      </c>
      <c r="I235"/>
    </row>
    <row r="236" spans="1:215">
      <c r="A236" t="s">
        <v>493</v>
      </c>
      <c r="B236" t="s">
        <v>494</v>
      </c>
      <c r="C236" t="s">
        <v>20</v>
      </c>
      <c r="D236">
        <v>23669</v>
      </c>
      <c r="E236" t="s">
        <v>490</v>
      </c>
      <c r="F236">
        <v>5387.92</v>
      </c>
      <c r="G236">
        <v>50</v>
      </c>
      <c r="H236" t="str">
        <f>Hyperlink("http://www.seavest.co.za/inv/fpdf16/inv-preview.php?Id=43298","Click for Invoice PDF")</f>
        <v>Click for Invoice PDF</v>
      </c>
      <c r="I236"/>
    </row>
    <row r="237" spans="1:215">
      <c r="A237" t="s">
        <v>495</v>
      </c>
      <c r="B237" t="s">
        <v>496</v>
      </c>
      <c r="C237" t="s">
        <v>27</v>
      </c>
      <c r="D237">
        <v>23775</v>
      </c>
      <c r="E237" t="s">
        <v>490</v>
      </c>
      <c r="F237">
        <v>10120.82</v>
      </c>
      <c r="G237">
        <v>50</v>
      </c>
      <c r="H237" t="str">
        <f>Hyperlink("http://www.seavest.co.za/inv/fpdf16/inv-preview.php?Id=43352","Click for Invoice PDF")</f>
        <v>Click for Invoice PDF</v>
      </c>
      <c r="I237"/>
    </row>
    <row r="238" spans="1:215">
      <c r="A238" t="s">
        <v>497</v>
      </c>
      <c r="B238" t="s">
        <v>152</v>
      </c>
      <c r="C238" t="s">
        <v>76</v>
      </c>
      <c r="D238">
        <v>22169</v>
      </c>
      <c r="E238" t="s">
        <v>498</v>
      </c>
      <c r="F238">
        <v>9970</v>
      </c>
      <c r="G238">
        <v>234</v>
      </c>
      <c r="H238" t="str">
        <f>Hyperlink("http://www.seavest.co.za/inv/fpdf16/inv-preview.php?Id=41746","Click for Invoice PDF")</f>
        <v>Click for Invoice PDF</v>
      </c>
      <c r="I238"/>
    </row>
    <row r="239" spans="1:215">
      <c r="A239" t="s">
        <v>499</v>
      </c>
      <c r="B239" t="s">
        <v>500</v>
      </c>
      <c r="C239" t="s">
        <v>20</v>
      </c>
      <c r="D239">
        <v>22433</v>
      </c>
      <c r="E239" t="s">
        <v>501</v>
      </c>
      <c r="F239">
        <v>0</v>
      </c>
      <c r="G239">
        <v>112</v>
      </c>
      <c r="H239" t="str">
        <f>Hyperlink("http://www.seavest.co.za/inv/fpdf16/inv-preview.php?Id=41981","Click for Invoice PDF")</f>
        <v>Click for Invoice PDF</v>
      </c>
      <c r="I239"/>
    </row>
    <row r="240" spans="1:215">
      <c r="A240" t="s">
        <v>502</v>
      </c>
      <c r="B240" t="s">
        <v>503</v>
      </c>
      <c r="C240" t="s">
        <v>20</v>
      </c>
      <c r="D240">
        <v>22501</v>
      </c>
      <c r="E240" t="s">
        <v>501</v>
      </c>
      <c r="F240">
        <v>0</v>
      </c>
      <c r="G240">
        <v>112</v>
      </c>
      <c r="H240" t="str">
        <f>Hyperlink("http://www.seavest.co.za/inv/fpdf16/inv-preview.php?Id=42036","Click for Invoice PDF")</f>
        <v>Click for Invoice PDF</v>
      </c>
      <c r="I240"/>
    </row>
    <row r="241" spans="1:215">
      <c r="A241" t="s">
        <v>504</v>
      </c>
      <c r="B241" t="s">
        <v>505</v>
      </c>
      <c r="C241" t="s">
        <v>47</v>
      </c>
      <c r="D241">
        <v>22771</v>
      </c>
      <c r="E241" t="s">
        <v>501</v>
      </c>
      <c r="F241">
        <v>0</v>
      </c>
      <c r="G241">
        <v>112</v>
      </c>
      <c r="H241" t="str">
        <f>Hyperlink("http://www.seavest.co.za/inv/fpdf16/inv-preview.php?Id=42318","Click for Invoice PDF")</f>
        <v>Click for Invoice PDF</v>
      </c>
      <c r="I241"/>
    </row>
    <row r="242" spans="1:215">
      <c r="A242" t="s">
        <v>506</v>
      </c>
      <c r="B242" t="s">
        <v>505</v>
      </c>
      <c r="C242" t="s">
        <v>47</v>
      </c>
      <c r="D242">
        <v>22770</v>
      </c>
      <c r="E242" t="s">
        <v>501</v>
      </c>
      <c r="F242">
        <v>0</v>
      </c>
      <c r="G242">
        <v>112</v>
      </c>
      <c r="H242" t="str">
        <f>Hyperlink("http://www.seavest.co.za/inv/fpdf16/inv-preview.php?Id=42319","Click for Invoice PDF")</f>
        <v>Click for Invoice PDF</v>
      </c>
      <c r="I242"/>
    </row>
    <row r="243" spans="1:215">
      <c r="A243" t="s">
        <v>507</v>
      </c>
      <c r="B243" t="s">
        <v>354</v>
      </c>
      <c r="C243" t="s">
        <v>76</v>
      </c>
      <c r="D243">
        <v>23077</v>
      </c>
      <c r="E243" t="s">
        <v>508</v>
      </c>
      <c r="F243">
        <v>12064.5</v>
      </c>
      <c r="G243">
        <v>80</v>
      </c>
      <c r="H243" t="str">
        <f>Hyperlink("http://www.seavest.co.za/inv/fpdf16/inv-preview.php?Id=42566","Click for Invoice PDF")</f>
        <v>Click for Invoice PDF</v>
      </c>
      <c r="I243"/>
    </row>
    <row r="244" spans="1:215">
      <c r="A244" t="s">
        <v>509</v>
      </c>
      <c r="B244" t="s">
        <v>510</v>
      </c>
      <c r="C244" t="s">
        <v>95</v>
      </c>
      <c r="D244">
        <v>23158</v>
      </c>
      <c r="E244" t="s">
        <v>508</v>
      </c>
      <c r="F244">
        <v>1502.35</v>
      </c>
      <c r="G244">
        <v>79</v>
      </c>
      <c r="H244" t="str">
        <f>Hyperlink("http://www.seavest.co.za/inv/fpdf16/inv-preview.php?Id=42700","Click for Invoice PDF")</f>
        <v>Click for Invoice PDF</v>
      </c>
      <c r="I244"/>
    </row>
    <row r="245" spans="1:215">
      <c r="A245" t="s">
        <v>511</v>
      </c>
      <c r="B245" t="s">
        <v>46</v>
      </c>
      <c r="C245" t="s">
        <v>47</v>
      </c>
      <c r="D245">
        <v>23139</v>
      </c>
      <c r="E245" t="s">
        <v>508</v>
      </c>
      <c r="F245">
        <v>6141.35</v>
      </c>
      <c r="G245">
        <v>81</v>
      </c>
      <c r="H245" t="str">
        <f>Hyperlink("http://www.seavest.co.za/inv/fpdf16/inv-preview.php?Id=42716","Click for Invoice PDF")</f>
        <v>Click for Invoice PDF</v>
      </c>
      <c r="I245"/>
    </row>
    <row r="246" spans="1:215">
      <c r="A246" t="s">
        <v>512</v>
      </c>
      <c r="B246" t="s">
        <v>69</v>
      </c>
      <c r="C246" t="s">
        <v>47</v>
      </c>
      <c r="D246">
        <v>23160</v>
      </c>
      <c r="E246" t="s">
        <v>508</v>
      </c>
      <c r="F246">
        <v>7193.85</v>
      </c>
      <c r="G246">
        <v>81</v>
      </c>
      <c r="H246" t="str">
        <f>Hyperlink("http://www.seavest.co.za/inv/fpdf16/inv-preview.php?Id=42727","Click for Invoice PDF")</f>
        <v>Click for Invoice PDF</v>
      </c>
      <c r="I246"/>
    </row>
    <row r="247" spans="1:215">
      <c r="A247" t="s">
        <v>513</v>
      </c>
      <c r="B247" t="s">
        <v>514</v>
      </c>
      <c r="C247" t="s">
        <v>47</v>
      </c>
      <c r="D247">
        <v>22906</v>
      </c>
      <c r="E247" t="s">
        <v>515</v>
      </c>
      <c r="F247">
        <v>8106.92</v>
      </c>
      <c r="G247">
        <v>114</v>
      </c>
      <c r="H247" t="str">
        <f>Hyperlink("http://www.seavest.co.za/inv/fpdf16/inv-preview.php?Id=42453","Click for Invoice PDF")</f>
        <v>Click for Invoice PDF</v>
      </c>
      <c r="I247"/>
    </row>
    <row r="248" spans="1:215">
      <c r="A248" t="s">
        <v>516</v>
      </c>
      <c r="B248" t="s">
        <v>517</v>
      </c>
      <c r="C248" t="s">
        <v>76</v>
      </c>
      <c r="D248">
        <v>21404</v>
      </c>
      <c r="E248" t="s">
        <v>518</v>
      </c>
      <c r="F248">
        <v>4920.8</v>
      </c>
      <c r="G248">
        <v>324</v>
      </c>
      <c r="H248" t="str">
        <f>Hyperlink("http://www.seavest.co.za/inv/fpdf16/inv-preview.php?Id=40781","Click for Invoice PDF")</f>
        <v>Click for Invoice PDF</v>
      </c>
      <c r="I248"/>
    </row>
    <row r="249" spans="1:215">
      <c r="A249" t="s">
        <v>519</v>
      </c>
      <c r="B249" t="s">
        <v>66</v>
      </c>
      <c r="C249" t="s">
        <v>20</v>
      </c>
      <c r="D249">
        <v>22548</v>
      </c>
      <c r="E249" t="s">
        <v>520</v>
      </c>
      <c r="F249">
        <v>6174.2</v>
      </c>
      <c r="G249">
        <v>9</v>
      </c>
      <c r="H249" t="str">
        <f>Hyperlink("http://www.seavest.co.za/inv/fpdf16/inv-preview.php?Id=42085","Click for Invoice PDF")</f>
        <v>Click for Invoice PDF</v>
      </c>
      <c r="I249"/>
    </row>
    <row r="250" spans="1:215">
      <c r="A250" t="s">
        <v>521</v>
      </c>
      <c r="B250" t="s">
        <v>522</v>
      </c>
      <c r="C250" t="s">
        <v>67</v>
      </c>
      <c r="D250">
        <v>22644</v>
      </c>
      <c r="E250" t="s">
        <v>523</v>
      </c>
      <c r="F250">
        <v>0</v>
      </c>
      <c r="G250">
        <v>81</v>
      </c>
      <c r="H250" t="str">
        <f>Hyperlink("http://www.seavest.co.za/inv/fpdf16/inv-preview.php?Id=41908","Click for Invoice PDF")</f>
        <v>Click for Invoice PDF</v>
      </c>
      <c r="I250"/>
    </row>
    <row r="251" spans="1:215">
      <c r="A251" t="s">
        <v>524</v>
      </c>
      <c r="B251" t="s">
        <v>154</v>
      </c>
      <c r="C251" t="s">
        <v>32</v>
      </c>
      <c r="D251">
        <v>23981</v>
      </c>
      <c r="E251" t="s">
        <v>523</v>
      </c>
      <c r="F251">
        <v>10883.25</v>
      </c>
      <c r="G251">
        <v>39</v>
      </c>
      <c r="H251" t="str">
        <f>Hyperlink("http://www.seavest.co.za/inv/fpdf16/inv-preview.php?Id=42305","Click for Invoice PDF")</f>
        <v>Click for Invoice PDF</v>
      </c>
      <c r="I251"/>
    </row>
    <row r="252" spans="1:215">
      <c r="A252" t="s">
        <v>525</v>
      </c>
      <c r="B252" t="s">
        <v>505</v>
      </c>
      <c r="C252" t="s">
        <v>47</v>
      </c>
      <c r="D252">
        <v>22693</v>
      </c>
      <c r="E252" t="s">
        <v>523</v>
      </c>
      <c r="F252">
        <v>0</v>
      </c>
      <c r="G252">
        <v>81</v>
      </c>
      <c r="H252" t="str">
        <f>Hyperlink("http://www.seavest.co.za/inv/fpdf16/inv-preview.php?Id=42256","Click for Invoice PDF")</f>
        <v>Click for Invoice PDF</v>
      </c>
      <c r="I252"/>
    </row>
    <row r="253" spans="1:215">
      <c r="A253" t="s">
        <v>526</v>
      </c>
      <c r="B253" t="s">
        <v>252</v>
      </c>
      <c r="C253" t="s">
        <v>76</v>
      </c>
      <c r="D253">
        <v>23672</v>
      </c>
      <c r="E253" t="s">
        <v>523</v>
      </c>
      <c r="F253">
        <v>13460.5</v>
      </c>
      <c r="G253">
        <v>80</v>
      </c>
      <c r="H253" t="str">
        <f>Hyperlink("http://www.seavest.co.za/inv/fpdf16/inv-preview.php?Id=43033","Click for Invoice PDF")</f>
        <v>Click for Invoice PDF</v>
      </c>
      <c r="I253"/>
    </row>
    <row r="254" spans="1:215">
      <c r="A254" t="s">
        <v>527</v>
      </c>
      <c r="B254" t="s">
        <v>528</v>
      </c>
      <c r="C254" t="s">
        <v>89</v>
      </c>
      <c r="D254">
        <v>23468</v>
      </c>
      <c r="E254" t="s">
        <v>523</v>
      </c>
      <c r="F254">
        <v>22366.03</v>
      </c>
      <c r="G254">
        <v>80</v>
      </c>
      <c r="H254" t="str">
        <f>Hyperlink("http://www.seavest.co.za/inv/fpdf16/inv-preview.php?Id=43047","Click for Invoice PDF")</f>
        <v>Click for Invoice PDF</v>
      </c>
      <c r="I254"/>
    </row>
    <row r="255" spans="1:215">
      <c r="A255" t="s">
        <v>529</v>
      </c>
      <c r="B255" t="s">
        <v>462</v>
      </c>
      <c r="C255" t="s">
        <v>32</v>
      </c>
      <c r="D255">
        <v>0</v>
      </c>
      <c r="E255" t="s">
        <v>530</v>
      </c>
      <c r="F255">
        <v>10132.8</v>
      </c>
      <c r="G255">
        <v>12</v>
      </c>
      <c r="H255" t="str">
        <f>Hyperlink("http://www.seavest.co.za/inv/fpdf16/inv-preview.php?Id=43498","Click for Invoice PDF")</f>
        <v>Click for Invoice PDF</v>
      </c>
      <c r="I255"/>
    </row>
    <row r="256" spans="1:215">
      <c r="A256" t="s">
        <v>531</v>
      </c>
      <c r="B256" t="s">
        <v>532</v>
      </c>
      <c r="C256"/>
      <c r="D256">
        <v>24071</v>
      </c>
      <c r="E256" t="s">
        <v>530</v>
      </c>
      <c r="F256">
        <v>14908</v>
      </c>
      <c r="G256">
        <v>18</v>
      </c>
      <c r="H256" t="str">
        <f>Hyperlink("http://www.seavest.co.za/inv/fpdf16/inv-preview.php?Id=43605","Click for Invoice PDF")</f>
        <v>Click for Invoice PDF</v>
      </c>
      <c r="I256"/>
    </row>
    <row r="257" spans="1:215">
      <c r="A257" t="s">
        <v>533</v>
      </c>
      <c r="B257" t="s">
        <v>400</v>
      </c>
      <c r="C257" t="s">
        <v>76</v>
      </c>
      <c r="D257">
        <v>23422</v>
      </c>
      <c r="E257" t="s">
        <v>530</v>
      </c>
      <c r="F257">
        <v>38590.18</v>
      </c>
      <c r="G257">
        <v>18</v>
      </c>
      <c r="H257" t="str">
        <f>Hyperlink("http://www.seavest.co.za/inv/fpdf16/inv-preview.php?Id=43023","Click for Invoice PDF")</f>
        <v>Click for Invoice PDF</v>
      </c>
      <c r="I257"/>
    </row>
    <row r="258" spans="1:215">
      <c r="A258" t="s">
        <v>534</v>
      </c>
      <c r="B258" t="s">
        <v>46</v>
      </c>
      <c r="C258" t="s">
        <v>47</v>
      </c>
      <c r="D258">
        <v>23754</v>
      </c>
      <c r="E258" t="s">
        <v>530</v>
      </c>
      <c r="F258">
        <v>3930.5</v>
      </c>
      <c r="G258">
        <v>18</v>
      </c>
      <c r="H258" t="str">
        <f>Hyperlink("http://www.seavest.co.za/inv/fpdf16/inv-preview.php?Id=43291","Click for Invoice PDF")</f>
        <v>Click for Invoice PDF</v>
      </c>
      <c r="I258"/>
    </row>
    <row r="259" spans="1:215">
      <c r="A259" t="s">
        <v>535</v>
      </c>
      <c r="B259" t="s">
        <v>536</v>
      </c>
      <c r="C259" t="s">
        <v>13</v>
      </c>
      <c r="D259">
        <v>24090</v>
      </c>
      <c r="E259" t="s">
        <v>530</v>
      </c>
      <c r="F259">
        <v>0</v>
      </c>
      <c r="G259">
        <v>19</v>
      </c>
      <c r="H259" t="str">
        <f>Hyperlink("http://www.seavest.co.za/inv/fpdf16/inv-preview.php?Id=43596","Click for Invoice PDF")</f>
        <v>Click for Invoice PDF</v>
      </c>
      <c r="I259"/>
    </row>
    <row r="260" spans="1:215">
      <c r="A260" t="s">
        <v>537</v>
      </c>
      <c r="B260" t="s">
        <v>538</v>
      </c>
      <c r="C260" t="s">
        <v>67</v>
      </c>
      <c r="D260">
        <v>24130</v>
      </c>
      <c r="E260" t="s">
        <v>530</v>
      </c>
      <c r="F260">
        <v>9169.700000000001</v>
      </c>
      <c r="G260">
        <v>18</v>
      </c>
      <c r="H260" t="str">
        <f>Hyperlink("http://www.seavest.co.za/inv/fpdf16/inv-preview.php?Id=43621","Click for Invoice PDF")</f>
        <v>Click for Invoice PDF</v>
      </c>
      <c r="I260"/>
    </row>
    <row r="261" spans="1:215">
      <c r="A261" t="s">
        <v>539</v>
      </c>
      <c r="B261" t="s">
        <v>106</v>
      </c>
      <c r="C261" t="s">
        <v>20</v>
      </c>
      <c r="D261">
        <v>22532</v>
      </c>
      <c r="E261" t="s">
        <v>540</v>
      </c>
      <c r="F261">
        <v>4707</v>
      </c>
      <c r="G261">
        <v>50</v>
      </c>
      <c r="H261" t="str">
        <f>Hyperlink("http://www.seavest.co.za/inv/fpdf16/inv-preview.php?Id=42067","Click for Invoice PDF")</f>
        <v>Click for Invoice PDF</v>
      </c>
      <c r="I261"/>
    </row>
    <row r="262" spans="1:215">
      <c r="A262" t="s">
        <v>541</v>
      </c>
      <c r="B262" t="s">
        <v>346</v>
      </c>
      <c r="C262" t="s">
        <v>13</v>
      </c>
      <c r="D262">
        <v>23737</v>
      </c>
      <c r="E262" t="s">
        <v>540</v>
      </c>
      <c r="F262">
        <v>4008.06</v>
      </c>
      <c r="G262">
        <v>50</v>
      </c>
      <c r="H262" t="str">
        <f>Hyperlink("http://www.seavest.co.za/inv/fpdf16/inv-preview.php?Id=42998","Click for Invoice PDF")</f>
        <v>Click for Invoice PDF</v>
      </c>
      <c r="I262"/>
    </row>
    <row r="263" spans="1:215">
      <c r="A263" t="s">
        <v>542</v>
      </c>
      <c r="B263" t="s">
        <v>210</v>
      </c>
      <c r="C263" t="s">
        <v>13</v>
      </c>
      <c r="D263">
        <v>23683</v>
      </c>
      <c r="E263" t="s">
        <v>540</v>
      </c>
      <c r="F263">
        <v>29807.3</v>
      </c>
      <c r="G263">
        <v>49</v>
      </c>
      <c r="H263" t="str">
        <f>Hyperlink("http://www.seavest.co.za/inv/fpdf16/inv-preview.php?Id=43112","Click for Invoice PDF")</f>
        <v>Click for Invoice PDF</v>
      </c>
      <c r="I263"/>
    </row>
    <row r="264" spans="1:215">
      <c r="A264" t="s">
        <v>543</v>
      </c>
      <c r="B264" t="s">
        <v>460</v>
      </c>
      <c r="C264" t="s">
        <v>32</v>
      </c>
      <c r="D264">
        <v>23651</v>
      </c>
      <c r="E264" t="s">
        <v>540</v>
      </c>
      <c r="F264">
        <v>5746.22</v>
      </c>
      <c r="G264">
        <v>49</v>
      </c>
      <c r="H264" t="str">
        <f>Hyperlink("http://www.seavest.co.za/inv/fpdf16/inv-preview.php?Id=43253","Click for Invoice PDF")</f>
        <v>Click for Invoice PDF</v>
      </c>
      <c r="I264"/>
    </row>
    <row r="265" spans="1:215">
      <c r="A265" t="s">
        <v>544</v>
      </c>
      <c r="B265" t="s">
        <v>545</v>
      </c>
      <c r="C265" t="s">
        <v>67</v>
      </c>
      <c r="D265">
        <v>23679</v>
      </c>
      <c r="E265" t="s">
        <v>540</v>
      </c>
      <c r="F265">
        <v>2162.42</v>
      </c>
      <c r="G265">
        <v>49</v>
      </c>
      <c r="H265" t="str">
        <f>Hyperlink("http://www.seavest.co.za/inv/fpdf16/inv-preview.php?Id=43309","Click for Invoice PDF")</f>
        <v>Click for Invoice PDF</v>
      </c>
      <c r="I265"/>
    </row>
    <row r="266" spans="1:215">
      <c r="A266" t="s">
        <v>546</v>
      </c>
      <c r="B266" t="s">
        <v>547</v>
      </c>
      <c r="C266" t="s">
        <v>27</v>
      </c>
      <c r="D266">
        <v>23824</v>
      </c>
      <c r="E266" t="s">
        <v>540</v>
      </c>
      <c r="F266">
        <v>9533</v>
      </c>
      <c r="G266">
        <v>49</v>
      </c>
      <c r="H266" t="str">
        <f>Hyperlink("http://www.seavest.co.za/inv/fpdf16/inv-preview.php?Id=43430","Click for Invoice PDF")</f>
        <v>Click for Invoice PDF</v>
      </c>
      <c r="I266"/>
    </row>
    <row r="267" spans="1:215">
      <c r="A267" t="s">
        <v>548</v>
      </c>
      <c r="B267" t="s">
        <v>245</v>
      </c>
      <c r="C267" t="s">
        <v>89</v>
      </c>
      <c r="D267">
        <v>21792</v>
      </c>
      <c r="E267" t="s">
        <v>549</v>
      </c>
      <c r="F267">
        <v>19410.8</v>
      </c>
      <c r="G267">
        <v>233</v>
      </c>
      <c r="H267" t="str">
        <f>Hyperlink("http://www.seavest.co.za/inv/fpdf16/inv-preview.php?Id=41367","Click for Invoice PDF")</f>
        <v>Click for Invoice PDF</v>
      </c>
      <c r="I267"/>
    </row>
    <row r="268" spans="1:215">
      <c r="A268" t="s">
        <v>550</v>
      </c>
      <c r="B268" t="s">
        <v>457</v>
      </c>
      <c r="C268" t="s">
        <v>47</v>
      </c>
      <c r="D268">
        <v>21207</v>
      </c>
      <c r="E268" t="s">
        <v>551</v>
      </c>
      <c r="F268">
        <v>14043.5</v>
      </c>
      <c r="G268">
        <v>249</v>
      </c>
      <c r="H268" t="str">
        <f>Hyperlink("http://www.seavest.co.za/inv/fpdf16/inv-preview.php?Id=40773","Click for Invoice PDF")</f>
        <v>Click for Invoice PDF</v>
      </c>
      <c r="I268"/>
    </row>
    <row r="269" spans="1:215">
      <c r="A269" t="s">
        <v>552</v>
      </c>
      <c r="B269" t="s">
        <v>553</v>
      </c>
      <c r="C269" t="s">
        <v>47</v>
      </c>
      <c r="D269">
        <v>23009</v>
      </c>
      <c r="E269" t="s">
        <v>554</v>
      </c>
      <c r="F269">
        <v>2040.2</v>
      </c>
      <c r="G269">
        <v>79</v>
      </c>
      <c r="H269" t="str">
        <f>Hyperlink("http://www.seavest.co.za/inv/fpdf16/inv-preview.php?Id=42583","Click for Invoice PDF")</f>
        <v>Click for Invoice PDF</v>
      </c>
      <c r="I269"/>
    </row>
    <row r="270" spans="1:215">
      <c r="A270" t="s">
        <v>555</v>
      </c>
      <c r="B270" t="s">
        <v>79</v>
      </c>
      <c r="C270" t="s">
        <v>47</v>
      </c>
      <c r="D270">
        <v>23168</v>
      </c>
      <c r="E270" t="s">
        <v>554</v>
      </c>
      <c r="F270">
        <v>5407.75</v>
      </c>
      <c r="G270">
        <v>142</v>
      </c>
      <c r="H270" t="str">
        <f>Hyperlink("http://www.seavest.co.za/inv/fpdf16/inv-preview.php?Id=42732","Click for Invoice PDF")</f>
        <v>Click for Invoice PDF</v>
      </c>
      <c r="I270"/>
    </row>
    <row r="271" spans="1:215">
      <c r="A271" t="s">
        <v>556</v>
      </c>
      <c r="B271" t="s">
        <v>69</v>
      </c>
      <c r="C271" t="s">
        <v>47</v>
      </c>
      <c r="D271">
        <v>23181</v>
      </c>
      <c r="E271" t="s">
        <v>554</v>
      </c>
      <c r="F271">
        <v>7988.08</v>
      </c>
      <c r="G271">
        <v>101</v>
      </c>
      <c r="H271" t="str">
        <f>Hyperlink("http://www.seavest.co.za/inv/fpdf16/inv-preview.php?Id=42743","Click for Invoice PDF")</f>
        <v>Click for Invoice PDF</v>
      </c>
      <c r="I271"/>
    </row>
    <row r="272" spans="1:215">
      <c r="A272" t="s">
        <v>557</v>
      </c>
      <c r="B272" t="s">
        <v>245</v>
      </c>
      <c r="C272" t="s">
        <v>89</v>
      </c>
      <c r="D272">
        <v>23190</v>
      </c>
      <c r="E272" t="s">
        <v>554</v>
      </c>
      <c r="F272">
        <v>9667.85</v>
      </c>
      <c r="G272">
        <v>105</v>
      </c>
      <c r="H272" t="str">
        <f>Hyperlink("http://www.seavest.co.za/inv/fpdf16/inv-preview.php?Id=42766","Click for Invoice PDF")</f>
        <v>Click for Invoice PDF</v>
      </c>
      <c r="I272"/>
    </row>
    <row r="273" spans="1:215">
      <c r="A273" t="s">
        <v>558</v>
      </c>
      <c r="B273" t="s">
        <v>559</v>
      </c>
      <c r="C273" t="s">
        <v>89</v>
      </c>
      <c r="D273">
        <v>22453</v>
      </c>
      <c r="E273" t="s">
        <v>560</v>
      </c>
      <c r="F273">
        <v>8496.26</v>
      </c>
      <c r="G273">
        <v>172</v>
      </c>
      <c r="H273" t="str">
        <f>Hyperlink("http://www.seavest.co.za/inv/fpdf16/inv-preview.php?Id=41788","Click for Invoice PDF")</f>
        <v>Click for Invoice PDF</v>
      </c>
      <c r="I273"/>
    </row>
    <row r="274" spans="1:215">
      <c r="A274" t="s">
        <v>561</v>
      </c>
      <c r="B274" t="s">
        <v>215</v>
      </c>
      <c r="C274" t="s">
        <v>47</v>
      </c>
      <c r="D274">
        <v>22916</v>
      </c>
      <c r="E274" t="s">
        <v>560</v>
      </c>
      <c r="F274">
        <v>8215.85</v>
      </c>
      <c r="G274">
        <v>130</v>
      </c>
      <c r="H274" t="str">
        <f>Hyperlink("http://www.seavest.co.za/inv/fpdf16/inv-preview.php?Id=42413","Click for Invoice PDF")</f>
        <v>Click for Invoice PDF</v>
      </c>
      <c r="I274"/>
    </row>
    <row r="275" spans="1:215">
      <c r="A275" t="s">
        <v>562</v>
      </c>
      <c r="B275" t="s">
        <v>517</v>
      </c>
      <c r="C275" t="s">
        <v>76</v>
      </c>
      <c r="D275">
        <v>21522</v>
      </c>
      <c r="E275" t="s">
        <v>563</v>
      </c>
      <c r="F275">
        <v>5598.4</v>
      </c>
      <c r="G275">
        <v>324</v>
      </c>
      <c r="H275" t="str">
        <f>Hyperlink("http://www.seavest.co.za/inv/fpdf16/inv-preview.php?Id=40669","Click for Invoice PDF")</f>
        <v>Click for Invoice PDF</v>
      </c>
      <c r="I275"/>
    </row>
    <row r="276" spans="1:215">
      <c r="A276" t="s">
        <v>564</v>
      </c>
      <c r="B276" t="s">
        <v>517</v>
      </c>
      <c r="C276" t="s">
        <v>76</v>
      </c>
      <c r="D276">
        <v>21525</v>
      </c>
      <c r="E276" t="s">
        <v>563</v>
      </c>
      <c r="F276">
        <v>16618.88</v>
      </c>
      <c r="G276">
        <v>324</v>
      </c>
      <c r="H276" t="str">
        <f>Hyperlink("http://www.seavest.co.za/inv/fpdf16/inv-preview.php?Id=41069","Click for Invoice PDF")</f>
        <v>Click for Invoice PDF</v>
      </c>
      <c r="I276"/>
    </row>
    <row r="277" spans="1:215">
      <c r="A277" t="s">
        <v>565</v>
      </c>
      <c r="B277" t="s">
        <v>213</v>
      </c>
      <c r="C277" t="s">
        <v>383</v>
      </c>
      <c r="D277">
        <v>20668</v>
      </c>
      <c r="E277" t="s">
        <v>566</v>
      </c>
      <c r="F277">
        <v>35478.77</v>
      </c>
      <c r="G277">
        <v>445</v>
      </c>
      <c r="H277" t="str">
        <f>Hyperlink("http://www.seavest.co.za/inv/fpdf16/inv-preview.php?Id=40123","Click for Invoice PDF")</f>
        <v>Click for Invoice PDF</v>
      </c>
      <c r="I277"/>
    </row>
    <row r="278" spans="1:215">
      <c r="A278" t="s">
        <v>567</v>
      </c>
      <c r="B278" t="s">
        <v>40</v>
      </c>
      <c r="C278" t="s">
        <v>13</v>
      </c>
      <c r="D278">
        <v>22401</v>
      </c>
      <c r="E278" t="s">
        <v>568</v>
      </c>
      <c r="F278">
        <v>4334.87</v>
      </c>
      <c r="G278">
        <v>80</v>
      </c>
      <c r="H278" t="str">
        <f>Hyperlink("http://www.seavest.co.za/inv/fpdf16/inv-preview.php?Id=41636","Click for Invoice PDF")</f>
        <v>Click for Invoice PDF</v>
      </c>
      <c r="I278"/>
    </row>
    <row r="279" spans="1:215">
      <c r="A279" t="s">
        <v>569</v>
      </c>
      <c r="B279" t="s">
        <v>255</v>
      </c>
      <c r="C279" t="s">
        <v>76</v>
      </c>
      <c r="D279">
        <v>22155</v>
      </c>
      <c r="E279" t="s">
        <v>568</v>
      </c>
      <c r="F279">
        <v>2383.5</v>
      </c>
      <c r="G279">
        <v>80</v>
      </c>
      <c r="H279" t="str">
        <f>Hyperlink("http://www.seavest.co.za/inv/fpdf16/inv-preview.php?Id=41739","Click for Invoice PDF")</f>
        <v>Click for Invoice PDF</v>
      </c>
      <c r="I279"/>
    </row>
    <row r="280" spans="1:215">
      <c r="A280" t="s">
        <v>570</v>
      </c>
      <c r="B280" t="s">
        <v>386</v>
      </c>
      <c r="C280" t="s">
        <v>13</v>
      </c>
      <c r="D280">
        <v>22547</v>
      </c>
      <c r="E280" t="s">
        <v>568</v>
      </c>
      <c r="F280">
        <v>8153.04</v>
      </c>
      <c r="G280">
        <v>80</v>
      </c>
      <c r="H280" t="str">
        <f>Hyperlink("http://www.seavest.co.za/inv/fpdf16/inv-preview.php?Id=42056","Click for Invoice PDF")</f>
        <v>Click for Invoice PDF</v>
      </c>
      <c r="I280"/>
    </row>
    <row r="281" spans="1:215">
      <c r="A281" t="s">
        <v>571</v>
      </c>
      <c r="B281" t="s">
        <v>505</v>
      </c>
      <c r="C281" t="s">
        <v>47</v>
      </c>
      <c r="D281">
        <v>22832</v>
      </c>
      <c r="E281" t="s">
        <v>568</v>
      </c>
      <c r="F281">
        <v>0</v>
      </c>
      <c r="G281">
        <v>80</v>
      </c>
      <c r="H281" t="str">
        <f>Hyperlink("http://www.seavest.co.za/inv/fpdf16/inv-preview.php?Id=42224","Click for Invoice PDF")</f>
        <v>Click for Invoice PDF</v>
      </c>
      <c r="I281"/>
    </row>
    <row r="282" spans="1:215">
      <c r="A282" t="s">
        <v>572</v>
      </c>
      <c r="B282" t="s">
        <v>573</v>
      </c>
      <c r="C282" t="s">
        <v>13</v>
      </c>
      <c r="D282">
        <v>22721</v>
      </c>
      <c r="E282" t="s">
        <v>568</v>
      </c>
      <c r="F282">
        <v>7703.61</v>
      </c>
      <c r="G282">
        <v>80</v>
      </c>
      <c r="H282" t="str">
        <f>Hyperlink("http://www.seavest.co.za/inv/fpdf16/inv-preview.php?Id=42247","Click for Invoice PDF")</f>
        <v>Click for Invoice PDF</v>
      </c>
      <c r="I282"/>
    </row>
    <row r="283" spans="1:215">
      <c r="A283" t="s">
        <v>574</v>
      </c>
      <c r="B283" t="s">
        <v>152</v>
      </c>
      <c r="C283" t="s">
        <v>76</v>
      </c>
      <c r="D283">
        <v>22736</v>
      </c>
      <c r="E283" t="s">
        <v>568</v>
      </c>
      <c r="F283">
        <v>9776.65</v>
      </c>
      <c r="G283">
        <v>79</v>
      </c>
      <c r="H283" t="str">
        <f>Hyperlink("http://www.seavest.co.za/inv/fpdf16/inv-preview.php?Id=42292","Click for Invoice PDF")</f>
        <v>Click for Invoice PDF</v>
      </c>
      <c r="I283"/>
    </row>
    <row r="284" spans="1:215">
      <c r="A284" t="s">
        <v>575</v>
      </c>
      <c r="B284" t="s">
        <v>191</v>
      </c>
      <c r="C284" t="s">
        <v>95</v>
      </c>
      <c r="D284">
        <v>22804</v>
      </c>
      <c r="E284" t="s">
        <v>568</v>
      </c>
      <c r="F284">
        <v>0</v>
      </c>
      <c r="G284">
        <v>80</v>
      </c>
      <c r="H284" t="str">
        <f>Hyperlink("http://www.seavest.co.za/inv/fpdf16/inv-preview.php?Id=42333","Click for Invoice PDF")</f>
        <v>Click for Invoice PDF</v>
      </c>
      <c r="I284"/>
    </row>
    <row r="285" spans="1:215">
      <c r="A285" t="s">
        <v>576</v>
      </c>
      <c r="B285" t="s">
        <v>389</v>
      </c>
      <c r="C285" t="s">
        <v>13</v>
      </c>
      <c r="D285">
        <v>24133</v>
      </c>
      <c r="E285" t="s">
        <v>577</v>
      </c>
      <c r="F285">
        <v>5898.2</v>
      </c>
      <c r="G285">
        <v>18</v>
      </c>
      <c r="H285" t="str">
        <f>Hyperlink("http://www.seavest.co.za/inv/fpdf16/inv-preview.php?Id=43084","Click for Invoice PDF")</f>
        <v>Click for Invoice PDF</v>
      </c>
      <c r="I285"/>
    </row>
    <row r="286" spans="1:215">
      <c r="A286" t="s">
        <v>578</v>
      </c>
      <c r="B286" t="s">
        <v>442</v>
      </c>
      <c r="C286" t="s">
        <v>47</v>
      </c>
      <c r="D286">
        <v>23879</v>
      </c>
      <c r="E286" t="s">
        <v>577</v>
      </c>
      <c r="F286">
        <v>0</v>
      </c>
      <c r="G286">
        <v>18</v>
      </c>
      <c r="H286" t="str">
        <f>Hyperlink("http://www.seavest.co.za/inv/fpdf16/inv-preview.php?Id=43172","Click for Invoice PDF")</f>
        <v>Click for Invoice PDF</v>
      </c>
      <c r="I286"/>
    </row>
    <row r="287" spans="1:215">
      <c r="A287" t="s">
        <v>579</v>
      </c>
      <c r="B287" t="s">
        <v>580</v>
      </c>
      <c r="C287" t="s">
        <v>13</v>
      </c>
      <c r="D287">
        <v>24070</v>
      </c>
      <c r="E287" t="s">
        <v>577</v>
      </c>
      <c r="F287">
        <v>13503.4</v>
      </c>
      <c r="G287">
        <v>18</v>
      </c>
      <c r="H287" t="str">
        <f>Hyperlink("http://www.seavest.co.za/inv/fpdf16/inv-preview.php?Id=43238","Click for Invoice PDF")</f>
        <v>Click for Invoice PDF</v>
      </c>
      <c r="I287"/>
    </row>
    <row r="288" spans="1:215">
      <c r="A288" t="s">
        <v>581</v>
      </c>
      <c r="B288" t="s">
        <v>343</v>
      </c>
      <c r="C288" t="s">
        <v>27</v>
      </c>
      <c r="D288">
        <v>23897</v>
      </c>
      <c r="E288" t="s">
        <v>577</v>
      </c>
      <c r="F288">
        <v>10745.2</v>
      </c>
      <c r="G288">
        <v>17</v>
      </c>
      <c r="H288" t="str">
        <f>Hyperlink("http://www.seavest.co.za/inv/fpdf16/inv-preview.php?Id=43478","Click for Invoice PDF")</f>
        <v>Click for Invoice PDF</v>
      </c>
      <c r="I288"/>
    </row>
    <row r="289" spans="1:215">
      <c r="A289" t="s">
        <v>582</v>
      </c>
      <c r="B289" t="s">
        <v>309</v>
      </c>
      <c r="C289" t="s">
        <v>13</v>
      </c>
      <c r="D289">
        <v>24134</v>
      </c>
      <c r="E289" t="s">
        <v>577</v>
      </c>
      <c r="F289">
        <v>3215.59</v>
      </c>
      <c r="G289">
        <v>18</v>
      </c>
      <c r="H289" t="str">
        <f>Hyperlink("http://www.seavest.co.za/inv/fpdf16/inv-preview.php?Id=43562","Click for Invoice PDF")</f>
        <v>Click for Invoice PDF</v>
      </c>
      <c r="I289"/>
    </row>
    <row r="290" spans="1:215">
      <c r="A290" t="s">
        <v>583</v>
      </c>
      <c r="B290" t="s">
        <v>186</v>
      </c>
      <c r="C290" t="s">
        <v>13</v>
      </c>
      <c r="D290">
        <v>24135</v>
      </c>
      <c r="E290" t="s">
        <v>577</v>
      </c>
      <c r="F290">
        <v>6774.9</v>
      </c>
      <c r="G290">
        <v>18</v>
      </c>
      <c r="H290" t="str">
        <f>Hyperlink("http://www.seavest.co.za/inv/fpdf16/inv-preview.php?Id=43590","Click for Invoice PDF")</f>
        <v>Click for Invoice PDF</v>
      </c>
      <c r="I290"/>
    </row>
    <row r="291" spans="1:215">
      <c r="A291" t="s">
        <v>584</v>
      </c>
      <c r="B291" t="s">
        <v>168</v>
      </c>
      <c r="C291" t="s">
        <v>13</v>
      </c>
      <c r="D291">
        <v>24139</v>
      </c>
      <c r="E291" t="s">
        <v>577</v>
      </c>
      <c r="F291">
        <v>11627.06</v>
      </c>
      <c r="G291">
        <v>18</v>
      </c>
      <c r="H291" t="str">
        <f>Hyperlink("http://www.seavest.co.za/inv/fpdf16/inv-preview.php?Id=43634","Click for Invoice PDF")</f>
        <v>Click for Invoice PDF</v>
      </c>
      <c r="I291"/>
    </row>
    <row r="292" spans="1:215">
      <c r="A292" t="s">
        <v>585</v>
      </c>
      <c r="B292" t="s">
        <v>586</v>
      </c>
      <c r="C292" t="s">
        <v>27</v>
      </c>
      <c r="D292">
        <v>23903</v>
      </c>
      <c r="E292" t="s">
        <v>587</v>
      </c>
      <c r="F292">
        <v>7938.499999999999</v>
      </c>
      <c r="G292">
        <v>49</v>
      </c>
      <c r="H292" t="str">
        <f>Hyperlink("http://www.seavest.co.za/inv/fpdf16/inv-preview.php?Id=43403","Click for Invoice PDF")</f>
        <v>Click for Invoice PDF</v>
      </c>
      <c r="I292"/>
    </row>
    <row r="293" spans="1:215">
      <c r="A293" t="s">
        <v>588</v>
      </c>
      <c r="B293" t="s">
        <v>589</v>
      </c>
      <c r="C293" t="s">
        <v>67</v>
      </c>
      <c r="D293">
        <v>24067</v>
      </c>
      <c r="E293" t="s">
        <v>587</v>
      </c>
      <c r="F293">
        <v>6605.9</v>
      </c>
      <c r="G293">
        <v>49</v>
      </c>
      <c r="H293" t="str">
        <f>Hyperlink("http://www.seavest.co.za/inv/fpdf16/inv-preview.php?Id=43269","Click for Invoice PDF")</f>
        <v>Click for Invoice PDF</v>
      </c>
      <c r="I293"/>
    </row>
    <row r="294" spans="1:215">
      <c r="A294" t="s">
        <v>590</v>
      </c>
      <c r="B294" t="s">
        <v>175</v>
      </c>
      <c r="C294" t="s">
        <v>32</v>
      </c>
      <c r="D294">
        <v>23020</v>
      </c>
      <c r="E294" t="s">
        <v>587</v>
      </c>
      <c r="F294">
        <v>9005.719999999999</v>
      </c>
      <c r="G294">
        <v>47</v>
      </c>
      <c r="H294" t="str">
        <f>Hyperlink("http://www.seavest.co.za/inv/fpdf16/inv-preview.php?Id=42314","Click for Invoice PDF")</f>
        <v>Click for Invoice PDF</v>
      </c>
      <c r="I294"/>
    </row>
    <row r="295" spans="1:215">
      <c r="A295" t="s">
        <v>591</v>
      </c>
      <c r="B295" t="s">
        <v>592</v>
      </c>
      <c r="C295" t="s">
        <v>47</v>
      </c>
      <c r="D295">
        <v>22975</v>
      </c>
      <c r="E295" t="s">
        <v>587</v>
      </c>
      <c r="F295">
        <v>0</v>
      </c>
      <c r="G295">
        <v>49</v>
      </c>
      <c r="H295" t="str">
        <f>Hyperlink("http://www.seavest.co.za/inv/fpdf16/inv-preview.php?Id=42499","Click for Invoice PDF")</f>
        <v>Click for Invoice PDF</v>
      </c>
      <c r="I295"/>
    </row>
    <row r="296" spans="1:215">
      <c r="A296" t="s">
        <v>593</v>
      </c>
      <c r="B296" t="s">
        <v>594</v>
      </c>
      <c r="C296" t="s">
        <v>47</v>
      </c>
      <c r="D296">
        <v>23303</v>
      </c>
      <c r="E296" t="s">
        <v>587</v>
      </c>
      <c r="F296">
        <v>0</v>
      </c>
      <c r="G296">
        <v>49</v>
      </c>
      <c r="H296" t="str">
        <f>Hyperlink("http://www.seavest.co.za/inv/fpdf16/inv-preview.php?Id=42531","Click for Invoice PDF")</f>
        <v>Click for Invoice PDF</v>
      </c>
      <c r="I296"/>
    </row>
    <row r="297" spans="1:215">
      <c r="A297" t="s">
        <v>595</v>
      </c>
      <c r="B297" t="s">
        <v>594</v>
      </c>
      <c r="C297" t="s">
        <v>47</v>
      </c>
      <c r="D297">
        <v>23304</v>
      </c>
      <c r="E297" t="s">
        <v>587</v>
      </c>
      <c r="F297">
        <v>0</v>
      </c>
      <c r="G297">
        <v>49</v>
      </c>
      <c r="H297" t="str">
        <f>Hyperlink("http://www.seavest.co.za/inv/fpdf16/inv-preview.php?Id=42532","Click for Invoice PDF")</f>
        <v>Click for Invoice PDF</v>
      </c>
      <c r="I297"/>
    </row>
    <row r="298" spans="1:215">
      <c r="A298" t="s">
        <v>596</v>
      </c>
      <c r="B298" t="s">
        <v>594</v>
      </c>
      <c r="C298" t="s">
        <v>47</v>
      </c>
      <c r="D298">
        <v>23305</v>
      </c>
      <c r="E298" t="s">
        <v>587</v>
      </c>
      <c r="F298">
        <v>0</v>
      </c>
      <c r="G298">
        <v>49</v>
      </c>
      <c r="H298" t="str">
        <f>Hyperlink("http://www.seavest.co.za/inv/fpdf16/inv-preview.php?Id=42534","Click for Invoice PDF")</f>
        <v>Click for Invoice PDF</v>
      </c>
      <c r="I298"/>
    </row>
    <row r="299" spans="1:215">
      <c r="A299" t="s">
        <v>597</v>
      </c>
      <c r="B299" t="s">
        <v>594</v>
      </c>
      <c r="C299" t="s">
        <v>47</v>
      </c>
      <c r="D299">
        <v>23306</v>
      </c>
      <c r="E299" t="s">
        <v>587</v>
      </c>
      <c r="F299">
        <v>0</v>
      </c>
      <c r="G299">
        <v>49</v>
      </c>
      <c r="H299" t="str">
        <f>Hyperlink("http://www.seavest.co.za/inv/fpdf16/inv-preview.php?Id=42536","Click for Invoice PDF")</f>
        <v>Click for Invoice PDF</v>
      </c>
      <c r="I299"/>
    </row>
    <row r="300" spans="1:215">
      <c r="A300" t="s">
        <v>598</v>
      </c>
      <c r="B300" t="s">
        <v>599</v>
      </c>
      <c r="C300" t="s">
        <v>95</v>
      </c>
      <c r="D300">
        <v>23085</v>
      </c>
      <c r="E300" t="s">
        <v>587</v>
      </c>
      <c r="F300">
        <v>0</v>
      </c>
      <c r="G300">
        <v>49</v>
      </c>
      <c r="H300" t="str">
        <f>Hyperlink("http://www.seavest.co.za/inv/fpdf16/inv-preview.php?Id=42632","Click for Invoice PDF")</f>
        <v>Click for Invoice PDF</v>
      </c>
      <c r="I300"/>
    </row>
    <row r="301" spans="1:215">
      <c r="A301" t="s">
        <v>600</v>
      </c>
      <c r="B301" t="s">
        <v>333</v>
      </c>
      <c r="C301" t="s">
        <v>47</v>
      </c>
      <c r="D301">
        <v>23095</v>
      </c>
      <c r="E301" t="s">
        <v>587</v>
      </c>
      <c r="F301">
        <v>0</v>
      </c>
      <c r="G301">
        <v>49</v>
      </c>
      <c r="H301" t="str">
        <f>Hyperlink("http://www.seavest.co.za/inv/fpdf16/inv-preview.php?Id=42644","Click for Invoice PDF")</f>
        <v>Click for Invoice PDF</v>
      </c>
      <c r="I301"/>
    </row>
    <row r="302" spans="1:215">
      <c r="A302" t="s">
        <v>601</v>
      </c>
      <c r="B302" t="s">
        <v>333</v>
      </c>
      <c r="C302" t="s">
        <v>47</v>
      </c>
      <c r="D302">
        <v>23096</v>
      </c>
      <c r="E302" t="s">
        <v>587</v>
      </c>
      <c r="F302">
        <v>0</v>
      </c>
      <c r="G302">
        <v>49</v>
      </c>
      <c r="H302" t="str">
        <f>Hyperlink("http://www.seavest.co.za/inv/fpdf16/inv-preview.php?Id=42659","Click for Invoice PDF")</f>
        <v>Click for Invoice PDF</v>
      </c>
      <c r="I302"/>
    </row>
    <row r="303" spans="1:215">
      <c r="A303" t="s">
        <v>602</v>
      </c>
      <c r="B303" t="s">
        <v>603</v>
      </c>
      <c r="C303" t="s">
        <v>13</v>
      </c>
      <c r="D303">
        <v>23272</v>
      </c>
      <c r="E303" t="s">
        <v>587</v>
      </c>
      <c r="F303">
        <v>4533.04</v>
      </c>
      <c r="G303">
        <v>49</v>
      </c>
      <c r="H303" t="str">
        <f>Hyperlink("http://www.seavest.co.za/inv/fpdf16/inv-preview.php?Id=42674","Click for Invoice PDF")</f>
        <v>Click for Invoice PDF</v>
      </c>
      <c r="I303"/>
    </row>
    <row r="304" spans="1:215">
      <c r="A304" t="s">
        <v>604</v>
      </c>
      <c r="B304" t="s">
        <v>605</v>
      </c>
      <c r="C304" t="s">
        <v>13</v>
      </c>
      <c r="D304">
        <v>23487</v>
      </c>
      <c r="E304" t="s">
        <v>587</v>
      </c>
      <c r="F304">
        <v>8092.5</v>
      </c>
      <c r="G304">
        <v>39</v>
      </c>
      <c r="H304" t="str">
        <f>Hyperlink("http://www.seavest.co.za/inv/fpdf16/inv-preview.php?Id=43024","Click for Invoice PDF")</f>
        <v>Click for Invoice PDF</v>
      </c>
      <c r="I304"/>
    </row>
    <row r="305" spans="1:215">
      <c r="A305" t="s">
        <v>606</v>
      </c>
      <c r="B305" t="s">
        <v>150</v>
      </c>
      <c r="C305" t="s">
        <v>27</v>
      </c>
      <c r="D305">
        <v>23681</v>
      </c>
      <c r="E305" t="s">
        <v>587</v>
      </c>
      <c r="F305">
        <v>9943.049999999999</v>
      </c>
      <c r="G305">
        <v>47</v>
      </c>
      <c r="H305" t="str">
        <f>Hyperlink("http://www.seavest.co.za/inv/fpdf16/inv-preview.php?Id=43310","Click for Invoice PDF")</f>
        <v>Click for Invoice PDF</v>
      </c>
      <c r="I305"/>
    </row>
    <row r="306" spans="1:215">
      <c r="A306" t="s">
        <v>607</v>
      </c>
      <c r="B306" t="s">
        <v>608</v>
      </c>
      <c r="C306" t="s">
        <v>13</v>
      </c>
      <c r="D306">
        <v>23842</v>
      </c>
      <c r="E306" t="s">
        <v>587</v>
      </c>
      <c r="F306">
        <v>1412.08</v>
      </c>
      <c r="G306">
        <v>23</v>
      </c>
      <c r="H306" t="str">
        <f>Hyperlink("http://www.seavest.co.za/inv/fpdf16/inv-preview.php?Id=43452","Click for Invoice PDF")</f>
        <v>Click for Invoice PDF</v>
      </c>
      <c r="I306"/>
    </row>
    <row r="307" spans="1:215">
      <c r="A307" t="s">
        <v>609</v>
      </c>
      <c r="B307" t="s">
        <v>610</v>
      </c>
      <c r="C307" t="s">
        <v>13</v>
      </c>
      <c r="D307">
        <v>21473</v>
      </c>
      <c r="E307" t="s">
        <v>611</v>
      </c>
      <c r="F307">
        <v>49834.11</v>
      </c>
      <c r="G307">
        <v>254</v>
      </c>
      <c r="H307" t="str">
        <f>Hyperlink("http://www.seavest.co.za/inv/fpdf16/inv-preview.php?Id=41083","Click for Invoice PDF")</f>
        <v>Click for Invoice PDF</v>
      </c>
      <c r="I307"/>
    </row>
    <row r="308" spans="1:215">
      <c r="A308" t="s">
        <v>612</v>
      </c>
      <c r="B308" t="s">
        <v>168</v>
      </c>
      <c r="C308" t="s">
        <v>13</v>
      </c>
      <c r="D308">
        <v>22018</v>
      </c>
      <c r="E308" t="s">
        <v>611</v>
      </c>
      <c r="F308">
        <v>15693.5</v>
      </c>
      <c r="G308">
        <v>255</v>
      </c>
      <c r="H308" t="str">
        <f>Hyperlink("http://www.seavest.co.za/inv/fpdf16/inv-preview.php?Id=41593","Click for Invoice PDF")</f>
        <v>Click for Invoice PDF</v>
      </c>
      <c r="I308"/>
    </row>
    <row r="309" spans="1:215">
      <c r="A309" t="s">
        <v>613</v>
      </c>
      <c r="B309" t="s">
        <v>614</v>
      </c>
      <c r="C309" t="s">
        <v>76</v>
      </c>
      <c r="D309">
        <v>20268</v>
      </c>
      <c r="E309" t="s">
        <v>615</v>
      </c>
      <c r="F309">
        <v>29267.15</v>
      </c>
      <c r="G309">
        <v>290</v>
      </c>
      <c r="H309" t="str">
        <f>Hyperlink("http://www.seavest.co.za/inv/fpdf16/inv-preview.php?Id=39970","Click for Invoice PDF")</f>
        <v>Click for Invoice PDF</v>
      </c>
      <c r="I309"/>
    </row>
    <row r="310" spans="1:215">
      <c r="A310" t="s">
        <v>616</v>
      </c>
      <c r="B310" t="s">
        <v>617</v>
      </c>
      <c r="C310" t="s">
        <v>13</v>
      </c>
      <c r="D310">
        <v>22612</v>
      </c>
      <c r="E310" t="s">
        <v>618</v>
      </c>
      <c r="F310">
        <v>33682.44</v>
      </c>
      <c r="G310">
        <v>136</v>
      </c>
      <c r="H310" t="str">
        <f>Hyperlink("http://www.seavest.co.za/inv/fpdf16/inv-preview.php?Id=42148","Click for Invoice PDF")</f>
        <v>Click for Invoice PDF</v>
      </c>
      <c r="I310"/>
    </row>
    <row r="311" spans="1:215">
      <c r="A311" t="s">
        <v>619</v>
      </c>
      <c r="B311" t="s">
        <v>433</v>
      </c>
      <c r="C311" t="s">
        <v>47</v>
      </c>
      <c r="D311">
        <v>23184</v>
      </c>
      <c r="E311" t="s">
        <v>618</v>
      </c>
      <c r="F311">
        <v>6205.08</v>
      </c>
      <c r="G311">
        <v>107</v>
      </c>
      <c r="H311" t="str">
        <f>Hyperlink("http://www.seavest.co.za/inv/fpdf16/inv-preview.php?Id=42758","Click for Invoice PDF")</f>
        <v>Click for Invoice PDF</v>
      </c>
      <c r="I311"/>
    </row>
    <row r="312" spans="1:215">
      <c r="A312" t="s">
        <v>620</v>
      </c>
      <c r="B312" t="s">
        <v>46</v>
      </c>
      <c r="C312" t="s">
        <v>47</v>
      </c>
      <c r="D312">
        <v>22935</v>
      </c>
      <c r="E312" t="s">
        <v>621</v>
      </c>
      <c r="F312">
        <v>6407.35</v>
      </c>
      <c r="G312">
        <v>130</v>
      </c>
      <c r="H312" t="str">
        <f>Hyperlink("http://www.seavest.co.za/inv/fpdf16/inv-preview.php?Id=42463","Click for Invoice PDF")</f>
        <v>Click for Invoice PDF</v>
      </c>
      <c r="I312"/>
    </row>
    <row r="313" spans="1:215">
      <c r="A313" t="s">
        <v>622</v>
      </c>
      <c r="B313" t="s">
        <v>17</v>
      </c>
      <c r="C313" t="s">
        <v>13</v>
      </c>
      <c r="D313">
        <v>22923</v>
      </c>
      <c r="E313" t="s">
        <v>621</v>
      </c>
      <c r="F313">
        <v>6953.7</v>
      </c>
      <c r="G313">
        <v>49</v>
      </c>
      <c r="H313" t="str">
        <f>Hyperlink("http://www.seavest.co.za/inv/fpdf16/inv-preview.php?Id=42476","Click for Invoice PDF")</f>
        <v>Click for Invoice PDF</v>
      </c>
      <c r="I313"/>
    </row>
    <row r="314" spans="1:215">
      <c r="A314" t="s">
        <v>623</v>
      </c>
      <c r="B314" t="s">
        <v>624</v>
      </c>
      <c r="C314" t="s">
        <v>47</v>
      </c>
      <c r="D314">
        <v>22930</v>
      </c>
      <c r="E314" t="s">
        <v>621</v>
      </c>
      <c r="F314">
        <v>9120.75</v>
      </c>
      <c r="G314">
        <v>114</v>
      </c>
      <c r="H314" t="str">
        <f>Hyperlink("http://www.seavest.co.za/inv/fpdf16/inv-preview.php?Id=42488","Click for Invoice PDF")</f>
        <v>Click for Invoice PDF</v>
      </c>
      <c r="I314"/>
    </row>
    <row r="315" spans="1:215">
      <c r="A315" t="s">
        <v>625</v>
      </c>
      <c r="B315" t="s">
        <v>295</v>
      </c>
      <c r="C315" t="s">
        <v>47</v>
      </c>
      <c r="D315">
        <v>22546</v>
      </c>
      <c r="E315" t="s">
        <v>626</v>
      </c>
      <c r="F315">
        <v>13217.76</v>
      </c>
      <c r="G315">
        <v>176</v>
      </c>
      <c r="H315" t="str">
        <f>Hyperlink("http://www.seavest.co.za/inv/fpdf16/inv-preview.php?Id=42083","Click for Invoice PDF")</f>
        <v>Click for Invoice PDF</v>
      </c>
      <c r="I315"/>
    </row>
    <row r="316" spans="1:215">
      <c r="A316" t="s">
        <v>627</v>
      </c>
      <c r="B316" t="s">
        <v>386</v>
      </c>
      <c r="C316" t="s">
        <v>13</v>
      </c>
      <c r="D316">
        <v>22576</v>
      </c>
      <c r="E316" t="s">
        <v>628</v>
      </c>
      <c r="F316">
        <v>7464.2</v>
      </c>
      <c r="G316">
        <v>79</v>
      </c>
      <c r="H316" t="str">
        <f>Hyperlink("http://www.seavest.co.za/inv/fpdf16/inv-preview.php?Id=42113","Click for Invoice PDF")</f>
        <v>Click for Invoice PDF</v>
      </c>
      <c r="I316"/>
    </row>
    <row r="317" spans="1:215">
      <c r="A317" t="s">
        <v>629</v>
      </c>
      <c r="B317" t="s">
        <v>630</v>
      </c>
      <c r="C317" t="s">
        <v>76</v>
      </c>
      <c r="D317">
        <v>22585</v>
      </c>
      <c r="E317" t="s">
        <v>628</v>
      </c>
      <c r="F317">
        <v>14408.68</v>
      </c>
      <c r="G317">
        <v>79</v>
      </c>
      <c r="H317" t="str">
        <f>Hyperlink("http://www.seavest.co.za/inv/fpdf16/inv-preview.php?Id=42117","Click for Invoice PDF")</f>
        <v>Click for Invoice PDF</v>
      </c>
      <c r="I317"/>
    </row>
    <row r="318" spans="1:215">
      <c r="A318" t="s">
        <v>631</v>
      </c>
      <c r="B318" t="s">
        <v>69</v>
      </c>
      <c r="C318" t="s">
        <v>47</v>
      </c>
      <c r="D318">
        <v>23401</v>
      </c>
      <c r="E318" t="s">
        <v>628</v>
      </c>
      <c r="F318">
        <v>0</v>
      </c>
      <c r="G318">
        <v>79</v>
      </c>
      <c r="H318" t="str">
        <f>Hyperlink("http://www.seavest.co.za/inv/fpdf16/inv-preview.php?Id=42185","Click for Invoice PDF")</f>
        <v>Click for Invoice PDF</v>
      </c>
      <c r="I318"/>
    </row>
    <row r="319" spans="1:215">
      <c r="A319" t="s">
        <v>632</v>
      </c>
      <c r="B319" t="s">
        <v>255</v>
      </c>
      <c r="C319" t="s">
        <v>20</v>
      </c>
      <c r="D319">
        <v>23136</v>
      </c>
      <c r="E319" t="s">
        <v>628</v>
      </c>
      <c r="F319">
        <v>0</v>
      </c>
      <c r="G319">
        <v>79</v>
      </c>
      <c r="H319" t="str">
        <f>Hyperlink("http://www.seavest.co.za/inv/fpdf16/inv-preview.php?Id=42253","Click for Invoice PDF")</f>
        <v>Click for Invoice PDF</v>
      </c>
      <c r="I319"/>
    </row>
    <row r="320" spans="1:215">
      <c r="A320" t="s">
        <v>633</v>
      </c>
      <c r="B320" t="s">
        <v>191</v>
      </c>
      <c r="C320" t="s">
        <v>95</v>
      </c>
      <c r="D320">
        <v>22756</v>
      </c>
      <c r="E320" t="s">
        <v>628</v>
      </c>
      <c r="F320">
        <v>0</v>
      </c>
      <c r="G320">
        <v>79</v>
      </c>
      <c r="H320" t="str">
        <f>Hyperlink("http://www.seavest.co.za/inv/fpdf16/inv-preview.php?Id=42300","Click for Invoice PDF")</f>
        <v>Click for Invoice PDF</v>
      </c>
      <c r="I320"/>
    </row>
    <row r="321" spans="1:215">
      <c r="A321" t="s">
        <v>634</v>
      </c>
      <c r="B321" t="s">
        <v>360</v>
      </c>
      <c r="C321" t="s">
        <v>89</v>
      </c>
      <c r="D321">
        <v>21171</v>
      </c>
      <c r="E321" t="s">
        <v>635</v>
      </c>
      <c r="F321">
        <v>10473.4</v>
      </c>
      <c r="G321">
        <v>382</v>
      </c>
      <c r="H321" t="str">
        <f>Hyperlink("http://www.seavest.co.za/inv/fpdf16/inv-preview.php?Id=40745","Click for Invoice PDF")</f>
        <v>Click for Invoice PDF</v>
      </c>
      <c r="I321"/>
    </row>
    <row r="322" spans="1:215">
      <c r="A322" t="s">
        <v>636</v>
      </c>
      <c r="B322" t="s">
        <v>180</v>
      </c>
      <c r="C322"/>
      <c r="D322">
        <v>21092</v>
      </c>
      <c r="E322" t="s">
        <v>635</v>
      </c>
      <c r="F322">
        <v>5728.099999999999</v>
      </c>
      <c r="G322">
        <v>381</v>
      </c>
      <c r="H322" t="str">
        <f>Hyperlink("http://www.seavest.co.za/inv/fpdf16/inv-preview.php?Id=40755","Click for Invoice PDF")</f>
        <v>Click for Invoice PDF</v>
      </c>
      <c r="I322"/>
    </row>
    <row r="323" spans="1:215">
      <c r="A323" t="s">
        <v>637</v>
      </c>
      <c r="B323" t="s">
        <v>223</v>
      </c>
      <c r="C323" t="s">
        <v>89</v>
      </c>
      <c r="D323">
        <v>20918</v>
      </c>
      <c r="E323" t="s">
        <v>635</v>
      </c>
      <c r="F323">
        <v>36622.1</v>
      </c>
      <c r="G323">
        <v>381</v>
      </c>
      <c r="H323" t="str">
        <f>Hyperlink("http://www.seavest.co.za/inv/fpdf16/inv-preview.php?Id=40498","Click for Invoice PDF")</f>
        <v>Click for Invoice PDF</v>
      </c>
      <c r="I323"/>
    </row>
    <row r="324" spans="1:215">
      <c r="A324" t="s">
        <v>638</v>
      </c>
      <c r="B324" t="s">
        <v>52</v>
      </c>
      <c r="C324" t="s">
        <v>47</v>
      </c>
      <c r="D324">
        <v>21029</v>
      </c>
      <c r="E324" t="s">
        <v>635</v>
      </c>
      <c r="F324">
        <v>4199.2</v>
      </c>
      <c r="G324">
        <v>80</v>
      </c>
      <c r="H324" t="str">
        <f>Hyperlink("http://www.seavest.co.za/inv/fpdf16/inv-preview.php?Id=40753","Click for Invoice PDF")</f>
        <v>Click for Invoice PDF</v>
      </c>
      <c r="I324"/>
    </row>
    <row r="325" spans="1:215">
      <c r="A325" t="s">
        <v>639</v>
      </c>
      <c r="B325" t="s">
        <v>640</v>
      </c>
      <c r="C325" t="s">
        <v>89</v>
      </c>
      <c r="D325">
        <v>21053</v>
      </c>
      <c r="E325" t="s">
        <v>635</v>
      </c>
      <c r="F325">
        <v>15490.8</v>
      </c>
      <c r="G325">
        <v>382</v>
      </c>
      <c r="H325" t="str">
        <f>Hyperlink("http://www.seavest.co.za/inv/fpdf16/inv-preview.php?Id=40782","Click for Invoice PDF")</f>
        <v>Click for Invoice PDF</v>
      </c>
      <c r="I325"/>
    </row>
    <row r="326" spans="1:215">
      <c r="A326" t="s">
        <v>641</v>
      </c>
      <c r="B326" t="s">
        <v>309</v>
      </c>
      <c r="C326" t="s">
        <v>13</v>
      </c>
      <c r="D326">
        <v>24149</v>
      </c>
      <c r="E326" t="s">
        <v>642</v>
      </c>
      <c r="F326">
        <v>6476.9</v>
      </c>
      <c r="G326">
        <v>16</v>
      </c>
      <c r="H326" t="str">
        <f>Hyperlink("http://www.seavest.co.za/inv/fpdf16/inv-preview.php?Id=43147","Click for Invoice PDF")</f>
        <v>Click for Invoice PDF</v>
      </c>
      <c r="I326"/>
    </row>
    <row r="327" spans="1:215">
      <c r="A327" t="s">
        <v>643</v>
      </c>
      <c r="B327" t="s">
        <v>644</v>
      </c>
      <c r="C327" t="s">
        <v>13</v>
      </c>
      <c r="D327">
        <v>23665</v>
      </c>
      <c r="E327" t="s">
        <v>642</v>
      </c>
      <c r="F327">
        <v>31015.37</v>
      </c>
      <c r="G327">
        <v>11</v>
      </c>
      <c r="H327" t="str">
        <f>Hyperlink("http://www.seavest.co.za/inv/fpdf16/inv-preview.php?Id=43251","Click for Invoice PDF")</f>
        <v>Click for Invoice PDF</v>
      </c>
      <c r="I327"/>
    </row>
    <row r="328" spans="1:215">
      <c r="A328" t="s">
        <v>645</v>
      </c>
      <c r="B328" t="s">
        <v>442</v>
      </c>
      <c r="C328" t="s">
        <v>27</v>
      </c>
      <c r="D328">
        <v>0</v>
      </c>
      <c r="E328" t="s">
        <v>642</v>
      </c>
      <c r="F328">
        <v>10369.7</v>
      </c>
      <c r="G328">
        <v>12</v>
      </c>
      <c r="H328" t="str">
        <f>Hyperlink("http://www.seavest.co.za/inv/fpdf16/inv-preview.php?Id=43458","Click for Invoice PDF")</f>
        <v>Click for Invoice PDF</v>
      </c>
      <c r="I328"/>
    </row>
    <row r="329" spans="1:215">
      <c r="A329" t="s">
        <v>646</v>
      </c>
      <c r="B329" t="s">
        <v>617</v>
      </c>
      <c r="C329" t="s">
        <v>13</v>
      </c>
      <c r="D329">
        <v>23807</v>
      </c>
      <c r="E329" t="s">
        <v>642</v>
      </c>
      <c r="F329">
        <v>8315.4</v>
      </c>
      <c r="G329">
        <v>10</v>
      </c>
      <c r="H329" t="str">
        <f>Hyperlink("http://www.seavest.co.za/inv/fpdf16/inv-preview.php?Id=43401","Click for Invoice PDF")</f>
        <v>Click for Invoice PDF</v>
      </c>
      <c r="I329"/>
    </row>
    <row r="330" spans="1:215">
      <c r="A330" t="s">
        <v>647</v>
      </c>
      <c r="B330" t="s">
        <v>150</v>
      </c>
      <c r="C330" t="s">
        <v>27</v>
      </c>
      <c r="D330">
        <v>24121</v>
      </c>
      <c r="E330" t="s">
        <v>642</v>
      </c>
      <c r="F330">
        <v>14624.9</v>
      </c>
      <c r="G330">
        <v>16</v>
      </c>
      <c r="H330" t="str">
        <f>Hyperlink("http://www.seavest.co.za/inv/fpdf16/inv-preview.php?Id=43624","Click for Invoice PDF")</f>
        <v>Click for Invoice PDF</v>
      </c>
      <c r="I330"/>
    </row>
    <row r="331" spans="1:215">
      <c r="A331" t="s">
        <v>648</v>
      </c>
      <c r="B331" t="s">
        <v>649</v>
      </c>
      <c r="C331" t="s">
        <v>32</v>
      </c>
      <c r="D331">
        <v>24148</v>
      </c>
      <c r="E331" t="s">
        <v>642</v>
      </c>
      <c r="F331">
        <v>7786.82</v>
      </c>
      <c r="G331">
        <v>16</v>
      </c>
      <c r="H331" t="str">
        <f>Hyperlink("http://www.seavest.co.za/inv/fpdf16/inv-preview.php?Id=43633","Click for Invoice PDF")</f>
        <v>Click for Invoice PDF</v>
      </c>
      <c r="I331"/>
    </row>
    <row r="332" spans="1:215">
      <c r="A332" t="s">
        <v>650</v>
      </c>
      <c r="B332" t="s">
        <v>309</v>
      </c>
      <c r="C332" t="s">
        <v>13</v>
      </c>
      <c r="D332">
        <v>24155</v>
      </c>
      <c r="E332" t="s">
        <v>642</v>
      </c>
      <c r="F332">
        <v>6295.32</v>
      </c>
      <c r="G332">
        <v>12</v>
      </c>
      <c r="H332" t="str">
        <f>Hyperlink("http://www.seavest.co.za/inv/fpdf16/inv-preview.php?Id=43656","Click for Invoice PDF")</f>
        <v>Click for Invoice PDF</v>
      </c>
      <c r="I332"/>
    </row>
    <row r="333" spans="1:215">
      <c r="A333" t="s">
        <v>651</v>
      </c>
      <c r="B333" t="s">
        <v>44</v>
      </c>
      <c r="C333" t="s">
        <v>383</v>
      </c>
      <c r="D333">
        <v>20686</v>
      </c>
      <c r="E333" t="s">
        <v>652</v>
      </c>
      <c r="F333">
        <v>9112.9</v>
      </c>
      <c r="G333">
        <v>404</v>
      </c>
      <c r="H333" t="str">
        <f>Hyperlink("http://www.seavest.co.za/inv/fpdf16/inv-preview.php?Id=40325","Click for Invoice PDF")</f>
        <v>Click for Invoice PDF</v>
      </c>
      <c r="I333"/>
    </row>
    <row r="334" spans="1:215">
      <c r="A334" t="s">
        <v>653</v>
      </c>
      <c r="B334" t="s">
        <v>58</v>
      </c>
      <c r="C334" t="s">
        <v>137</v>
      </c>
      <c r="D334">
        <v>20710</v>
      </c>
      <c r="E334" t="s">
        <v>652</v>
      </c>
      <c r="F334">
        <v>3616.4</v>
      </c>
      <c r="G334">
        <v>404</v>
      </c>
      <c r="H334" t="str">
        <f>Hyperlink("http://www.seavest.co.za/inv/fpdf16/inv-preview.php?Id=40377","Click for Invoice PDF")</f>
        <v>Click for Invoice PDF</v>
      </c>
      <c r="I334"/>
    </row>
    <row r="335" spans="1:215">
      <c r="A335" t="s">
        <v>654</v>
      </c>
      <c r="B335" t="s">
        <v>655</v>
      </c>
      <c r="C335" t="s">
        <v>32</v>
      </c>
      <c r="D335">
        <v>20737</v>
      </c>
      <c r="E335" t="s">
        <v>652</v>
      </c>
      <c r="F335">
        <v>5361.4</v>
      </c>
      <c r="G335">
        <v>404</v>
      </c>
      <c r="H335" t="str">
        <f>Hyperlink("http://www.seavest.co.za/inv/fpdf16/inv-preview.php?Id=40386","Click for Invoice PDF")</f>
        <v>Click for Invoice PDF</v>
      </c>
      <c r="I335"/>
    </row>
    <row r="336" spans="1:215">
      <c r="A336" t="s">
        <v>656</v>
      </c>
      <c r="B336" t="s">
        <v>655</v>
      </c>
      <c r="C336" t="s">
        <v>32</v>
      </c>
      <c r="D336">
        <v>20841</v>
      </c>
      <c r="E336" t="s">
        <v>652</v>
      </c>
      <c r="F336">
        <v>9177</v>
      </c>
      <c r="G336">
        <v>404</v>
      </c>
      <c r="H336" t="str">
        <f>Hyperlink("http://www.seavest.co.za/inv/fpdf16/inv-preview.php?Id=40454","Click for Invoice PDF")</f>
        <v>Click for Invoice PDF</v>
      </c>
      <c r="I336"/>
    </row>
    <row r="337" spans="1:215">
      <c r="A337" t="s">
        <v>657</v>
      </c>
      <c r="B337" t="s">
        <v>79</v>
      </c>
      <c r="C337" t="s">
        <v>47</v>
      </c>
      <c r="D337">
        <v>20827</v>
      </c>
      <c r="E337" t="s">
        <v>652</v>
      </c>
      <c r="F337">
        <v>7861</v>
      </c>
      <c r="G337">
        <v>9</v>
      </c>
      <c r="H337" t="str">
        <f>Hyperlink("http://www.seavest.co.za/inv/fpdf16/inv-preview.php?Id=40466","Click for Invoice PDF")</f>
        <v>Click for Invoice PDF</v>
      </c>
      <c r="I337"/>
    </row>
    <row r="338" spans="1:215">
      <c r="A338" t="s">
        <v>658</v>
      </c>
      <c r="B338" t="s">
        <v>255</v>
      </c>
      <c r="C338" t="s">
        <v>76</v>
      </c>
      <c r="D338">
        <v>22866</v>
      </c>
      <c r="E338" t="s">
        <v>659</v>
      </c>
      <c r="F338">
        <v>0</v>
      </c>
      <c r="G338">
        <v>48</v>
      </c>
      <c r="H338" t="str">
        <f>Hyperlink("http://www.seavest.co.za/inv/fpdf16/inv-preview.php?Id=42427","Click for Invoice PDF")</f>
        <v>Click for Invoice PDF</v>
      </c>
      <c r="I338"/>
    </row>
    <row r="339" spans="1:215">
      <c r="A339" t="s">
        <v>660</v>
      </c>
      <c r="B339" t="s">
        <v>661</v>
      </c>
      <c r="C339" t="s">
        <v>89</v>
      </c>
      <c r="D339">
        <v>23451</v>
      </c>
      <c r="E339" t="s">
        <v>659</v>
      </c>
      <c r="F339">
        <v>6431.15</v>
      </c>
      <c r="G339">
        <v>48</v>
      </c>
      <c r="H339" t="str">
        <f>Hyperlink("http://www.seavest.co.za/inv/fpdf16/inv-preview.php?Id=43043","Click for Invoice PDF")</f>
        <v>Click for Invoice PDF</v>
      </c>
      <c r="I339"/>
    </row>
    <row r="340" spans="1:215">
      <c r="A340" t="s">
        <v>662</v>
      </c>
      <c r="B340" t="s">
        <v>69</v>
      </c>
      <c r="C340" t="s">
        <v>47</v>
      </c>
      <c r="D340">
        <v>23163</v>
      </c>
      <c r="E340" t="s">
        <v>659</v>
      </c>
      <c r="F340">
        <v>0</v>
      </c>
      <c r="G340">
        <v>48</v>
      </c>
      <c r="H340" t="str">
        <f>Hyperlink("http://www.seavest.co.za/inv/fpdf16/inv-preview.php?Id=42657","Click for Invoice PDF")</f>
        <v>Click for Invoice PDF</v>
      </c>
      <c r="I340"/>
    </row>
    <row r="341" spans="1:215">
      <c r="A341" t="s">
        <v>663</v>
      </c>
      <c r="B341" t="s">
        <v>664</v>
      </c>
      <c r="C341" t="s">
        <v>76</v>
      </c>
      <c r="D341">
        <v>23745</v>
      </c>
      <c r="E341" t="s">
        <v>659</v>
      </c>
      <c r="F341">
        <v>14057.4</v>
      </c>
      <c r="G341">
        <v>47</v>
      </c>
      <c r="H341" t="str">
        <f>Hyperlink("http://www.seavest.co.za/inv/fpdf16/inv-preview.php?Id=42966","Click for Invoice PDF")</f>
        <v>Click for Invoice PDF</v>
      </c>
      <c r="I341"/>
    </row>
    <row r="342" spans="1:215">
      <c r="A342" t="s">
        <v>665</v>
      </c>
      <c r="B342" t="s">
        <v>252</v>
      </c>
      <c r="C342" t="s">
        <v>76</v>
      </c>
      <c r="D342">
        <v>23464</v>
      </c>
      <c r="E342" t="s">
        <v>659</v>
      </c>
      <c r="F342">
        <v>7235.72</v>
      </c>
      <c r="G342">
        <v>47</v>
      </c>
      <c r="H342" t="str">
        <f>Hyperlink("http://www.seavest.co.za/inv/fpdf16/inv-preview.php?Id=43067","Click for Invoice PDF")</f>
        <v>Click for Invoice PDF</v>
      </c>
      <c r="I342"/>
    </row>
    <row r="343" spans="1:215">
      <c r="A343" t="s">
        <v>666</v>
      </c>
      <c r="B343" t="s">
        <v>667</v>
      </c>
      <c r="C343" t="s">
        <v>67</v>
      </c>
      <c r="D343">
        <v>23746</v>
      </c>
      <c r="E343" t="s">
        <v>659</v>
      </c>
      <c r="F343">
        <v>13765.7</v>
      </c>
      <c r="G343">
        <v>18</v>
      </c>
      <c r="H343" t="str">
        <f>Hyperlink("http://www.seavest.co.za/inv/fpdf16/inv-preview.php?Id=43150","Click for Invoice PDF")</f>
        <v>Click for Invoice PDF</v>
      </c>
      <c r="I343"/>
    </row>
    <row r="344" spans="1:215">
      <c r="A344" t="s">
        <v>668</v>
      </c>
      <c r="B344" t="s">
        <v>88</v>
      </c>
      <c r="C344" t="s">
        <v>76</v>
      </c>
      <c r="D344">
        <v>23748</v>
      </c>
      <c r="E344" t="s">
        <v>659</v>
      </c>
      <c r="F344">
        <v>14249.1</v>
      </c>
      <c r="G344">
        <v>18</v>
      </c>
      <c r="H344" t="str">
        <f>Hyperlink("http://www.seavest.co.za/inv/fpdf16/inv-preview.php?Id=43205","Click for Invoice PDF")</f>
        <v>Click for Invoice PDF</v>
      </c>
      <c r="I344"/>
    </row>
    <row r="345" spans="1:215">
      <c r="A345" t="s">
        <v>669</v>
      </c>
      <c r="B345" t="s">
        <v>670</v>
      </c>
      <c r="C345" t="s">
        <v>76</v>
      </c>
      <c r="D345">
        <v>23629</v>
      </c>
      <c r="E345" t="s">
        <v>659</v>
      </c>
      <c r="F345">
        <v>5258.88</v>
      </c>
      <c r="G345">
        <v>10</v>
      </c>
      <c r="H345" t="str">
        <f>Hyperlink("http://www.seavest.co.za/inv/fpdf16/inv-preview.php?Id=43243","Click for Invoice PDF")</f>
        <v>Click for Invoice PDF</v>
      </c>
      <c r="I345"/>
    </row>
    <row r="346" spans="1:215">
      <c r="A346" t="s">
        <v>671</v>
      </c>
      <c r="B346" t="s">
        <v>199</v>
      </c>
      <c r="C346" t="s">
        <v>27</v>
      </c>
      <c r="D346">
        <v>23751</v>
      </c>
      <c r="E346" t="s">
        <v>659</v>
      </c>
      <c r="F346">
        <v>11528.4</v>
      </c>
      <c r="G346">
        <v>30</v>
      </c>
      <c r="H346" t="str">
        <f>Hyperlink("http://www.seavest.co.za/inv/fpdf16/inv-preview.php?Id=43271","Click for Invoice PDF")</f>
        <v>Click for Invoice PDF</v>
      </c>
      <c r="I346"/>
    </row>
    <row r="347" spans="1:215">
      <c r="A347" t="s">
        <v>672</v>
      </c>
      <c r="B347" t="s">
        <v>31</v>
      </c>
      <c r="C347" t="s">
        <v>27</v>
      </c>
      <c r="D347">
        <v>23756</v>
      </c>
      <c r="E347" t="s">
        <v>659</v>
      </c>
      <c r="F347">
        <v>8690.4</v>
      </c>
      <c r="G347">
        <v>18</v>
      </c>
      <c r="H347" t="str">
        <f>Hyperlink("http://www.seavest.co.za/inv/fpdf16/inv-preview.php?Id=43326","Click for Invoice PDF")</f>
        <v>Click for Invoice PDF</v>
      </c>
      <c r="I347"/>
    </row>
    <row r="348" spans="1:215">
      <c r="A348" t="s">
        <v>673</v>
      </c>
      <c r="B348" t="s">
        <v>674</v>
      </c>
      <c r="C348" t="s">
        <v>32</v>
      </c>
      <c r="D348">
        <v>23772</v>
      </c>
      <c r="E348" t="s">
        <v>659</v>
      </c>
      <c r="F348">
        <v>4450.9</v>
      </c>
      <c r="G348">
        <v>48</v>
      </c>
      <c r="H348" t="str">
        <f>Hyperlink("http://www.seavest.co.za/inv/fpdf16/inv-preview.php?Id=43362","Click for Invoice PDF")</f>
        <v>Click for Invoice PDF</v>
      </c>
      <c r="I348"/>
    </row>
    <row r="349" spans="1:215">
      <c r="A349" t="s">
        <v>675</v>
      </c>
      <c r="B349" t="s">
        <v>114</v>
      </c>
      <c r="C349" t="s">
        <v>32</v>
      </c>
      <c r="D349">
        <v>20431</v>
      </c>
      <c r="E349" t="s">
        <v>676</v>
      </c>
      <c r="F349">
        <v>2584.4</v>
      </c>
      <c r="G349">
        <v>360</v>
      </c>
      <c r="H349" t="str">
        <f>Hyperlink("http://www.seavest.co.za/inv/fpdf16/inv-preview.php?Id=40184","Click for Invoice PDF")</f>
        <v>Click for Invoice PDF</v>
      </c>
      <c r="I349"/>
    </row>
    <row r="350" spans="1:215">
      <c r="A350" t="s">
        <v>677</v>
      </c>
      <c r="B350" t="s">
        <v>326</v>
      </c>
      <c r="C350" t="s">
        <v>89</v>
      </c>
      <c r="D350">
        <v>22634</v>
      </c>
      <c r="E350" t="s">
        <v>678</v>
      </c>
      <c r="F350">
        <v>5824.08</v>
      </c>
      <c r="G350">
        <v>39</v>
      </c>
      <c r="H350" t="str">
        <f>Hyperlink("http://www.seavest.co.za/inv/fpdf16/inv-preview.php?Id=41986","Click for Invoice PDF")</f>
        <v>Click for Invoice PDF</v>
      </c>
      <c r="I350"/>
    </row>
    <row r="351" spans="1:215">
      <c r="A351" t="s">
        <v>679</v>
      </c>
      <c r="B351" t="s">
        <v>288</v>
      </c>
      <c r="C351" t="s">
        <v>47</v>
      </c>
      <c r="D351">
        <v>22886</v>
      </c>
      <c r="E351" t="s">
        <v>678</v>
      </c>
      <c r="F351">
        <v>6054.35</v>
      </c>
      <c r="G351">
        <v>114</v>
      </c>
      <c r="H351" t="str">
        <f>Hyperlink("http://www.seavest.co.za/inv/fpdf16/inv-preview.php?Id=42436","Click for Invoice PDF")</f>
        <v>Click for Invoice PDF</v>
      </c>
      <c r="I351"/>
    </row>
    <row r="352" spans="1:215">
      <c r="A352" t="s">
        <v>680</v>
      </c>
      <c r="B352" t="s">
        <v>380</v>
      </c>
      <c r="C352" t="s">
        <v>47</v>
      </c>
      <c r="D352">
        <v>22950</v>
      </c>
      <c r="E352" t="s">
        <v>678</v>
      </c>
      <c r="F352">
        <v>6981.35</v>
      </c>
      <c r="G352">
        <v>114</v>
      </c>
      <c r="H352" t="str">
        <f>Hyperlink("http://www.seavest.co.za/inv/fpdf16/inv-preview.php?Id=42484","Click for Invoice PDF")</f>
        <v>Click for Invoice PDF</v>
      </c>
      <c r="I352"/>
    </row>
    <row r="353" spans="1:215">
      <c r="A353" t="s">
        <v>681</v>
      </c>
      <c r="B353" t="s">
        <v>624</v>
      </c>
      <c r="C353" t="s">
        <v>47</v>
      </c>
      <c r="D353">
        <v>22947</v>
      </c>
      <c r="E353" t="s">
        <v>678</v>
      </c>
      <c r="F353">
        <v>6318.25</v>
      </c>
      <c r="G353">
        <v>114</v>
      </c>
      <c r="H353" t="str">
        <f>Hyperlink("http://www.seavest.co.za/inv/fpdf16/inv-preview.php?Id=42489","Click for Invoice PDF")</f>
        <v>Click for Invoice PDF</v>
      </c>
      <c r="I353"/>
    </row>
    <row r="354" spans="1:215">
      <c r="A354" t="s">
        <v>682</v>
      </c>
      <c r="B354" t="s">
        <v>19</v>
      </c>
      <c r="C354" t="s">
        <v>76</v>
      </c>
      <c r="D354">
        <v>22972</v>
      </c>
      <c r="E354" t="s">
        <v>678</v>
      </c>
      <c r="F354">
        <v>4668.68</v>
      </c>
      <c r="G354">
        <v>49</v>
      </c>
      <c r="H354" t="str">
        <f>Hyperlink("http://www.seavest.co.za/inv/fpdf16/inv-preview.php?Id=42495","Click for Invoice PDF")</f>
        <v>Click for Invoice PDF</v>
      </c>
      <c r="I354"/>
    </row>
    <row r="355" spans="1:215">
      <c r="A355" t="s">
        <v>683</v>
      </c>
      <c r="B355" t="s">
        <v>460</v>
      </c>
      <c r="C355" t="s">
        <v>89</v>
      </c>
      <c r="D355">
        <v>21327</v>
      </c>
      <c r="E355" t="s">
        <v>684</v>
      </c>
      <c r="F355">
        <v>10326</v>
      </c>
      <c r="G355">
        <v>319</v>
      </c>
      <c r="H355" t="str">
        <f>Hyperlink("http://www.seavest.co.za/inv/fpdf16/inv-preview.php?Id=40966","Click for Invoice PDF")</f>
        <v>Click for Invoice PDF</v>
      </c>
      <c r="I355"/>
    </row>
    <row r="356" spans="1:215">
      <c r="A356" t="s">
        <v>685</v>
      </c>
      <c r="B356" t="s">
        <v>686</v>
      </c>
      <c r="C356" t="s">
        <v>76</v>
      </c>
      <c r="D356">
        <v>21329</v>
      </c>
      <c r="E356" t="s">
        <v>684</v>
      </c>
      <c r="F356">
        <v>10714</v>
      </c>
      <c r="G356">
        <v>319</v>
      </c>
      <c r="H356" t="str">
        <f>Hyperlink("http://www.seavest.co.za/inv/fpdf16/inv-preview.php?Id=40968","Click for Invoice PDF")</f>
        <v>Click for Invoice PDF</v>
      </c>
      <c r="I356"/>
    </row>
    <row r="357" spans="1:215">
      <c r="A357" t="s">
        <v>687</v>
      </c>
      <c r="B357" t="s">
        <v>460</v>
      </c>
      <c r="C357" t="s">
        <v>89</v>
      </c>
      <c r="D357">
        <v>22569</v>
      </c>
      <c r="E357" t="s">
        <v>688</v>
      </c>
      <c r="F357">
        <v>5387.65</v>
      </c>
      <c r="G357">
        <v>112</v>
      </c>
      <c r="H357" t="str">
        <f>Hyperlink("http://www.seavest.co.za/inv/fpdf16/inv-preview.php?Id=42104","Click for Invoice PDF")</f>
        <v>Click for Invoice PDF</v>
      </c>
      <c r="I357"/>
    </row>
    <row r="358" spans="1:215">
      <c r="A358" t="s">
        <v>689</v>
      </c>
      <c r="B358" t="s">
        <v>143</v>
      </c>
      <c r="C358" t="s">
        <v>76</v>
      </c>
      <c r="D358">
        <v>23603</v>
      </c>
      <c r="E358" t="s">
        <v>690</v>
      </c>
      <c r="F358">
        <v>8221.219999999999</v>
      </c>
      <c r="G358">
        <v>48</v>
      </c>
      <c r="H358" t="str">
        <f>Hyperlink("http://www.seavest.co.za/inv/fpdf16/inv-preview.php?Id=43244","Click for Invoice PDF")</f>
        <v>Click for Invoice PDF</v>
      </c>
      <c r="I358"/>
    </row>
    <row r="359" spans="1:215">
      <c r="A359" t="s">
        <v>691</v>
      </c>
      <c r="B359" t="s">
        <v>143</v>
      </c>
      <c r="C359" t="s">
        <v>20</v>
      </c>
      <c r="D359">
        <v>23648</v>
      </c>
      <c r="E359" t="s">
        <v>690</v>
      </c>
      <c r="F359">
        <v>6311.92</v>
      </c>
      <c r="G359">
        <v>48</v>
      </c>
      <c r="H359" t="str">
        <f>Hyperlink("http://www.seavest.co.za/inv/fpdf16/inv-preview.php?Id=43274","Click for Invoice PDF")</f>
        <v>Click for Invoice PDF</v>
      </c>
      <c r="I359"/>
    </row>
    <row r="360" spans="1:215">
      <c r="A360" t="s">
        <v>692</v>
      </c>
      <c r="B360" t="s">
        <v>74</v>
      </c>
      <c r="C360" t="s">
        <v>47</v>
      </c>
      <c r="D360">
        <v>23702</v>
      </c>
      <c r="E360" t="s">
        <v>690</v>
      </c>
      <c r="F360">
        <v>10858.72</v>
      </c>
      <c r="G360">
        <v>50</v>
      </c>
      <c r="H360" t="str">
        <f>Hyperlink("http://www.seavest.co.za/inv/fpdf16/inv-preview.php?Id=43320","Click for Invoice PDF")</f>
        <v>Click for Invoice PDF</v>
      </c>
      <c r="I360"/>
    </row>
    <row r="361" spans="1:215">
      <c r="A361" t="s">
        <v>693</v>
      </c>
      <c r="B361" t="s">
        <v>694</v>
      </c>
      <c r="C361" t="s">
        <v>67</v>
      </c>
      <c r="D361">
        <v>21077</v>
      </c>
      <c r="E361" t="s">
        <v>695</v>
      </c>
      <c r="F361">
        <v>6435.92</v>
      </c>
      <c r="G361">
        <v>32</v>
      </c>
      <c r="H361" t="str">
        <f>Hyperlink("http://www.seavest.co.za/inv/fpdf16/inv-preview.php?Id=40735","Click for Invoice PDF")</f>
        <v>Click for Invoice PDF</v>
      </c>
      <c r="I361"/>
    </row>
    <row r="362" spans="1:215">
      <c r="A362" t="s">
        <v>696</v>
      </c>
      <c r="B362" t="s">
        <v>697</v>
      </c>
      <c r="C362" t="s">
        <v>13</v>
      </c>
      <c r="D362">
        <v>24170</v>
      </c>
      <c r="E362" t="s">
        <v>698</v>
      </c>
      <c r="F362">
        <v>4874.52</v>
      </c>
      <c r="G362">
        <v>10</v>
      </c>
      <c r="H362" t="str">
        <f>Hyperlink("http://www.seavest.co.za/inv/fpdf16/inv-preview.php?Id=43371","Click for Invoice PDF")</f>
        <v>Click for Invoice PDF</v>
      </c>
      <c r="I362"/>
    </row>
    <row r="363" spans="1:215">
      <c r="A363" t="s">
        <v>699</v>
      </c>
      <c r="B363" t="s">
        <v>528</v>
      </c>
      <c r="C363" t="s">
        <v>89</v>
      </c>
      <c r="D363">
        <v>0</v>
      </c>
      <c r="E363" t="s">
        <v>698</v>
      </c>
      <c r="F363">
        <v>16182.67</v>
      </c>
      <c r="G363">
        <v>12</v>
      </c>
      <c r="H363" t="str">
        <f>Hyperlink("http://www.seavest.co.za/inv/fpdf16/inv-preview.php?Id=42884","Click for Invoice PDF")</f>
        <v>Click for Invoice PDF</v>
      </c>
      <c r="I363"/>
    </row>
    <row r="364" spans="1:215">
      <c r="A364" t="s">
        <v>700</v>
      </c>
      <c r="B364" t="s">
        <v>23</v>
      </c>
      <c r="C364" t="s">
        <v>13</v>
      </c>
      <c r="D364">
        <v>24169</v>
      </c>
      <c r="E364" t="s">
        <v>698</v>
      </c>
      <c r="F364">
        <v>2984.35</v>
      </c>
      <c r="G364">
        <v>12</v>
      </c>
      <c r="H364" t="str">
        <f>Hyperlink("http://www.seavest.co.za/inv/fpdf16/inv-preview.php?Id=42776","Click for Invoice PDF")</f>
        <v>Click for Invoice PDF</v>
      </c>
      <c r="I364"/>
    </row>
    <row r="365" spans="1:215">
      <c r="A365" t="s">
        <v>701</v>
      </c>
      <c r="B365" t="s">
        <v>228</v>
      </c>
      <c r="C365" t="s">
        <v>13</v>
      </c>
      <c r="D365">
        <v>23785</v>
      </c>
      <c r="E365" t="s">
        <v>698</v>
      </c>
      <c r="F365">
        <v>11129.12</v>
      </c>
      <c r="G365">
        <v>12</v>
      </c>
      <c r="H365" t="str">
        <f>Hyperlink("http://www.seavest.co.za/inv/fpdf16/inv-preview.php?Id=43092","Click for Invoice PDF")</f>
        <v>Click for Invoice PDF</v>
      </c>
      <c r="I365"/>
    </row>
    <row r="366" spans="1:215">
      <c r="A366" t="s">
        <v>702</v>
      </c>
      <c r="B366" t="s">
        <v>703</v>
      </c>
      <c r="C366" t="s">
        <v>13</v>
      </c>
      <c r="D366">
        <v>23946</v>
      </c>
      <c r="E366" t="s">
        <v>698</v>
      </c>
      <c r="F366">
        <v>938</v>
      </c>
      <c r="G366">
        <v>12</v>
      </c>
      <c r="H366" t="str">
        <f>Hyperlink("http://www.seavest.co.za/inv/fpdf16/inv-preview.php?Id=43267","Click for Invoice PDF")</f>
        <v>Click for Invoice PDF</v>
      </c>
      <c r="I366"/>
    </row>
    <row r="367" spans="1:215">
      <c r="A367" t="s">
        <v>704</v>
      </c>
      <c r="B367" t="s">
        <v>136</v>
      </c>
      <c r="C367" t="s">
        <v>13</v>
      </c>
      <c r="D367">
        <v>23806</v>
      </c>
      <c r="E367" t="s">
        <v>698</v>
      </c>
      <c r="F367">
        <v>12110.62</v>
      </c>
      <c r="G367">
        <v>12</v>
      </c>
      <c r="H367" t="str">
        <f>Hyperlink("http://www.seavest.co.za/inv/fpdf16/inv-preview.php?Id=43389","Click for Invoice PDF")</f>
        <v>Click for Invoice PDF</v>
      </c>
      <c r="I367"/>
    </row>
    <row r="368" spans="1:215">
      <c r="A368" t="s">
        <v>705</v>
      </c>
      <c r="B368" t="s">
        <v>483</v>
      </c>
      <c r="C368" t="s">
        <v>13</v>
      </c>
      <c r="D368">
        <v>23860</v>
      </c>
      <c r="E368" t="s">
        <v>698</v>
      </c>
      <c r="F368">
        <v>4183.2</v>
      </c>
      <c r="G368">
        <v>12</v>
      </c>
      <c r="H368" t="str">
        <f>Hyperlink("http://www.seavest.co.za/inv/fpdf16/inv-preview.php?Id=43405","Click for Invoice PDF")</f>
        <v>Click for Invoice PDF</v>
      </c>
      <c r="I368"/>
    </row>
    <row r="369" spans="1:215">
      <c r="A369" t="s">
        <v>706</v>
      </c>
      <c r="B369" t="s">
        <v>34</v>
      </c>
      <c r="C369" t="s">
        <v>13</v>
      </c>
      <c r="D369">
        <v>23812</v>
      </c>
      <c r="E369" t="s">
        <v>698</v>
      </c>
      <c r="F369">
        <v>7489.6</v>
      </c>
      <c r="G369">
        <v>12</v>
      </c>
      <c r="H369" t="str">
        <f>Hyperlink("http://www.seavest.co.za/inv/fpdf16/inv-preview.php?Id=43423","Click for Invoice PDF")</f>
        <v>Click for Invoice PDF</v>
      </c>
      <c r="I369"/>
    </row>
    <row r="370" spans="1:215">
      <c r="A370" t="s">
        <v>707</v>
      </c>
      <c r="B370" t="s">
        <v>64</v>
      </c>
      <c r="C370" t="s">
        <v>13</v>
      </c>
      <c r="D370">
        <v>23823</v>
      </c>
      <c r="E370" t="s">
        <v>698</v>
      </c>
      <c r="F370">
        <v>7692.35</v>
      </c>
      <c r="G370">
        <v>12</v>
      </c>
      <c r="H370" t="str">
        <f>Hyperlink("http://www.seavest.co.za/inv/fpdf16/inv-preview.php?Id=43435","Click for Invoice PDF")</f>
        <v>Click for Invoice PDF</v>
      </c>
      <c r="I370"/>
    </row>
    <row r="371" spans="1:215">
      <c r="A371" t="s">
        <v>708</v>
      </c>
      <c r="B371" t="s">
        <v>58</v>
      </c>
      <c r="C371" t="s">
        <v>13</v>
      </c>
      <c r="D371">
        <v>23838</v>
      </c>
      <c r="E371" t="s">
        <v>698</v>
      </c>
      <c r="F371">
        <v>4025.02</v>
      </c>
      <c r="G371">
        <v>10</v>
      </c>
      <c r="H371" t="str">
        <f>Hyperlink("http://www.seavest.co.za/inv/fpdf16/inv-preview.php?Id=43449","Click for Invoice PDF")</f>
        <v>Click for Invoice PDF</v>
      </c>
      <c r="I371"/>
    </row>
    <row r="372" spans="1:215">
      <c r="A372" t="s">
        <v>709</v>
      </c>
      <c r="B372" t="s">
        <v>104</v>
      </c>
      <c r="C372" t="s">
        <v>13</v>
      </c>
      <c r="D372">
        <v>23982</v>
      </c>
      <c r="E372" t="s">
        <v>698</v>
      </c>
      <c r="F372">
        <v>9952.389999999999</v>
      </c>
      <c r="G372">
        <v>12</v>
      </c>
      <c r="H372" t="str">
        <f>Hyperlink("http://www.seavest.co.za/inv/fpdf16/inv-preview.php?Id=43513","Click for Invoice PDF")</f>
        <v>Click for Invoice PDF</v>
      </c>
      <c r="I372"/>
    </row>
    <row r="373" spans="1:215">
      <c r="A373" t="s">
        <v>710</v>
      </c>
      <c r="B373" t="s">
        <v>12</v>
      </c>
      <c r="C373" t="s">
        <v>13</v>
      </c>
      <c r="D373">
        <v>23944</v>
      </c>
      <c r="E373" t="s">
        <v>698</v>
      </c>
      <c r="F373">
        <v>6670.5</v>
      </c>
      <c r="G373">
        <v>12</v>
      </c>
      <c r="H373" t="str">
        <f>Hyperlink("http://www.seavest.co.za/inv/fpdf16/inv-preview.php?Id=43476","Click for Invoice PDF")</f>
        <v>Click for Invoice PDF</v>
      </c>
      <c r="I373"/>
    </row>
    <row r="374" spans="1:215">
      <c r="A374" t="s">
        <v>711</v>
      </c>
      <c r="B374" t="s">
        <v>152</v>
      </c>
      <c r="C374" t="s">
        <v>27</v>
      </c>
      <c r="D374">
        <v>24003</v>
      </c>
      <c r="E374" t="s">
        <v>698</v>
      </c>
      <c r="F374">
        <v>13069.1</v>
      </c>
      <c r="G374">
        <v>12</v>
      </c>
      <c r="H374" t="str">
        <f>Hyperlink("http://www.seavest.co.za/inv/fpdf16/inv-preview.php?Id=43543","Click for Invoice PDF")</f>
        <v>Click for Invoice PDF</v>
      </c>
      <c r="I374"/>
    </row>
    <row r="375" spans="1:215">
      <c r="A375" t="s">
        <v>712</v>
      </c>
      <c r="B375" t="s">
        <v>655</v>
      </c>
      <c r="C375" t="s">
        <v>27</v>
      </c>
      <c r="D375">
        <v>24147</v>
      </c>
      <c r="E375" t="s">
        <v>698</v>
      </c>
      <c r="F375">
        <v>13567.05</v>
      </c>
      <c r="G375">
        <v>12</v>
      </c>
      <c r="H375" t="str">
        <f>Hyperlink("http://www.seavest.co.za/inv/fpdf16/inv-preview.php?Id=43612","Click for Invoice PDF")</f>
        <v>Click for Invoice PDF</v>
      </c>
      <c r="I375"/>
    </row>
    <row r="376" spans="1:215">
      <c r="A376" t="s">
        <v>713</v>
      </c>
      <c r="B376" t="s">
        <v>309</v>
      </c>
      <c r="C376" t="s">
        <v>13</v>
      </c>
      <c r="D376">
        <v>24156</v>
      </c>
      <c r="E376" t="s">
        <v>698</v>
      </c>
      <c r="F376">
        <v>8367.9</v>
      </c>
      <c r="G376">
        <v>12</v>
      </c>
      <c r="H376" t="str">
        <f>Hyperlink("http://www.seavest.co.za/inv/fpdf16/inv-preview.php?Id=43657","Click for Invoice PDF")</f>
        <v>Click for Invoice PDF</v>
      </c>
      <c r="I376"/>
    </row>
    <row r="377" spans="1:215">
      <c r="A377" t="s">
        <v>714</v>
      </c>
      <c r="B377" t="s">
        <v>715</v>
      </c>
      <c r="C377" t="s">
        <v>716</v>
      </c>
      <c r="D377">
        <v>24168</v>
      </c>
      <c r="E377" t="s">
        <v>698</v>
      </c>
      <c r="F377">
        <v>777.7</v>
      </c>
      <c r="G377">
        <v>2</v>
      </c>
      <c r="H377" t="str">
        <f>Hyperlink("http://www.seavest.co.za/inv/fpdf16/inv-preview.php?Id=43673","Click for Invoice PDF")</f>
        <v>Click for Invoice PDF</v>
      </c>
      <c r="I377"/>
    </row>
    <row r="378" spans="1:215">
      <c r="A378" t="s">
        <v>717</v>
      </c>
      <c r="B378" t="s">
        <v>210</v>
      </c>
      <c r="C378" t="s">
        <v>137</v>
      </c>
      <c r="D378">
        <v>20820</v>
      </c>
      <c r="E378" t="s">
        <v>718</v>
      </c>
      <c r="F378">
        <v>5203</v>
      </c>
      <c r="G378">
        <v>404</v>
      </c>
      <c r="H378" t="str">
        <f>Hyperlink("http://www.seavest.co.za/inv/fpdf16/inv-preview.php?Id=40472","Click for Invoice PDF")</f>
        <v>Click for Invoice PDF</v>
      </c>
      <c r="I378"/>
    </row>
    <row r="379" spans="1:215">
      <c r="A379" t="s">
        <v>719</v>
      </c>
      <c r="B379" t="s">
        <v>180</v>
      </c>
      <c r="C379" t="s">
        <v>89</v>
      </c>
      <c r="D379">
        <v>20829</v>
      </c>
      <c r="E379" t="s">
        <v>718</v>
      </c>
      <c r="F379">
        <v>5081</v>
      </c>
      <c r="G379">
        <v>404</v>
      </c>
      <c r="H379" t="str">
        <f>Hyperlink("http://www.seavest.co.za/inv/fpdf16/inv-preview.php?Id=40531","Click for Invoice PDF")</f>
        <v>Click for Invoice PDF</v>
      </c>
      <c r="I379"/>
    </row>
    <row r="380" spans="1:215">
      <c r="A380" t="s">
        <v>720</v>
      </c>
      <c r="B380" t="s">
        <v>721</v>
      </c>
      <c r="C380" t="s">
        <v>76</v>
      </c>
      <c r="D380">
        <v>23414</v>
      </c>
      <c r="E380" t="s">
        <v>722</v>
      </c>
      <c r="F380">
        <v>0</v>
      </c>
      <c r="G380">
        <v>47</v>
      </c>
      <c r="H380" t="str">
        <f>Hyperlink("http://www.seavest.co.za/inv/fpdf16/inv-preview.php?Id=42918","Click for Invoice PDF")</f>
        <v>Click for Invoice PDF</v>
      </c>
      <c r="I380"/>
    </row>
    <row r="381" spans="1:215">
      <c r="A381" t="s">
        <v>723</v>
      </c>
      <c r="B381" t="s">
        <v>724</v>
      </c>
      <c r="C381" t="s">
        <v>137</v>
      </c>
      <c r="D381">
        <v>20422</v>
      </c>
      <c r="E381" t="s">
        <v>725</v>
      </c>
      <c r="F381">
        <v>13437.44</v>
      </c>
      <c r="G381">
        <v>473</v>
      </c>
      <c r="H381" t="str">
        <f>Hyperlink("http://www.seavest.co.za/inv/fpdf16/inv-preview.php?Id=40151","Click for Invoice PDF")</f>
        <v>Click for Invoice PDF</v>
      </c>
      <c r="I381"/>
    </row>
    <row r="382" spans="1:215">
      <c r="A382" t="s">
        <v>726</v>
      </c>
      <c r="B382" t="s">
        <v>380</v>
      </c>
      <c r="C382" t="s">
        <v>47</v>
      </c>
      <c r="D382">
        <v>22961</v>
      </c>
      <c r="E382" t="s">
        <v>727</v>
      </c>
      <c r="F382">
        <v>8726.52</v>
      </c>
      <c r="G382">
        <v>114</v>
      </c>
      <c r="H382" t="str">
        <f>Hyperlink("http://www.seavest.co.za/inv/fpdf16/inv-preview.php?Id=42522","Click for Invoice PDF")</f>
        <v>Click for Invoice PDF</v>
      </c>
      <c r="I382"/>
    </row>
    <row r="383" spans="1:215">
      <c r="A383" t="s">
        <v>728</v>
      </c>
      <c r="B383" t="s">
        <v>380</v>
      </c>
      <c r="C383" t="s">
        <v>47</v>
      </c>
      <c r="D383">
        <v>22960</v>
      </c>
      <c r="E383" t="s">
        <v>727</v>
      </c>
      <c r="F383">
        <v>8228.450000000001</v>
      </c>
      <c r="G383">
        <v>114</v>
      </c>
      <c r="H383" t="str">
        <f>Hyperlink("http://www.seavest.co.za/inv/fpdf16/inv-preview.php?Id=42524","Click for Invoice PDF")</f>
        <v>Click for Invoice PDF</v>
      </c>
      <c r="I383"/>
    </row>
    <row r="384" spans="1:215">
      <c r="A384" t="s">
        <v>729</v>
      </c>
      <c r="B384" t="s">
        <v>165</v>
      </c>
      <c r="C384" t="s">
        <v>89</v>
      </c>
      <c r="D384">
        <v>22582</v>
      </c>
      <c r="E384" t="s">
        <v>730</v>
      </c>
      <c r="F384">
        <v>10774.3</v>
      </c>
      <c r="G384">
        <v>112</v>
      </c>
      <c r="H384" t="str">
        <f>Hyperlink("http://www.seavest.co.za/inv/fpdf16/inv-preview.php?Id=42126","Click for Invoice PDF")</f>
        <v>Click for Invoice PDF</v>
      </c>
      <c r="I384"/>
    </row>
    <row r="385" spans="1:215">
      <c r="A385" t="s">
        <v>731</v>
      </c>
      <c r="B385" t="s">
        <v>194</v>
      </c>
      <c r="C385" t="s">
        <v>32</v>
      </c>
      <c r="D385">
        <v>20744</v>
      </c>
      <c r="E385" t="s">
        <v>732</v>
      </c>
      <c r="F385">
        <v>49885</v>
      </c>
      <c r="G385">
        <v>100</v>
      </c>
      <c r="H385" t="str">
        <f>Hyperlink("http://www.seavest.co.za/inv/fpdf16/inv-preview.php?Id=40412","Click for Invoice PDF")</f>
        <v>Click for Invoice PDF</v>
      </c>
      <c r="I385"/>
    </row>
    <row r="386" spans="1:215">
      <c r="A386" t="s">
        <v>733</v>
      </c>
      <c r="B386" t="s">
        <v>44</v>
      </c>
      <c r="C386" t="s">
        <v>13</v>
      </c>
      <c r="D386">
        <v>24162</v>
      </c>
      <c r="E386" t="s">
        <v>734</v>
      </c>
      <c r="F386">
        <v>3290.3</v>
      </c>
      <c r="G386">
        <v>12</v>
      </c>
      <c r="H386" t="str">
        <f>Hyperlink("http://www.seavest.co.za/inv/fpdf16/inv-preview.php?Id=43664","Click for Invoice PDF")</f>
        <v>Click for Invoice PDF</v>
      </c>
      <c r="I386"/>
    </row>
    <row r="387" spans="1:215">
      <c r="A387" t="s">
        <v>735</v>
      </c>
      <c r="B387" t="s">
        <v>462</v>
      </c>
      <c r="C387" t="s">
        <v>47</v>
      </c>
      <c r="D387">
        <v>23990</v>
      </c>
      <c r="E387" t="s">
        <v>734</v>
      </c>
      <c r="F387">
        <v>6670</v>
      </c>
      <c r="G387">
        <v>8</v>
      </c>
      <c r="H387" t="str">
        <f>Hyperlink("http://www.seavest.co.za/inv/fpdf16/inv-preview.php?Id=42686","Click for Invoice PDF")</f>
        <v>Click for Invoice PDF</v>
      </c>
      <c r="I387"/>
    </row>
    <row r="388" spans="1:215">
      <c r="A388" t="s">
        <v>736</v>
      </c>
      <c r="B388" t="s">
        <v>38</v>
      </c>
      <c r="C388" t="s">
        <v>47</v>
      </c>
      <c r="D388">
        <v>24082</v>
      </c>
      <c r="E388" t="s">
        <v>734</v>
      </c>
      <c r="F388">
        <v>9200.4</v>
      </c>
      <c r="G388">
        <v>12</v>
      </c>
      <c r="H388" t="str">
        <f>Hyperlink("http://www.seavest.co.za/inv/fpdf16/inv-preview.php?Id=42993","Click for Invoice PDF")</f>
        <v>Click for Invoice PDF</v>
      </c>
      <c r="I388"/>
    </row>
    <row r="389" spans="1:215">
      <c r="A389" t="s">
        <v>737</v>
      </c>
      <c r="B389" t="s">
        <v>738</v>
      </c>
      <c r="C389" t="s">
        <v>13</v>
      </c>
      <c r="D389">
        <v>23705</v>
      </c>
      <c r="E389" t="s">
        <v>734</v>
      </c>
      <c r="F389">
        <v>13346.57</v>
      </c>
      <c r="G389">
        <v>12</v>
      </c>
      <c r="H389" t="str">
        <f>Hyperlink("http://www.seavest.co.za/inv/fpdf16/inv-preview.php?Id=43268","Click for Invoice PDF")</f>
        <v>Click for Invoice PDF</v>
      </c>
      <c r="I389"/>
    </row>
    <row r="390" spans="1:215">
      <c r="A390" t="s">
        <v>739</v>
      </c>
      <c r="B390" t="s">
        <v>210</v>
      </c>
      <c r="C390" t="s">
        <v>13</v>
      </c>
      <c r="D390">
        <v>23857</v>
      </c>
      <c r="E390" t="s">
        <v>734</v>
      </c>
      <c r="F390">
        <v>10248.36</v>
      </c>
      <c r="G390">
        <v>12</v>
      </c>
      <c r="H390" t="str">
        <f>Hyperlink("http://www.seavest.co.za/inv/fpdf16/inv-preview.php?Id=43313","Click for Invoice PDF")</f>
        <v>Click for Invoice PDF</v>
      </c>
      <c r="I390"/>
    </row>
    <row r="391" spans="1:215">
      <c r="A391" t="s">
        <v>740</v>
      </c>
      <c r="B391" t="s">
        <v>741</v>
      </c>
      <c r="C391" t="s">
        <v>13</v>
      </c>
      <c r="D391">
        <v>23867</v>
      </c>
      <c r="E391" t="s">
        <v>734</v>
      </c>
      <c r="F391">
        <v>6342.26</v>
      </c>
      <c r="G391">
        <v>12</v>
      </c>
      <c r="H391" t="str">
        <f>Hyperlink("http://www.seavest.co.za/inv/fpdf16/inv-preview.php?Id=43353","Click for Invoice PDF")</f>
        <v>Click for Invoice PDF</v>
      </c>
      <c r="I391"/>
    </row>
    <row r="392" spans="1:215">
      <c r="A392" t="s">
        <v>742</v>
      </c>
      <c r="B392" t="s">
        <v>157</v>
      </c>
      <c r="C392" t="s">
        <v>13</v>
      </c>
      <c r="D392">
        <v>23811</v>
      </c>
      <c r="E392" t="s">
        <v>734</v>
      </c>
      <c r="F392">
        <v>13238.45</v>
      </c>
      <c r="G392">
        <v>12</v>
      </c>
      <c r="H392" t="str">
        <f>Hyperlink("http://www.seavest.co.za/inv/fpdf16/inv-preview.php?Id=43418","Click for Invoice PDF")</f>
        <v>Click for Invoice PDF</v>
      </c>
      <c r="I392"/>
    </row>
    <row r="393" spans="1:215">
      <c r="A393" t="s">
        <v>743</v>
      </c>
      <c r="B393" t="s">
        <v>275</v>
      </c>
      <c r="C393" t="s">
        <v>13</v>
      </c>
      <c r="D393">
        <v>23943</v>
      </c>
      <c r="E393" t="s">
        <v>734</v>
      </c>
      <c r="F393">
        <v>4532.31</v>
      </c>
      <c r="G393">
        <v>12</v>
      </c>
      <c r="H393" t="str">
        <f>Hyperlink("http://www.seavest.co.za/inv/fpdf16/inv-preview.php?Id=43460","Click for Invoice PDF")</f>
        <v>Click for Invoice PDF</v>
      </c>
      <c r="I393"/>
    </row>
    <row r="394" spans="1:215">
      <c r="A394" t="s">
        <v>744</v>
      </c>
      <c r="B394" t="s">
        <v>745</v>
      </c>
      <c r="C394" t="s">
        <v>95</v>
      </c>
      <c r="D394">
        <v>24008</v>
      </c>
      <c r="E394" t="s">
        <v>734</v>
      </c>
      <c r="F394">
        <v>14744.1</v>
      </c>
      <c r="G394">
        <v>8</v>
      </c>
      <c r="H394" t="str">
        <f>Hyperlink("http://www.seavest.co.za/inv/fpdf16/inv-preview.php?Id=43469","Click for Invoice PDF")</f>
        <v>Click for Invoice PDF</v>
      </c>
      <c r="I394"/>
    </row>
    <row r="395" spans="1:215">
      <c r="A395" t="s">
        <v>746</v>
      </c>
      <c r="B395" t="s">
        <v>265</v>
      </c>
      <c r="C395" t="s">
        <v>27</v>
      </c>
      <c r="D395">
        <v>23911</v>
      </c>
      <c r="E395" t="s">
        <v>734</v>
      </c>
      <c r="F395">
        <v>44251.49</v>
      </c>
      <c r="G395">
        <v>11</v>
      </c>
      <c r="H395" t="str">
        <f>Hyperlink("http://www.seavest.co.za/inv/fpdf16/inv-preview.php?Id=43485","Click for Invoice PDF")</f>
        <v>Click for Invoice PDF</v>
      </c>
      <c r="I395"/>
    </row>
    <row r="396" spans="1:215">
      <c r="A396" t="s">
        <v>747</v>
      </c>
      <c r="B396" t="s">
        <v>748</v>
      </c>
      <c r="C396" t="s">
        <v>67</v>
      </c>
      <c r="D396">
        <v>24023</v>
      </c>
      <c r="E396" t="s">
        <v>734</v>
      </c>
      <c r="F396">
        <v>12412.2</v>
      </c>
      <c r="G396">
        <v>11</v>
      </c>
      <c r="H396" t="str">
        <f>Hyperlink("http://www.seavest.co.za/inv/fpdf16/inv-preview.php?Id=43551","Click for Invoice PDF")</f>
        <v>Click for Invoice PDF</v>
      </c>
      <c r="I396"/>
    </row>
    <row r="397" spans="1:215">
      <c r="A397" t="s">
        <v>749</v>
      </c>
      <c r="B397" t="s">
        <v>343</v>
      </c>
      <c r="C397" t="s">
        <v>27</v>
      </c>
      <c r="D397">
        <v>24022</v>
      </c>
      <c r="E397" t="s">
        <v>734</v>
      </c>
      <c r="F397">
        <v>14486.4</v>
      </c>
      <c r="G397">
        <v>11</v>
      </c>
      <c r="H397" t="str">
        <f>Hyperlink("http://www.seavest.co.za/inv/fpdf16/inv-preview.php?Id=43557","Click for Invoice PDF")</f>
        <v>Click for Invoice PDF</v>
      </c>
      <c r="I397"/>
    </row>
    <row r="398" spans="1:215">
      <c r="A398" t="s">
        <v>750</v>
      </c>
      <c r="B398" t="s">
        <v>40</v>
      </c>
      <c r="C398" t="s">
        <v>13</v>
      </c>
      <c r="D398">
        <v>24161</v>
      </c>
      <c r="E398" t="s">
        <v>734</v>
      </c>
      <c r="F398">
        <v>8485.83</v>
      </c>
      <c r="G398">
        <v>12</v>
      </c>
      <c r="H398" t="str">
        <f>Hyperlink("http://www.seavest.co.za/inv/fpdf16/inv-preview.php?Id=43662","Click for Invoice PDF")</f>
        <v>Click for Invoice PDF</v>
      </c>
      <c r="I398"/>
    </row>
    <row r="399" spans="1:215">
      <c r="A399" t="s">
        <v>751</v>
      </c>
      <c r="B399" t="s">
        <v>175</v>
      </c>
      <c r="C399" t="s">
        <v>67</v>
      </c>
      <c r="D399">
        <v>24159</v>
      </c>
      <c r="E399" t="s">
        <v>734</v>
      </c>
      <c r="F399">
        <v>13660.05</v>
      </c>
      <c r="G399">
        <v>12</v>
      </c>
      <c r="H399" t="str">
        <f>Hyperlink("http://www.seavest.co.za/inv/fpdf16/inv-preview.php?Id=43663","Click for Invoice PDF")</f>
        <v>Click for Invoice PDF</v>
      </c>
      <c r="I399"/>
    </row>
    <row r="400" spans="1:215">
      <c r="A400" t="s">
        <v>752</v>
      </c>
      <c r="B400" t="s">
        <v>414</v>
      </c>
      <c r="C400" t="s">
        <v>47</v>
      </c>
      <c r="D400">
        <v>24160</v>
      </c>
      <c r="E400" t="s">
        <v>734</v>
      </c>
      <c r="F400">
        <v>4990.89</v>
      </c>
      <c r="G400">
        <v>12</v>
      </c>
      <c r="H400" t="str">
        <f>Hyperlink("http://www.seavest.co.za/inv/fpdf16/inv-preview.php?Id=43666","Click for Invoice PDF")</f>
        <v>Click for Invoice PDF</v>
      </c>
      <c r="I400"/>
    </row>
    <row r="401" spans="1:215">
      <c r="A401" t="s">
        <v>753</v>
      </c>
      <c r="B401" t="s">
        <v>754</v>
      </c>
      <c r="C401" t="s">
        <v>716</v>
      </c>
      <c r="D401">
        <v>24173</v>
      </c>
      <c r="E401" t="s">
        <v>734</v>
      </c>
      <c r="F401">
        <v>4560.08</v>
      </c>
      <c r="G401">
        <v>2</v>
      </c>
      <c r="H401" t="str">
        <f>Hyperlink("http://www.seavest.co.za/inv/fpdf16/inv-preview.php?Id=43676","Click for Invoice PDF")</f>
        <v>Click for Invoice PDF</v>
      </c>
      <c r="I401"/>
    </row>
    <row r="402" spans="1:215">
      <c r="A402" t="s">
        <v>755</v>
      </c>
      <c r="B402" t="s">
        <v>756</v>
      </c>
      <c r="C402" t="s">
        <v>383</v>
      </c>
      <c r="D402">
        <v>20843</v>
      </c>
      <c r="E402" t="s">
        <v>757</v>
      </c>
      <c r="F402">
        <v>3453</v>
      </c>
      <c r="G402">
        <v>404</v>
      </c>
      <c r="H402" t="str">
        <f>Hyperlink("http://www.seavest.co.za/inv/fpdf16/inv-preview.php?Id=40543","Click for Invoice PDF")</f>
        <v>Click for Invoice PDF</v>
      </c>
      <c r="I402"/>
    </row>
    <row r="403" spans="1:215">
      <c r="A403" t="s">
        <v>758</v>
      </c>
      <c r="B403" t="s">
        <v>759</v>
      </c>
      <c r="C403" t="s">
        <v>13</v>
      </c>
      <c r="D403">
        <v>23901</v>
      </c>
      <c r="E403" t="s">
        <v>760</v>
      </c>
      <c r="F403">
        <v>15360.32</v>
      </c>
      <c r="G403">
        <v>45</v>
      </c>
      <c r="H403" t="str">
        <f>Hyperlink("http://www.seavest.co.za/inv/fpdf16/inv-preview.php?Id=42913","Click for Invoice PDF")</f>
        <v>Click for Invoice PDF</v>
      </c>
      <c r="I403"/>
    </row>
    <row r="404" spans="1:215">
      <c r="A404" t="s">
        <v>761</v>
      </c>
      <c r="B404" t="s">
        <v>762</v>
      </c>
      <c r="C404" t="s">
        <v>13</v>
      </c>
      <c r="D404">
        <v>23889</v>
      </c>
      <c r="E404" t="s">
        <v>760</v>
      </c>
      <c r="F404">
        <v>2699.02</v>
      </c>
      <c r="G404">
        <v>32</v>
      </c>
      <c r="H404" t="str">
        <f>Hyperlink("http://www.seavest.co.za/inv/fpdf16/inv-preview.php?Id=43086","Click for Invoice PDF")</f>
        <v>Click for Invoice PDF</v>
      </c>
      <c r="I404"/>
    </row>
    <row r="405" spans="1:215">
      <c r="A405" t="s">
        <v>763</v>
      </c>
      <c r="B405" t="s">
        <v>764</v>
      </c>
      <c r="C405" t="s">
        <v>13</v>
      </c>
      <c r="D405">
        <v>23850</v>
      </c>
      <c r="E405" t="s">
        <v>760</v>
      </c>
      <c r="F405">
        <v>1765.95</v>
      </c>
      <c r="G405">
        <v>45</v>
      </c>
      <c r="H405" t="str">
        <f>Hyperlink("http://www.seavest.co.za/inv/fpdf16/inv-preview.php?Id=43178","Click for Invoice PDF")</f>
        <v>Click for Invoice PDF</v>
      </c>
      <c r="I405"/>
    </row>
    <row r="406" spans="1:215">
      <c r="A406" t="s">
        <v>765</v>
      </c>
      <c r="B406" t="s">
        <v>766</v>
      </c>
      <c r="C406" t="s">
        <v>47</v>
      </c>
      <c r="D406">
        <v>23574</v>
      </c>
      <c r="E406" t="s">
        <v>760</v>
      </c>
      <c r="F406">
        <v>14316.1</v>
      </c>
      <c r="G406">
        <v>39</v>
      </c>
      <c r="H406" t="str">
        <f>Hyperlink("http://www.seavest.co.za/inv/fpdf16/inv-preview.php?Id=43171","Click for Invoice PDF")</f>
        <v>Click for Invoice PDF</v>
      </c>
      <c r="I406"/>
    </row>
    <row r="407" spans="1:215">
      <c r="A407" t="s">
        <v>767</v>
      </c>
      <c r="B407" t="s">
        <v>60</v>
      </c>
      <c r="C407" t="s">
        <v>13</v>
      </c>
      <c r="D407">
        <v>23908</v>
      </c>
      <c r="E407" t="s">
        <v>760</v>
      </c>
      <c r="F407">
        <v>6908.55</v>
      </c>
      <c r="G407">
        <v>45</v>
      </c>
      <c r="H407" t="str">
        <f>Hyperlink("http://www.seavest.co.za/inv/fpdf16/inv-preview.php?Id=43210","Click for Invoice PDF")</f>
        <v>Click for Invoice PDF</v>
      </c>
      <c r="I407"/>
    </row>
    <row r="408" spans="1:215">
      <c r="A408" t="s">
        <v>768</v>
      </c>
      <c r="B408" t="s">
        <v>769</v>
      </c>
      <c r="C408" t="s">
        <v>13</v>
      </c>
      <c r="D408">
        <v>23830</v>
      </c>
      <c r="E408" t="s">
        <v>760</v>
      </c>
      <c r="F408">
        <v>2926.66</v>
      </c>
      <c r="G408">
        <v>45</v>
      </c>
      <c r="H408" t="str">
        <f>Hyperlink("http://www.seavest.co.za/inv/fpdf16/inv-preview.php?Id=43323","Click for Invoice PDF")</f>
        <v>Click for Invoice PDF</v>
      </c>
      <c r="I408"/>
    </row>
    <row r="409" spans="1:215">
      <c r="A409" t="s">
        <v>770</v>
      </c>
      <c r="B409" t="s">
        <v>389</v>
      </c>
      <c r="C409" t="s">
        <v>13</v>
      </c>
      <c r="D409">
        <v>23875</v>
      </c>
      <c r="E409" t="s">
        <v>760</v>
      </c>
      <c r="F409">
        <v>7999.72</v>
      </c>
      <c r="G409">
        <v>45</v>
      </c>
      <c r="H409" t="str">
        <f>Hyperlink("http://www.seavest.co.za/inv/fpdf16/inv-preview.php?Id=43325","Click for Invoice PDF")</f>
        <v>Click for Invoice PDF</v>
      </c>
      <c r="I409"/>
    </row>
    <row r="410" spans="1:215">
      <c r="A410" t="s">
        <v>771</v>
      </c>
      <c r="B410" t="s">
        <v>536</v>
      </c>
      <c r="C410" t="s">
        <v>13</v>
      </c>
      <c r="D410">
        <v>23851</v>
      </c>
      <c r="E410" t="s">
        <v>760</v>
      </c>
      <c r="F410">
        <v>4411.02</v>
      </c>
      <c r="G410">
        <v>45</v>
      </c>
      <c r="H410" t="str">
        <f>Hyperlink("http://www.seavest.co.za/inv/fpdf16/inv-preview.php?Id=43365","Click for Invoice PDF")</f>
        <v>Click for Invoice PDF</v>
      </c>
      <c r="I410"/>
    </row>
    <row r="411" spans="1:215">
      <c r="A411" t="s">
        <v>772</v>
      </c>
      <c r="B411" t="s">
        <v>44</v>
      </c>
      <c r="C411" t="s">
        <v>13</v>
      </c>
      <c r="D411">
        <v>23781</v>
      </c>
      <c r="E411" t="s">
        <v>760</v>
      </c>
      <c r="F411">
        <v>6740.36</v>
      </c>
      <c r="G411">
        <v>40</v>
      </c>
      <c r="H411" t="str">
        <f>Hyperlink("http://www.seavest.co.za/inv/fpdf16/inv-preview.php?Id=43378","Click for Invoice PDF")</f>
        <v>Click for Invoice PDF</v>
      </c>
      <c r="I411"/>
    </row>
    <row r="412" spans="1:215">
      <c r="A412" t="s">
        <v>773</v>
      </c>
      <c r="B412" t="s">
        <v>386</v>
      </c>
      <c r="C412" t="s">
        <v>13</v>
      </c>
      <c r="D412">
        <v>23876</v>
      </c>
      <c r="E412" t="s">
        <v>760</v>
      </c>
      <c r="F412">
        <v>7954.07</v>
      </c>
      <c r="G412">
        <v>45</v>
      </c>
      <c r="H412" t="str">
        <f>Hyperlink("http://www.seavest.co.za/inv/fpdf16/inv-preview.php?Id=43402","Click for Invoice PDF")</f>
        <v>Click for Invoice PDF</v>
      </c>
      <c r="I412"/>
    </row>
    <row r="413" spans="1:215">
      <c r="A413" t="s">
        <v>774</v>
      </c>
      <c r="B413" t="s">
        <v>775</v>
      </c>
      <c r="C413" t="s">
        <v>13</v>
      </c>
      <c r="D413">
        <v>23818</v>
      </c>
      <c r="E413" t="s">
        <v>760</v>
      </c>
      <c r="F413">
        <v>10703.64</v>
      </c>
      <c r="G413">
        <v>45</v>
      </c>
      <c r="H413" t="str">
        <f>Hyperlink("http://www.seavest.co.za/inv/fpdf16/inv-preview.php?Id=43433","Click for Invoice PDF")</f>
        <v>Click for Invoice PDF</v>
      </c>
      <c r="I413"/>
    </row>
    <row r="414" spans="1:215">
      <c r="A414" t="s">
        <v>776</v>
      </c>
      <c r="B414" t="s">
        <v>128</v>
      </c>
      <c r="C414" t="s">
        <v>13</v>
      </c>
      <c r="D414">
        <v>23849</v>
      </c>
      <c r="E414" t="s">
        <v>760</v>
      </c>
      <c r="F414">
        <v>5955.95</v>
      </c>
      <c r="G414">
        <v>45</v>
      </c>
      <c r="H414" t="str">
        <f>Hyperlink("http://www.seavest.co.za/inv/fpdf16/inv-preview.php?Id=43436","Click for Invoice PDF")</f>
        <v>Click for Invoice PDF</v>
      </c>
      <c r="I414"/>
    </row>
    <row r="415" spans="1:215">
      <c r="A415" t="s">
        <v>777</v>
      </c>
      <c r="B415" t="s">
        <v>778</v>
      </c>
      <c r="C415" t="s">
        <v>13</v>
      </c>
      <c r="D415">
        <v>23888</v>
      </c>
      <c r="E415" t="s">
        <v>760</v>
      </c>
      <c r="F415">
        <v>5049.65</v>
      </c>
      <c r="G415">
        <v>45</v>
      </c>
      <c r="H415" t="str">
        <f>Hyperlink("http://www.seavest.co.za/inv/fpdf16/inv-preview.php?Id=43445","Click for Invoice PDF")</f>
        <v>Click for Invoice PDF</v>
      </c>
      <c r="I415"/>
    </row>
    <row r="416" spans="1:215">
      <c r="A416" t="s">
        <v>779</v>
      </c>
      <c r="B416" t="s">
        <v>780</v>
      </c>
      <c r="C416" t="s">
        <v>67</v>
      </c>
      <c r="D416">
        <v>23868</v>
      </c>
      <c r="E416" t="s">
        <v>760</v>
      </c>
      <c r="F416">
        <v>6723.05</v>
      </c>
      <c r="G416">
        <v>46</v>
      </c>
      <c r="H416" t="str">
        <f>Hyperlink("http://www.seavest.co.za/inv/fpdf16/inv-preview.php?Id=43455","Click for Invoice PDF")</f>
        <v>Click for Invoice PDF</v>
      </c>
      <c r="I416"/>
    </row>
    <row r="417" spans="1:215">
      <c r="A417" t="s">
        <v>781</v>
      </c>
      <c r="B417" t="s">
        <v>44</v>
      </c>
      <c r="C417" t="s">
        <v>13</v>
      </c>
      <c r="D417">
        <v>21723</v>
      </c>
      <c r="E417" t="s">
        <v>782</v>
      </c>
      <c r="F417">
        <v>6827.05</v>
      </c>
      <c r="G417">
        <v>285</v>
      </c>
      <c r="H417" t="str">
        <f>Hyperlink("http://www.seavest.co.za/inv/fpdf16/inv-preview.php?Id=41315","Click for Invoice PDF")</f>
        <v>Click for Invoice PDF</v>
      </c>
      <c r="I417"/>
    </row>
    <row r="418" spans="1:215">
      <c r="A418" t="s">
        <v>783</v>
      </c>
      <c r="B418" t="s">
        <v>784</v>
      </c>
      <c r="C418" t="s">
        <v>89</v>
      </c>
      <c r="D418">
        <v>22673</v>
      </c>
      <c r="E418" t="s">
        <v>785</v>
      </c>
      <c r="F418">
        <v>0</v>
      </c>
      <c r="G418">
        <v>107</v>
      </c>
      <c r="H418" t="str">
        <f>Hyperlink("http://www.seavest.co.za/inv/fpdf16/inv-preview.php?Id=42194","Click for Invoice PDF")</f>
        <v>Click for Invoice PDF</v>
      </c>
      <c r="I418"/>
    </row>
    <row r="419" spans="1:215">
      <c r="A419" t="s">
        <v>786</v>
      </c>
      <c r="B419" t="s">
        <v>433</v>
      </c>
      <c r="C419" t="s">
        <v>47</v>
      </c>
      <c r="D419">
        <v>23194</v>
      </c>
      <c r="E419" t="s">
        <v>787</v>
      </c>
      <c r="F419">
        <v>7198.35</v>
      </c>
      <c r="G419">
        <v>101</v>
      </c>
      <c r="H419" t="str">
        <f>Hyperlink("http://www.seavest.co.za/inv/fpdf16/inv-preview.php?Id=42764","Click for Invoice PDF")</f>
        <v>Click for Invoice PDF</v>
      </c>
      <c r="I419"/>
    </row>
    <row r="420" spans="1:215">
      <c r="A420" t="s">
        <v>788</v>
      </c>
      <c r="B420" t="s">
        <v>624</v>
      </c>
      <c r="C420" t="s">
        <v>47</v>
      </c>
      <c r="D420">
        <v>22974</v>
      </c>
      <c r="E420" t="s">
        <v>789</v>
      </c>
      <c r="F420">
        <v>5398.85</v>
      </c>
      <c r="G420">
        <v>89</v>
      </c>
      <c r="H420" t="str">
        <f>Hyperlink("http://www.seavest.co.za/inv/fpdf16/inv-preview.php?Id=42491","Click for Invoice PDF")</f>
        <v>Click for Invoice PDF</v>
      </c>
      <c r="I420"/>
    </row>
    <row r="421" spans="1:215">
      <c r="A421" t="s">
        <v>790</v>
      </c>
      <c r="B421" t="s">
        <v>624</v>
      </c>
      <c r="C421" t="s">
        <v>47</v>
      </c>
      <c r="D421">
        <v>22973</v>
      </c>
      <c r="E421" t="s">
        <v>789</v>
      </c>
      <c r="F421">
        <v>4147.75</v>
      </c>
      <c r="G421">
        <v>151</v>
      </c>
      <c r="H421" t="str">
        <f>Hyperlink("http://www.seavest.co.za/inv/fpdf16/inv-preview.php?Id=42492","Click for Invoice PDF")</f>
        <v>Click for Invoice PDF</v>
      </c>
      <c r="I421"/>
    </row>
    <row r="422" spans="1:215">
      <c r="A422" t="s">
        <v>791</v>
      </c>
      <c r="B422" t="s">
        <v>624</v>
      </c>
      <c r="C422" t="s">
        <v>47</v>
      </c>
      <c r="D422">
        <v>22957</v>
      </c>
      <c r="E422" t="s">
        <v>789</v>
      </c>
      <c r="F422">
        <v>6247.75</v>
      </c>
      <c r="G422">
        <v>114</v>
      </c>
      <c r="H422" t="str">
        <f>Hyperlink("http://www.seavest.co.za/inv/fpdf16/inv-preview.php?Id=42493","Click for Invoice PDF")</f>
        <v>Click for Invoice PDF</v>
      </c>
      <c r="I422"/>
    </row>
    <row r="423" spans="1:215">
      <c r="A423" t="s">
        <v>792</v>
      </c>
      <c r="B423" t="s">
        <v>473</v>
      </c>
      <c r="C423" t="s">
        <v>47</v>
      </c>
      <c r="D423">
        <v>22980</v>
      </c>
      <c r="E423" t="s">
        <v>789</v>
      </c>
      <c r="F423">
        <v>6662.25</v>
      </c>
      <c r="G423">
        <v>151</v>
      </c>
      <c r="H423" t="str">
        <f>Hyperlink("http://www.seavest.co.za/inv/fpdf16/inv-preview.php?Id=42517","Click for Invoice PDF")</f>
        <v>Click for Invoice PDF</v>
      </c>
      <c r="I423"/>
    </row>
    <row r="424" spans="1:215">
      <c r="A424" t="s">
        <v>793</v>
      </c>
      <c r="B424" t="s">
        <v>594</v>
      </c>
      <c r="C424" t="s">
        <v>47</v>
      </c>
      <c r="D424">
        <v>22978</v>
      </c>
      <c r="E424" t="s">
        <v>789</v>
      </c>
      <c r="F424">
        <v>8643.049999999999</v>
      </c>
      <c r="G424">
        <v>130</v>
      </c>
      <c r="H424" t="str">
        <f>Hyperlink("http://www.seavest.co.za/inv/fpdf16/inv-preview.php?Id=42539","Click for Invoice PDF")</f>
        <v>Click for Invoice PDF</v>
      </c>
      <c r="I424"/>
    </row>
    <row r="425" spans="1:215">
      <c r="A425" t="s">
        <v>794</v>
      </c>
      <c r="B425" t="s">
        <v>795</v>
      </c>
      <c r="C425" t="s">
        <v>32</v>
      </c>
      <c r="D425">
        <v>20920</v>
      </c>
      <c r="E425" t="s">
        <v>796</v>
      </c>
      <c r="F425">
        <v>143528</v>
      </c>
      <c r="G425">
        <v>379</v>
      </c>
      <c r="H425" t="str">
        <f>Hyperlink("http://www.seavest.co.za/inv/fpdf16/inv-preview.php?Id=40606","Click for Invoice PDF")</f>
        <v>Click for Invoice PDF</v>
      </c>
      <c r="I425"/>
    </row>
    <row r="426" spans="1:215">
      <c r="A426" t="s">
        <v>797</v>
      </c>
      <c r="B426" t="s">
        <v>798</v>
      </c>
      <c r="C426"/>
      <c r="D426">
        <v>24157</v>
      </c>
      <c r="E426" t="s">
        <v>799</v>
      </c>
      <c r="F426">
        <v>7365.55</v>
      </c>
      <c r="G426">
        <v>11</v>
      </c>
      <c r="H426" t="str">
        <f>Hyperlink("http://www.seavest.co.za/inv/fpdf16/inv-preview.php?Id=43661","Click for Invoice PDF")</f>
        <v>Click for Invoice PDF</v>
      </c>
      <c r="I426"/>
    </row>
    <row r="427" spans="1:215">
      <c r="A427" t="s">
        <v>800</v>
      </c>
      <c r="B427" t="s">
        <v>780</v>
      </c>
      <c r="C427"/>
      <c r="D427">
        <v>23999</v>
      </c>
      <c r="E427" t="s">
        <v>799</v>
      </c>
      <c r="F427">
        <v>7183.1</v>
      </c>
      <c r="G427">
        <v>11</v>
      </c>
      <c r="H427" t="str">
        <f>Hyperlink("http://www.seavest.co.za/inv/fpdf16/inv-preview.php?Id=43541","Click for Invoice PDF")</f>
        <v>Click for Invoice PDF</v>
      </c>
      <c r="I427"/>
    </row>
    <row r="428" spans="1:215">
      <c r="A428" t="s">
        <v>801</v>
      </c>
      <c r="B428" t="s">
        <v>154</v>
      </c>
      <c r="C428" t="s">
        <v>27</v>
      </c>
      <c r="D428">
        <v>23815</v>
      </c>
      <c r="E428" t="s">
        <v>799</v>
      </c>
      <c r="F428">
        <v>8077.8</v>
      </c>
      <c r="G428">
        <v>12</v>
      </c>
      <c r="H428" t="str">
        <f>Hyperlink("http://www.seavest.co.za/inv/fpdf16/inv-preview.php?Id=43374","Click for Invoice PDF")</f>
        <v>Click for Invoice PDF</v>
      </c>
      <c r="I428"/>
    </row>
    <row r="429" spans="1:215">
      <c r="A429" t="s">
        <v>802</v>
      </c>
      <c r="B429" t="s">
        <v>17</v>
      </c>
      <c r="C429" t="s">
        <v>13</v>
      </c>
      <c r="D429">
        <v>24175</v>
      </c>
      <c r="E429" t="s">
        <v>799</v>
      </c>
      <c r="F429">
        <v>13155.98</v>
      </c>
      <c r="G429">
        <v>12</v>
      </c>
      <c r="H429" t="str">
        <f>Hyperlink("http://www.seavest.co.za/inv/fpdf16/inv-preview.php?Id=43630","Click for Invoice PDF")</f>
        <v>Click for Invoice PDF</v>
      </c>
      <c r="I429"/>
    </row>
    <row r="430" spans="1:215">
      <c r="A430" t="s">
        <v>803</v>
      </c>
      <c r="B430" t="s">
        <v>36</v>
      </c>
      <c r="C430" t="s">
        <v>13</v>
      </c>
      <c r="D430">
        <v>24176</v>
      </c>
      <c r="E430" t="s">
        <v>799</v>
      </c>
      <c r="F430">
        <v>5977.68</v>
      </c>
      <c r="G430">
        <v>12</v>
      </c>
      <c r="H430" t="str">
        <f>Hyperlink("http://www.seavest.co.za/inv/fpdf16/inv-preview.php?Id=43681","Click for Invoice PDF")</f>
        <v>Click for Invoice PDF</v>
      </c>
      <c r="I430"/>
    </row>
    <row r="431" spans="1:215">
      <c r="A431" t="s">
        <v>804</v>
      </c>
      <c r="B431" t="s">
        <v>756</v>
      </c>
      <c r="C431" t="s">
        <v>13</v>
      </c>
      <c r="D431">
        <v>22826</v>
      </c>
      <c r="E431" t="s">
        <v>805</v>
      </c>
      <c r="F431">
        <v>9508</v>
      </c>
      <c r="G431">
        <v>39</v>
      </c>
      <c r="H431" t="str">
        <f>Hyperlink("http://www.seavest.co.za/inv/fpdf16/inv-preview.php?Id=42349","Click for Invoice PDF")</f>
        <v>Click for Invoice PDF</v>
      </c>
      <c r="I431"/>
    </row>
    <row r="432" spans="1:215">
      <c r="A432" t="s">
        <v>806</v>
      </c>
      <c r="B432" t="s">
        <v>807</v>
      </c>
      <c r="C432" t="s">
        <v>13</v>
      </c>
      <c r="D432">
        <v>22951</v>
      </c>
      <c r="E432" t="s">
        <v>805</v>
      </c>
      <c r="F432">
        <v>7515.9</v>
      </c>
      <c r="G432">
        <v>39</v>
      </c>
      <c r="H432" t="str">
        <f>Hyperlink("http://www.seavest.co.za/inv/fpdf16/inv-preview.php?Id=42498","Click for Invoice PDF")</f>
        <v>Click for Invoice PDF</v>
      </c>
      <c r="I432"/>
    </row>
    <row r="433" spans="1:215">
      <c r="A433" t="s">
        <v>808</v>
      </c>
      <c r="B433" t="s">
        <v>64</v>
      </c>
      <c r="C433" t="s">
        <v>13</v>
      </c>
      <c r="D433">
        <v>23083</v>
      </c>
      <c r="E433" t="s">
        <v>805</v>
      </c>
      <c r="F433">
        <v>6169.2</v>
      </c>
      <c r="G433">
        <v>39</v>
      </c>
      <c r="H433" t="str">
        <f>Hyperlink("http://www.seavest.co.za/inv/fpdf16/inv-preview.php?Id=42666","Click for Invoice PDF")</f>
        <v>Click for Invoice PDF</v>
      </c>
      <c r="I433"/>
    </row>
    <row r="434" spans="1:215">
      <c r="A434" t="s">
        <v>809</v>
      </c>
      <c r="B434" t="s">
        <v>425</v>
      </c>
      <c r="C434" t="s">
        <v>47</v>
      </c>
      <c r="D434">
        <v>23914</v>
      </c>
      <c r="E434" t="s">
        <v>805</v>
      </c>
      <c r="F434">
        <v>3844.52</v>
      </c>
      <c r="G434">
        <v>45</v>
      </c>
      <c r="H434" t="str">
        <f>Hyperlink("http://www.seavest.co.za/inv/fpdf16/inv-preview.php?Id=43336","Click for Invoice PDF")</f>
        <v>Click for Invoice PDF</v>
      </c>
      <c r="I434"/>
    </row>
    <row r="435" spans="1:215">
      <c r="A435" t="s">
        <v>810</v>
      </c>
      <c r="B435" t="s">
        <v>425</v>
      </c>
      <c r="C435" t="s">
        <v>47</v>
      </c>
      <c r="D435">
        <v>23915</v>
      </c>
      <c r="E435" t="s">
        <v>805</v>
      </c>
      <c r="F435">
        <v>5121.02</v>
      </c>
      <c r="G435">
        <v>45</v>
      </c>
      <c r="H435" t="str">
        <f>Hyperlink("http://www.seavest.co.za/inv/fpdf16/inv-preview.php?Id=43412","Click for Invoice PDF")</f>
        <v>Click for Invoice PDF</v>
      </c>
      <c r="I435"/>
    </row>
    <row r="436" spans="1:215">
      <c r="A436" t="s">
        <v>811</v>
      </c>
      <c r="B436" t="s">
        <v>128</v>
      </c>
      <c r="C436" t="s">
        <v>13</v>
      </c>
      <c r="D436">
        <v>23918</v>
      </c>
      <c r="E436" t="s">
        <v>805</v>
      </c>
      <c r="F436">
        <v>4386.55</v>
      </c>
      <c r="G436">
        <v>44</v>
      </c>
      <c r="H436" t="str">
        <f>Hyperlink("http://www.seavest.co.za/inv/fpdf16/inv-preview.php?Id=43488","Click for Invoice PDF")</f>
        <v>Click for Invoice PDF</v>
      </c>
      <c r="I436"/>
    </row>
    <row r="437" spans="1:215">
      <c r="A437" t="s">
        <v>812</v>
      </c>
      <c r="B437" t="s">
        <v>813</v>
      </c>
      <c r="C437" t="s">
        <v>20</v>
      </c>
      <c r="D437">
        <v>21779</v>
      </c>
      <c r="E437" t="s">
        <v>814</v>
      </c>
      <c r="F437">
        <v>7565.5</v>
      </c>
      <c r="G437">
        <v>265</v>
      </c>
      <c r="H437" t="str">
        <f>Hyperlink("http://www.seavest.co.za/inv/fpdf16/inv-preview.php?Id=41343","Click for Invoice PDF")</f>
        <v>Click for Invoice PDF</v>
      </c>
      <c r="I437"/>
    </row>
    <row r="438" spans="1:215">
      <c r="A438" t="s">
        <v>815</v>
      </c>
      <c r="B438" t="s">
        <v>468</v>
      </c>
      <c r="C438" t="s">
        <v>47</v>
      </c>
      <c r="D438">
        <v>20527</v>
      </c>
      <c r="E438" t="s">
        <v>816</v>
      </c>
      <c r="F438">
        <v>2094.2</v>
      </c>
      <c r="G438">
        <v>460</v>
      </c>
      <c r="H438" t="str">
        <f>Hyperlink("http://www.seavest.co.za/inv/fpdf16/inv-preview.php?Id=40204","Click for Invoice PDF")</f>
        <v>Click for Invoice PDF</v>
      </c>
      <c r="I438"/>
    </row>
    <row r="439" spans="1:215">
      <c r="A439" t="s">
        <v>817</v>
      </c>
      <c r="B439" t="s">
        <v>10</v>
      </c>
      <c r="C439" t="s">
        <v>76</v>
      </c>
      <c r="D439">
        <v>23183</v>
      </c>
      <c r="E439" t="s">
        <v>818</v>
      </c>
      <c r="F439">
        <v>5539.35</v>
      </c>
      <c r="G439">
        <v>79</v>
      </c>
      <c r="H439" t="str">
        <f>Hyperlink("http://www.seavest.co.za/inv/fpdf16/inv-preview.php?Id=42757","Click for Invoice PDF")</f>
        <v>Click for Invoice PDF</v>
      </c>
      <c r="I439"/>
    </row>
    <row r="440" spans="1:215">
      <c r="A440" t="s">
        <v>819</v>
      </c>
      <c r="B440" t="s">
        <v>820</v>
      </c>
      <c r="C440" t="s">
        <v>47</v>
      </c>
      <c r="D440">
        <v>23342</v>
      </c>
      <c r="E440" t="s">
        <v>818</v>
      </c>
      <c r="F440">
        <v>8055.38</v>
      </c>
      <c r="G440">
        <v>81</v>
      </c>
      <c r="H440" t="str">
        <f>Hyperlink("http://www.seavest.co.za/inv/fpdf16/inv-preview.php?Id=42934","Click for Invoice PDF")</f>
        <v>Click for Invoice PDF</v>
      </c>
      <c r="I440"/>
    </row>
    <row r="441" spans="1:215">
      <c r="A441" t="s">
        <v>821</v>
      </c>
      <c r="B441" t="s">
        <v>49</v>
      </c>
      <c r="C441" t="s">
        <v>47</v>
      </c>
      <c r="D441">
        <v>23391</v>
      </c>
      <c r="E441" t="s">
        <v>818</v>
      </c>
      <c r="F441">
        <v>5961.62</v>
      </c>
      <c r="G441">
        <v>81</v>
      </c>
      <c r="H441" t="str">
        <f>Hyperlink("http://www.seavest.co.za/inv/fpdf16/inv-preview.php?Id=42955","Click for Invoice PDF")</f>
        <v>Click for Invoice PDF</v>
      </c>
      <c r="I441"/>
    </row>
    <row r="442" spans="1:215">
      <c r="A442" t="s">
        <v>822</v>
      </c>
      <c r="B442" t="s">
        <v>823</v>
      </c>
      <c r="C442" t="s">
        <v>47</v>
      </c>
      <c r="D442">
        <v>23220</v>
      </c>
      <c r="E442" t="s">
        <v>824</v>
      </c>
      <c r="F442">
        <v>7355.95</v>
      </c>
      <c r="G442">
        <v>101</v>
      </c>
      <c r="H442" t="str">
        <f>Hyperlink("http://www.seavest.co.za/inv/fpdf16/inv-preview.php?Id=42785","Click for Invoice PDF")</f>
        <v>Click for Invoice PDF</v>
      </c>
      <c r="I442"/>
    </row>
    <row r="443" spans="1:215">
      <c r="A443" t="s">
        <v>825</v>
      </c>
      <c r="B443" t="s">
        <v>245</v>
      </c>
      <c r="C443" t="s">
        <v>89</v>
      </c>
      <c r="D443">
        <v>23239</v>
      </c>
      <c r="E443" t="s">
        <v>824</v>
      </c>
      <c r="F443">
        <v>7067.37</v>
      </c>
      <c r="G443">
        <v>103</v>
      </c>
      <c r="H443" t="str">
        <f>Hyperlink("http://www.seavest.co.za/inv/fpdf16/inv-preview.php?Id=42823","Click for Invoice PDF")</f>
        <v>Click for Invoice PDF</v>
      </c>
      <c r="I443"/>
    </row>
    <row r="444" spans="1:215">
      <c r="A444" t="s">
        <v>826</v>
      </c>
      <c r="B444" t="s">
        <v>528</v>
      </c>
      <c r="C444" t="s">
        <v>89</v>
      </c>
      <c r="D444">
        <v>21435</v>
      </c>
      <c r="E444" t="s">
        <v>827</v>
      </c>
      <c r="F444">
        <v>9772.1</v>
      </c>
      <c r="G444">
        <v>317</v>
      </c>
      <c r="H444" t="str">
        <f>Hyperlink("http://www.seavest.co.za/inv/fpdf16/inv-preview.php?Id=40882","Click for Invoice PDF")</f>
        <v>Click for Invoice PDF</v>
      </c>
      <c r="I444"/>
    </row>
    <row r="445" spans="1:215">
      <c r="A445" t="s">
        <v>828</v>
      </c>
      <c r="B445" t="s">
        <v>425</v>
      </c>
      <c r="C445" t="s">
        <v>47</v>
      </c>
      <c r="D445">
        <v>22609</v>
      </c>
      <c r="E445" t="s">
        <v>829</v>
      </c>
      <c r="F445">
        <v>9380.93</v>
      </c>
      <c r="G445">
        <v>112</v>
      </c>
      <c r="H445" t="str">
        <f>Hyperlink("http://www.seavest.co.za/inv/fpdf16/inv-preview.php?Id=42140","Click for Invoice PDF")</f>
        <v>Click for Invoice PDF</v>
      </c>
      <c r="I445"/>
    </row>
    <row r="446" spans="1:215">
      <c r="A446" t="s">
        <v>830</v>
      </c>
      <c r="B446" t="s">
        <v>831</v>
      </c>
      <c r="C446" t="s">
        <v>76</v>
      </c>
      <c r="D446">
        <v>22596</v>
      </c>
      <c r="E446" t="s">
        <v>829</v>
      </c>
      <c r="F446">
        <v>5380.08</v>
      </c>
      <c r="G446">
        <v>176</v>
      </c>
      <c r="H446" t="str">
        <f>Hyperlink("http://www.seavest.co.za/inv/fpdf16/inv-preview.php?Id=42151","Click for Invoice PDF")</f>
        <v>Click for Invoice PDF</v>
      </c>
      <c r="I446"/>
    </row>
    <row r="447" spans="1:215">
      <c r="A447" t="s">
        <v>832</v>
      </c>
      <c r="B447" t="s">
        <v>152</v>
      </c>
      <c r="C447" t="s">
        <v>76</v>
      </c>
      <c r="D447">
        <v>22603</v>
      </c>
      <c r="E447" t="s">
        <v>829</v>
      </c>
      <c r="F447">
        <v>14171.8</v>
      </c>
      <c r="G447">
        <v>112</v>
      </c>
      <c r="H447" t="str">
        <f>Hyperlink("http://www.seavest.co.za/inv/fpdf16/inv-preview.php?Id=42155","Click for Invoice PDF")</f>
        <v>Click for Invoice PDF</v>
      </c>
      <c r="I447"/>
    </row>
    <row r="448" spans="1:215">
      <c r="A448" t="s">
        <v>833</v>
      </c>
      <c r="B448" t="s">
        <v>380</v>
      </c>
      <c r="C448" t="s">
        <v>47</v>
      </c>
      <c r="D448">
        <v>23530</v>
      </c>
      <c r="E448" t="s">
        <v>834</v>
      </c>
      <c r="F448">
        <v>107764.4</v>
      </c>
      <c r="G448">
        <v>75</v>
      </c>
      <c r="H448" t="str">
        <f>Hyperlink("http://www.seavest.co.za/inv/fpdf16/inv-preview.php?Id=43078","Click for Invoice PDF")</f>
        <v>Click for Invoice PDF</v>
      </c>
      <c r="I448"/>
    </row>
    <row r="449" spans="1:215">
      <c r="A449" t="s">
        <v>835</v>
      </c>
      <c r="B449" t="s">
        <v>836</v>
      </c>
      <c r="C449" t="s">
        <v>76</v>
      </c>
      <c r="D449">
        <v>23515</v>
      </c>
      <c r="E449" t="s">
        <v>834</v>
      </c>
      <c r="F449">
        <v>193899</v>
      </c>
      <c r="G449">
        <v>75</v>
      </c>
      <c r="H449" t="str">
        <f>Hyperlink("http://www.seavest.co.za/inv/fpdf16/inv-preview.php?Id=42612","Click for Invoice PDF")</f>
        <v>Click for Invoice PDF</v>
      </c>
      <c r="I449"/>
    </row>
    <row r="450" spans="1:215">
      <c r="A450" t="s">
        <v>837</v>
      </c>
      <c r="B450" t="s">
        <v>838</v>
      </c>
      <c r="C450" t="s">
        <v>32</v>
      </c>
      <c r="D450">
        <v>23658</v>
      </c>
      <c r="E450" t="s">
        <v>834</v>
      </c>
      <c r="F450">
        <v>50391.46</v>
      </c>
      <c r="G450">
        <v>47</v>
      </c>
      <c r="H450" t="str">
        <f>Hyperlink("http://www.seavest.co.za/inv/fpdf16/inv-preview.php?Id=42740","Click for Invoice PDF")</f>
        <v>Click for Invoice PDF</v>
      </c>
      <c r="I450"/>
    </row>
    <row r="451" spans="1:215">
      <c r="A451" t="s">
        <v>839</v>
      </c>
      <c r="B451" t="s">
        <v>319</v>
      </c>
      <c r="C451" t="s">
        <v>67</v>
      </c>
      <c r="D451">
        <v>23425</v>
      </c>
      <c r="E451" t="s">
        <v>834</v>
      </c>
      <c r="F451">
        <v>10394.02</v>
      </c>
      <c r="G451">
        <v>50</v>
      </c>
      <c r="H451" t="str">
        <f>Hyperlink("http://www.seavest.co.za/inv/fpdf16/inv-preview.php?Id=43019","Click for Invoice PDF")</f>
        <v>Click for Invoice PDF</v>
      </c>
      <c r="I451"/>
    </row>
    <row r="452" spans="1:215">
      <c r="A452" t="s">
        <v>840</v>
      </c>
      <c r="B452" t="s">
        <v>319</v>
      </c>
      <c r="C452" t="s">
        <v>32</v>
      </c>
      <c r="D452">
        <v>23587</v>
      </c>
      <c r="E452" t="s">
        <v>834</v>
      </c>
      <c r="F452">
        <v>7242.72</v>
      </c>
      <c r="G452">
        <v>49</v>
      </c>
      <c r="H452" t="str">
        <f>Hyperlink("http://www.seavest.co.za/inv/fpdf16/inv-preview.php?Id=43059","Click for Invoice PDF")</f>
        <v>Click for Invoice PDF</v>
      </c>
      <c r="I452"/>
    </row>
    <row r="453" spans="1:215">
      <c r="A453" t="s">
        <v>841</v>
      </c>
      <c r="B453" t="s">
        <v>842</v>
      </c>
      <c r="C453" t="s">
        <v>76</v>
      </c>
      <c r="D453">
        <v>23659</v>
      </c>
      <c r="E453" t="s">
        <v>834</v>
      </c>
      <c r="F453">
        <v>13089</v>
      </c>
      <c r="G453">
        <v>50</v>
      </c>
      <c r="H453" t="str">
        <f>Hyperlink("http://www.seavest.co.za/inv/fpdf16/inv-preview.php?Id=43107","Click for Invoice PDF")</f>
        <v>Click for Invoice PDF</v>
      </c>
      <c r="I453"/>
    </row>
    <row r="454" spans="1:215">
      <c r="A454" t="s">
        <v>843</v>
      </c>
      <c r="B454" t="s">
        <v>460</v>
      </c>
      <c r="C454" t="s">
        <v>89</v>
      </c>
      <c r="D454">
        <v>23652</v>
      </c>
      <c r="E454" t="s">
        <v>834</v>
      </c>
      <c r="F454">
        <v>2992.05</v>
      </c>
      <c r="G454">
        <v>49</v>
      </c>
      <c r="H454" t="str">
        <f>Hyperlink("http://www.seavest.co.za/inv/fpdf16/inv-preview.php?Id=43254","Click for Invoice PDF")</f>
        <v>Click for Invoice PDF</v>
      </c>
      <c r="I454"/>
    </row>
    <row r="455" spans="1:215">
      <c r="A455" t="s">
        <v>844</v>
      </c>
      <c r="B455" t="s">
        <v>319</v>
      </c>
      <c r="C455" t="s">
        <v>67</v>
      </c>
      <c r="D455">
        <v>23663</v>
      </c>
      <c r="E455" t="s">
        <v>834</v>
      </c>
      <c r="F455">
        <v>6898.52</v>
      </c>
      <c r="G455">
        <v>49</v>
      </c>
      <c r="H455" t="str">
        <f>Hyperlink("http://www.seavest.co.za/inv/fpdf16/inv-preview.php?Id=43285","Click for Invoice PDF")</f>
        <v>Click for Invoice PDF</v>
      </c>
      <c r="I455"/>
    </row>
    <row r="456" spans="1:215">
      <c r="A456" t="s">
        <v>845</v>
      </c>
      <c r="B456" t="s">
        <v>373</v>
      </c>
      <c r="C456" t="s">
        <v>20</v>
      </c>
      <c r="D456">
        <v>23666</v>
      </c>
      <c r="E456" t="s">
        <v>834</v>
      </c>
      <c r="F456">
        <v>6371.62</v>
      </c>
      <c r="G456">
        <v>47</v>
      </c>
      <c r="H456" t="str">
        <f>Hyperlink("http://www.seavest.co.za/inv/fpdf16/inv-preview.php?Id=43289","Click for Invoice PDF")</f>
        <v>Click for Invoice PDF</v>
      </c>
      <c r="I456"/>
    </row>
    <row r="457" spans="1:215">
      <c r="A457" t="s">
        <v>846</v>
      </c>
      <c r="B457" t="s">
        <v>847</v>
      </c>
      <c r="C457" t="s">
        <v>67</v>
      </c>
      <c r="D457">
        <v>23680</v>
      </c>
      <c r="E457" t="s">
        <v>834</v>
      </c>
      <c r="F457">
        <v>8297.32</v>
      </c>
      <c r="G457">
        <v>47</v>
      </c>
      <c r="H457" t="str">
        <f>Hyperlink("http://www.seavest.co.za/inv/fpdf16/inv-preview.php?Id=43296","Click for Invoice PDF")</f>
        <v>Click for Invoice PDF</v>
      </c>
      <c r="I457"/>
    </row>
    <row r="458" spans="1:215">
      <c r="A458" t="s">
        <v>848</v>
      </c>
      <c r="B458" t="s">
        <v>457</v>
      </c>
      <c r="C458" t="s">
        <v>47</v>
      </c>
      <c r="D458">
        <v>23684</v>
      </c>
      <c r="E458" t="s">
        <v>834</v>
      </c>
      <c r="F458">
        <v>8079.52</v>
      </c>
      <c r="G458">
        <v>49</v>
      </c>
      <c r="H458" t="str">
        <f>Hyperlink("http://www.seavest.co.za/inv/fpdf16/inv-preview.php?Id=43312","Click for Invoice PDF")</f>
        <v>Click for Invoice PDF</v>
      </c>
      <c r="I458"/>
    </row>
    <row r="459" spans="1:215">
      <c r="A459" t="s">
        <v>849</v>
      </c>
      <c r="B459" t="s">
        <v>433</v>
      </c>
      <c r="C459" t="s">
        <v>47</v>
      </c>
      <c r="D459">
        <v>23762</v>
      </c>
      <c r="E459" t="s">
        <v>834</v>
      </c>
      <c r="F459">
        <v>6509.56</v>
      </c>
      <c r="G459">
        <v>50</v>
      </c>
      <c r="H459" t="str">
        <f>Hyperlink("http://www.seavest.co.za/inv/fpdf16/inv-preview.php?Id=43315","Click for Invoice PDF")</f>
        <v>Click for Invoice PDF</v>
      </c>
      <c r="I459"/>
    </row>
    <row r="460" spans="1:215">
      <c r="A460" t="s">
        <v>850</v>
      </c>
      <c r="B460" t="s">
        <v>292</v>
      </c>
      <c r="C460" t="s">
        <v>27</v>
      </c>
      <c r="D460">
        <v>23685</v>
      </c>
      <c r="E460" t="s">
        <v>834</v>
      </c>
      <c r="F460">
        <v>5029.92</v>
      </c>
      <c r="G460">
        <v>49</v>
      </c>
      <c r="H460" t="str">
        <f>Hyperlink("http://www.seavest.co.za/inv/fpdf16/inv-preview.php?Id=43316","Click for Invoice PDF")</f>
        <v>Click for Invoice PDF</v>
      </c>
      <c r="I460"/>
    </row>
    <row r="461" spans="1:215">
      <c r="A461" t="s">
        <v>851</v>
      </c>
      <c r="B461" t="s">
        <v>237</v>
      </c>
      <c r="C461" t="s">
        <v>47</v>
      </c>
      <c r="D461">
        <v>21020</v>
      </c>
      <c r="E461" t="s">
        <v>852</v>
      </c>
      <c r="F461">
        <v>6496.8</v>
      </c>
      <c r="G461">
        <v>316</v>
      </c>
      <c r="H461" t="str">
        <f>Hyperlink("http://www.seavest.co.za/inv/fpdf16/inv-preview.php?Id=40671","Click for Invoice PDF")</f>
        <v>Click for Invoice PDF</v>
      </c>
      <c r="I461"/>
    </row>
    <row r="462" spans="1:215">
      <c r="A462" t="s">
        <v>853</v>
      </c>
      <c r="B462" t="s">
        <v>165</v>
      </c>
      <c r="C462" t="s">
        <v>89</v>
      </c>
      <c r="D462">
        <v>21031</v>
      </c>
      <c r="E462" t="s">
        <v>852</v>
      </c>
      <c r="F462">
        <v>6176</v>
      </c>
      <c r="G462">
        <v>323</v>
      </c>
      <c r="H462" t="str">
        <f>Hyperlink("http://www.seavest.co.za/inv/fpdf16/inv-preview.php?Id=40706","Click for Invoice PDF")</f>
        <v>Click for Invoice PDF</v>
      </c>
      <c r="I462"/>
    </row>
    <row r="463" spans="1:215">
      <c r="A463" t="s">
        <v>854</v>
      </c>
      <c r="B463" t="s">
        <v>171</v>
      </c>
      <c r="C463" t="s">
        <v>47</v>
      </c>
      <c r="D463">
        <v>21631</v>
      </c>
      <c r="E463" t="s">
        <v>855</v>
      </c>
      <c r="F463">
        <v>0</v>
      </c>
      <c r="G463">
        <v>44</v>
      </c>
      <c r="H463" t="str">
        <f>Hyperlink("http://www.seavest.co.za/inv/fpdf16/inv-preview.php?Id=41060","Click for Invoice PDF")</f>
        <v>Click for Invoice PDF</v>
      </c>
      <c r="I463"/>
    </row>
    <row r="464" spans="1:215">
      <c r="A464" t="s">
        <v>856</v>
      </c>
      <c r="B464" t="s">
        <v>171</v>
      </c>
      <c r="C464" t="s">
        <v>47</v>
      </c>
      <c r="D464">
        <v>21423</v>
      </c>
      <c r="E464" t="s">
        <v>855</v>
      </c>
      <c r="F464">
        <v>0</v>
      </c>
      <c r="G464">
        <v>44</v>
      </c>
      <c r="H464" t="str">
        <f>Hyperlink("http://www.seavest.co.za/inv/fpdf16/inv-preview.php?Id=41053","Click for Invoice PDF")</f>
        <v>Click for Invoice PDF</v>
      </c>
      <c r="I464"/>
    </row>
    <row r="465" spans="1:215">
      <c r="A465" t="s">
        <v>857</v>
      </c>
      <c r="B465" t="s">
        <v>487</v>
      </c>
      <c r="C465" t="s">
        <v>13</v>
      </c>
      <c r="D465">
        <v>21860</v>
      </c>
      <c r="E465" t="s">
        <v>855</v>
      </c>
      <c r="F465">
        <v>0</v>
      </c>
      <c r="G465">
        <v>44</v>
      </c>
      <c r="H465" t="str">
        <f>Hyperlink("http://www.seavest.co.za/inv/fpdf16/inv-preview.php?Id=41429","Click for Invoice PDF")</f>
        <v>Click for Invoice PDF</v>
      </c>
      <c r="I465"/>
    </row>
    <row r="466" spans="1:215">
      <c r="A466" t="s">
        <v>858</v>
      </c>
      <c r="B466" t="s">
        <v>128</v>
      </c>
      <c r="C466" t="s">
        <v>13</v>
      </c>
      <c r="D466">
        <v>22020</v>
      </c>
      <c r="E466" t="s">
        <v>855</v>
      </c>
      <c r="F466">
        <v>0</v>
      </c>
      <c r="G466">
        <v>44</v>
      </c>
      <c r="H466" t="str">
        <f>Hyperlink("http://www.seavest.co.za/inv/fpdf16/inv-preview.php?Id=41511","Click for Invoice PDF")</f>
        <v>Click for Invoice PDF</v>
      </c>
      <c r="I466"/>
    </row>
    <row r="467" spans="1:215">
      <c r="A467" t="s">
        <v>859</v>
      </c>
      <c r="B467" t="s">
        <v>92</v>
      </c>
      <c r="C467" t="s">
        <v>13</v>
      </c>
      <c r="D467">
        <v>22581</v>
      </c>
      <c r="E467" t="s">
        <v>855</v>
      </c>
      <c r="F467">
        <v>0</v>
      </c>
      <c r="G467">
        <v>44</v>
      </c>
      <c r="H467" t="str">
        <f>Hyperlink("http://www.seavest.co.za/inv/fpdf16/inv-preview.php?Id=42114","Click for Invoice PDF")</f>
        <v>Click for Invoice PDF</v>
      </c>
      <c r="I467"/>
    </row>
    <row r="468" spans="1:215">
      <c r="A468" t="s">
        <v>860</v>
      </c>
      <c r="B468" t="s">
        <v>288</v>
      </c>
      <c r="C468" t="s">
        <v>47</v>
      </c>
      <c r="D468">
        <v>22812</v>
      </c>
      <c r="E468" t="s">
        <v>855</v>
      </c>
      <c r="F468">
        <v>0</v>
      </c>
      <c r="G468">
        <v>44</v>
      </c>
      <c r="H468" t="str">
        <f>Hyperlink("http://www.seavest.co.za/inv/fpdf16/inv-preview.php?Id=42360","Click for Invoice PDF")</f>
        <v>Click for Invoice PDF</v>
      </c>
      <c r="I468"/>
    </row>
    <row r="469" spans="1:215">
      <c r="A469" t="s">
        <v>861</v>
      </c>
      <c r="B469" t="s">
        <v>670</v>
      </c>
      <c r="C469" t="s">
        <v>76</v>
      </c>
      <c r="D469">
        <v>22883</v>
      </c>
      <c r="E469" t="s">
        <v>855</v>
      </c>
      <c r="F469">
        <v>0</v>
      </c>
      <c r="G469">
        <v>44</v>
      </c>
      <c r="H469" t="str">
        <f>Hyperlink("http://www.seavest.co.za/inv/fpdf16/inv-preview.php?Id=42439","Click for Invoice PDF")</f>
        <v>Click for Invoice PDF</v>
      </c>
      <c r="I469"/>
    </row>
    <row r="470" spans="1:215">
      <c r="A470" t="s">
        <v>862</v>
      </c>
      <c r="B470" t="s">
        <v>19</v>
      </c>
      <c r="C470" t="s">
        <v>76</v>
      </c>
      <c r="D470">
        <v>23071</v>
      </c>
      <c r="E470" t="s">
        <v>855</v>
      </c>
      <c r="F470">
        <v>0</v>
      </c>
      <c r="G470">
        <v>44</v>
      </c>
      <c r="H470" t="str">
        <f>Hyperlink("http://www.seavest.co.za/inv/fpdf16/inv-preview.php?Id=42528","Click for Invoice PDF")</f>
        <v>Click for Invoice PDF</v>
      </c>
      <c r="I470"/>
    </row>
    <row r="471" spans="1:215">
      <c r="A471" t="s">
        <v>863</v>
      </c>
      <c r="B471" t="s">
        <v>23</v>
      </c>
      <c r="C471" t="s">
        <v>13</v>
      </c>
      <c r="D471">
        <v>23909</v>
      </c>
      <c r="E471" t="s">
        <v>855</v>
      </c>
      <c r="F471">
        <v>6743.2</v>
      </c>
      <c r="G471">
        <v>40</v>
      </c>
      <c r="H471" t="str">
        <f>Hyperlink("http://www.seavest.co.za/inv/fpdf16/inv-preview.php?Id=43180","Click for Invoice PDF")</f>
        <v>Click for Invoice PDF</v>
      </c>
      <c r="I471"/>
    </row>
    <row r="472" spans="1:215">
      <c r="A472" t="s">
        <v>864</v>
      </c>
      <c r="B472" t="s">
        <v>60</v>
      </c>
      <c r="C472" t="s">
        <v>13</v>
      </c>
      <c r="D472">
        <v>23719</v>
      </c>
      <c r="E472" t="s">
        <v>855</v>
      </c>
      <c r="F472">
        <v>3056.15</v>
      </c>
      <c r="G472">
        <v>42</v>
      </c>
      <c r="H472" t="str">
        <f>Hyperlink("http://www.seavest.co.za/inv/fpdf16/inv-preview.php?Id=43335","Click for Invoice PDF")</f>
        <v>Click for Invoice PDF</v>
      </c>
      <c r="I472"/>
    </row>
    <row r="473" spans="1:215">
      <c r="A473" t="s">
        <v>865</v>
      </c>
      <c r="B473" t="s">
        <v>580</v>
      </c>
      <c r="C473" t="s">
        <v>13</v>
      </c>
      <c r="D473">
        <v>23934</v>
      </c>
      <c r="E473" t="s">
        <v>855</v>
      </c>
      <c r="F473">
        <v>1252.52</v>
      </c>
      <c r="G473">
        <v>44</v>
      </c>
      <c r="H473" t="str">
        <f>Hyperlink("http://www.seavest.co.za/inv/fpdf16/inv-preview.php?Id=43382","Click for Invoice PDF")</f>
        <v>Click for Invoice PDF</v>
      </c>
      <c r="I473"/>
    </row>
    <row r="474" spans="1:215">
      <c r="A474" t="s">
        <v>866</v>
      </c>
      <c r="B474" t="s">
        <v>382</v>
      </c>
      <c r="C474" t="s">
        <v>13</v>
      </c>
      <c r="D474">
        <v>23925</v>
      </c>
      <c r="E474" t="s">
        <v>855</v>
      </c>
      <c r="F474">
        <v>4498.02</v>
      </c>
      <c r="G474">
        <v>40</v>
      </c>
      <c r="H474" t="str">
        <f>Hyperlink("http://www.seavest.co.za/inv/fpdf16/inv-preview.php?Id=43487","Click for Invoice PDF")</f>
        <v>Click for Invoice PDF</v>
      </c>
      <c r="I474"/>
    </row>
    <row r="475" spans="1:215">
      <c r="A475" t="s">
        <v>867</v>
      </c>
      <c r="B475" t="s">
        <v>128</v>
      </c>
      <c r="C475" t="s">
        <v>13</v>
      </c>
      <c r="D475">
        <v>23919</v>
      </c>
      <c r="E475" t="s">
        <v>855</v>
      </c>
      <c r="F475">
        <v>4048.75</v>
      </c>
      <c r="G475">
        <v>44</v>
      </c>
      <c r="H475" t="str">
        <f>Hyperlink("http://www.seavest.co.za/inv/fpdf16/inv-preview.php?Id=43489","Click for Invoice PDF")</f>
        <v>Click for Invoice PDF</v>
      </c>
      <c r="I475"/>
    </row>
    <row r="476" spans="1:215">
      <c r="A476" t="s">
        <v>868</v>
      </c>
      <c r="B476" t="s">
        <v>245</v>
      </c>
      <c r="C476" t="s">
        <v>89</v>
      </c>
      <c r="D476">
        <v>21359</v>
      </c>
      <c r="E476" t="s">
        <v>869</v>
      </c>
      <c r="F476">
        <v>15908.8</v>
      </c>
      <c r="G476">
        <v>233</v>
      </c>
      <c r="H476" t="str">
        <f>Hyperlink("http://www.seavest.co.za/inv/fpdf16/inv-preview.php?Id=41002","Click for Invoice PDF")</f>
        <v>Click for Invoice PDF</v>
      </c>
      <c r="I476"/>
    </row>
    <row r="477" spans="1:215">
      <c r="A477" t="s">
        <v>870</v>
      </c>
      <c r="B477" t="s">
        <v>594</v>
      </c>
      <c r="C477" t="s">
        <v>47</v>
      </c>
      <c r="D477">
        <v>22983</v>
      </c>
      <c r="E477" t="s">
        <v>871</v>
      </c>
      <c r="F477">
        <v>6029.35</v>
      </c>
      <c r="G477">
        <v>151</v>
      </c>
      <c r="H477" t="str">
        <f>Hyperlink("http://www.seavest.co.za/inv/fpdf16/inv-preview.php?Id=42533","Click for Invoice PDF")</f>
        <v>Click for Invoice PDF</v>
      </c>
      <c r="I477"/>
    </row>
    <row r="478" spans="1:215">
      <c r="A478" t="s">
        <v>872</v>
      </c>
      <c r="B478" t="s">
        <v>199</v>
      </c>
      <c r="C478" t="s">
        <v>76</v>
      </c>
      <c r="D478">
        <v>22156</v>
      </c>
      <c r="E478" t="s">
        <v>873</v>
      </c>
      <c r="F478">
        <v>11242.7</v>
      </c>
      <c r="G478">
        <v>49</v>
      </c>
      <c r="H478" t="str">
        <f>Hyperlink("http://www.seavest.co.za/inv/fpdf16/inv-preview.php?Id=41738","Click for Invoice PDF")</f>
        <v>Click for Invoice PDF</v>
      </c>
      <c r="I478"/>
    </row>
    <row r="479" spans="1:215">
      <c r="A479" t="s">
        <v>874</v>
      </c>
      <c r="B479" t="s">
        <v>460</v>
      </c>
      <c r="C479" t="s">
        <v>89</v>
      </c>
      <c r="D479">
        <v>22639</v>
      </c>
      <c r="E479" t="s">
        <v>873</v>
      </c>
      <c r="F479">
        <v>5355.2</v>
      </c>
      <c r="G479">
        <v>12</v>
      </c>
      <c r="H479" t="str">
        <f>Hyperlink("http://www.seavest.co.za/inv/fpdf16/inv-preview.php?Id=42168","Click for Invoice PDF")</f>
        <v>Click for Invoice PDF</v>
      </c>
      <c r="I479"/>
    </row>
    <row r="480" spans="1:215">
      <c r="A480" t="s">
        <v>875</v>
      </c>
      <c r="B480" t="s">
        <v>19</v>
      </c>
      <c r="C480" t="s">
        <v>76</v>
      </c>
      <c r="D480">
        <v>22969</v>
      </c>
      <c r="E480" t="s">
        <v>876</v>
      </c>
      <c r="F480">
        <v>0</v>
      </c>
      <c r="G480">
        <v>12</v>
      </c>
      <c r="H480" t="str">
        <f>Hyperlink("http://www.seavest.co.za/inv/fpdf16/inv-preview.php?Id=42450","Click for Invoice PDF")</f>
        <v>Click for Invoice PDF</v>
      </c>
      <c r="I480"/>
    </row>
    <row r="481" spans="1:215">
      <c r="A481" t="s">
        <v>877</v>
      </c>
      <c r="B481" t="s">
        <v>255</v>
      </c>
      <c r="C481" t="s">
        <v>76</v>
      </c>
      <c r="D481">
        <v>23778</v>
      </c>
      <c r="E481" t="s">
        <v>876</v>
      </c>
      <c r="F481">
        <v>0</v>
      </c>
      <c r="G481">
        <v>12</v>
      </c>
      <c r="H481" t="str">
        <f>Hyperlink("http://www.seavest.co.za/inv/fpdf16/inv-preview.php?Id=42985","Click for Invoice PDF")</f>
        <v>Click for Invoice PDF</v>
      </c>
      <c r="I481"/>
    </row>
    <row r="482" spans="1:215">
      <c r="A482" t="s">
        <v>878</v>
      </c>
      <c r="B482" t="s">
        <v>19</v>
      </c>
      <c r="C482" t="s">
        <v>76</v>
      </c>
      <c r="D482">
        <v>23596</v>
      </c>
      <c r="E482" t="s">
        <v>876</v>
      </c>
      <c r="F482">
        <v>0</v>
      </c>
      <c r="G482">
        <v>12</v>
      </c>
      <c r="H482" t="str">
        <f>Hyperlink("http://www.seavest.co.za/inv/fpdf16/inv-preview.php?Id=42994","Click for Invoice PDF")</f>
        <v>Click for Invoice PDF</v>
      </c>
      <c r="I482"/>
    </row>
    <row r="483" spans="1:215">
      <c r="A483" t="s">
        <v>879</v>
      </c>
      <c r="B483" t="s">
        <v>228</v>
      </c>
      <c r="C483" t="s">
        <v>13</v>
      </c>
      <c r="D483">
        <v>23871</v>
      </c>
      <c r="E483" t="s">
        <v>876</v>
      </c>
      <c r="F483">
        <v>17108.9</v>
      </c>
      <c r="G483">
        <v>10</v>
      </c>
      <c r="H483" t="str">
        <f>Hyperlink("http://www.seavest.co.za/inv/fpdf16/inv-preview.php?Id=43136","Click for Invoice PDF")</f>
        <v>Click for Invoice PDF</v>
      </c>
      <c r="I483"/>
    </row>
    <row r="484" spans="1:215">
      <c r="A484" t="s">
        <v>880</v>
      </c>
      <c r="B484" t="s">
        <v>223</v>
      </c>
      <c r="C484" t="s">
        <v>47</v>
      </c>
      <c r="D484">
        <v>23749</v>
      </c>
      <c r="E484" t="s">
        <v>876</v>
      </c>
      <c r="F484">
        <v>0</v>
      </c>
      <c r="G484">
        <v>12</v>
      </c>
      <c r="H484" t="str">
        <f>Hyperlink("http://www.seavest.co.za/inv/fpdf16/inv-preview.php?Id=43209","Click for Invoice PDF")</f>
        <v>Click for Invoice PDF</v>
      </c>
      <c r="I484"/>
    </row>
    <row r="485" spans="1:215">
      <c r="A485" t="s">
        <v>881</v>
      </c>
      <c r="B485" t="s">
        <v>882</v>
      </c>
      <c r="C485" t="s">
        <v>27</v>
      </c>
      <c r="D485">
        <v>23777</v>
      </c>
      <c r="E485" t="s">
        <v>876</v>
      </c>
      <c r="F485">
        <v>0</v>
      </c>
      <c r="G485">
        <v>12</v>
      </c>
      <c r="H485" t="str">
        <f>Hyperlink("http://www.seavest.co.za/inv/fpdf16/inv-preview.php?Id=43354","Click for Invoice PDF")</f>
        <v>Click for Invoice PDF</v>
      </c>
      <c r="I485"/>
    </row>
    <row r="486" spans="1:215">
      <c r="A486" t="s">
        <v>883</v>
      </c>
      <c r="B486" t="s">
        <v>154</v>
      </c>
      <c r="C486" t="s">
        <v>27</v>
      </c>
      <c r="D486">
        <v>23819</v>
      </c>
      <c r="E486" t="s">
        <v>876</v>
      </c>
      <c r="F486">
        <v>7698.7</v>
      </c>
      <c r="G486">
        <v>11</v>
      </c>
      <c r="H486" t="str">
        <f>Hyperlink("http://www.seavest.co.za/inv/fpdf16/inv-preview.php?Id=43424","Click for Invoice PDF")</f>
        <v>Click for Invoice PDF</v>
      </c>
      <c r="I486"/>
    </row>
    <row r="487" spans="1:215">
      <c r="A487" t="s">
        <v>884</v>
      </c>
      <c r="B487" t="s">
        <v>882</v>
      </c>
      <c r="C487" t="s">
        <v>27</v>
      </c>
      <c r="D487">
        <v>23834</v>
      </c>
      <c r="E487" t="s">
        <v>876</v>
      </c>
      <c r="F487">
        <v>3592</v>
      </c>
      <c r="G487">
        <v>12</v>
      </c>
      <c r="H487" t="str">
        <f>Hyperlink("http://www.seavest.co.za/inv/fpdf16/inv-preview.php?Id=43441","Click for Invoice PDF")</f>
        <v>Click for Invoice PDF</v>
      </c>
      <c r="I487"/>
    </row>
    <row r="488" spans="1:215">
      <c r="A488" t="s">
        <v>885</v>
      </c>
      <c r="B488" t="s">
        <v>71</v>
      </c>
      <c r="C488" t="s">
        <v>67</v>
      </c>
      <c r="D488">
        <v>24187</v>
      </c>
      <c r="E488" t="s">
        <v>876</v>
      </c>
      <c r="F488">
        <v>9333.200000000001</v>
      </c>
      <c r="G488">
        <v>12</v>
      </c>
      <c r="H488" t="str">
        <f>Hyperlink("http://www.seavest.co.za/inv/fpdf16/inv-preview.php?Id=43578","Click for Invoice PDF")</f>
        <v>Click for Invoice PDF</v>
      </c>
      <c r="I488"/>
    </row>
    <row r="489" spans="1:215">
      <c r="A489" t="s">
        <v>886</v>
      </c>
      <c r="B489" t="s">
        <v>44</v>
      </c>
      <c r="C489" t="s">
        <v>13</v>
      </c>
      <c r="D489">
        <v>24184</v>
      </c>
      <c r="E489" t="s">
        <v>876</v>
      </c>
      <c r="F489">
        <v>22265.78</v>
      </c>
      <c r="G489">
        <v>12</v>
      </c>
      <c r="H489" t="str">
        <f>Hyperlink("http://www.seavest.co.za/inv/fpdf16/inv-preview.php?Id=43672","Click for Invoice PDF")</f>
        <v>Click for Invoice PDF</v>
      </c>
      <c r="I489"/>
    </row>
    <row r="490" spans="1:215">
      <c r="A490" t="s">
        <v>887</v>
      </c>
      <c r="B490" t="s">
        <v>888</v>
      </c>
      <c r="C490" t="s">
        <v>13</v>
      </c>
      <c r="D490">
        <v>24183</v>
      </c>
      <c r="E490" t="s">
        <v>876</v>
      </c>
      <c r="F490">
        <v>8154.06</v>
      </c>
      <c r="G490">
        <v>12</v>
      </c>
      <c r="H490" t="str">
        <f>Hyperlink("http://www.seavest.co.za/inv/fpdf16/inv-preview.php?Id=43680","Click for Invoice PDF")</f>
        <v>Click for Invoice PDF</v>
      </c>
      <c r="I490"/>
    </row>
    <row r="491" spans="1:215">
      <c r="A491" t="s">
        <v>889</v>
      </c>
      <c r="B491" t="s">
        <v>168</v>
      </c>
      <c r="C491" t="s">
        <v>137</v>
      </c>
      <c r="D491">
        <v>20911</v>
      </c>
      <c r="E491" t="s">
        <v>890</v>
      </c>
      <c r="F491">
        <v>2096.2</v>
      </c>
      <c r="G491">
        <v>404</v>
      </c>
      <c r="H491" t="str">
        <f>Hyperlink("http://www.seavest.co.za/inv/fpdf16/inv-preview.php?Id=40399","Click for Invoice PDF")</f>
        <v>Click for Invoice PDF</v>
      </c>
      <c r="I491"/>
    </row>
    <row r="492" spans="1:215">
      <c r="A492" t="s">
        <v>891</v>
      </c>
      <c r="B492" t="s">
        <v>838</v>
      </c>
      <c r="C492" t="s">
        <v>32</v>
      </c>
      <c r="D492">
        <v>23171</v>
      </c>
      <c r="E492" t="s">
        <v>892</v>
      </c>
      <c r="F492">
        <v>0</v>
      </c>
      <c r="G492">
        <v>42</v>
      </c>
      <c r="H492" t="str">
        <f>Hyperlink("http://www.seavest.co.za/inv/fpdf16/inv-preview.php?Id=42734","Click for Invoice PDF")</f>
        <v>Click for Invoice PDF</v>
      </c>
      <c r="I492"/>
    </row>
    <row r="493" spans="1:215">
      <c r="A493" t="s">
        <v>893</v>
      </c>
      <c r="B493" t="s">
        <v>842</v>
      </c>
      <c r="C493" t="s">
        <v>76</v>
      </c>
      <c r="D493">
        <v>23389</v>
      </c>
      <c r="E493" t="s">
        <v>892</v>
      </c>
      <c r="F493">
        <v>13148.02</v>
      </c>
      <c r="G493">
        <v>40</v>
      </c>
      <c r="H493" t="str">
        <f>Hyperlink("http://www.seavest.co.za/inv/fpdf16/inv-preview.php?Id=42989","Click for Invoice PDF")</f>
        <v>Click for Invoice PDF</v>
      </c>
      <c r="I493"/>
    </row>
    <row r="494" spans="1:215">
      <c r="A494" t="s">
        <v>894</v>
      </c>
      <c r="B494" t="s">
        <v>580</v>
      </c>
      <c r="C494" t="s">
        <v>13</v>
      </c>
      <c r="D494">
        <v>23957</v>
      </c>
      <c r="E494" t="s">
        <v>892</v>
      </c>
      <c r="F494">
        <v>5730.26</v>
      </c>
      <c r="G494">
        <v>40</v>
      </c>
      <c r="H494" t="str">
        <f>Hyperlink("http://www.seavest.co.za/inv/fpdf16/inv-preview.php?Id=43120","Click for Invoice PDF")</f>
        <v>Click for Invoice PDF</v>
      </c>
      <c r="I494"/>
    </row>
    <row r="495" spans="1:215">
      <c r="A495" t="s">
        <v>895</v>
      </c>
      <c r="B495" t="s">
        <v>807</v>
      </c>
      <c r="C495" t="s">
        <v>13</v>
      </c>
      <c r="D495">
        <v>23953</v>
      </c>
      <c r="E495" t="s">
        <v>892</v>
      </c>
      <c r="F495">
        <v>9509.6</v>
      </c>
      <c r="G495">
        <v>31</v>
      </c>
      <c r="H495" t="str">
        <f>Hyperlink("http://www.seavest.co.za/inv/fpdf16/inv-preview.php?Id=43130","Click for Invoice PDF")</f>
        <v>Click for Invoice PDF</v>
      </c>
      <c r="I495"/>
    </row>
    <row r="496" spans="1:215">
      <c r="A496" t="s">
        <v>896</v>
      </c>
      <c r="B496" t="s">
        <v>485</v>
      </c>
      <c r="C496" t="s">
        <v>13</v>
      </c>
      <c r="D496">
        <v>23939</v>
      </c>
      <c r="E496" t="s">
        <v>892</v>
      </c>
      <c r="F496">
        <v>4580.75</v>
      </c>
      <c r="G496">
        <v>40</v>
      </c>
      <c r="H496" t="str">
        <f>Hyperlink("http://www.seavest.co.za/inv/fpdf16/inv-preview.php?Id=43204","Click for Invoice PDF")</f>
        <v>Click for Invoice PDF</v>
      </c>
      <c r="I496"/>
    </row>
    <row r="497" spans="1:215">
      <c r="A497" t="s">
        <v>897</v>
      </c>
      <c r="B497" t="s">
        <v>154</v>
      </c>
      <c r="C497" t="s">
        <v>32</v>
      </c>
      <c r="D497">
        <v>23602</v>
      </c>
      <c r="E497" t="s">
        <v>892</v>
      </c>
      <c r="F497">
        <v>24641.02</v>
      </c>
      <c r="G497">
        <v>23</v>
      </c>
      <c r="H497" t="str">
        <f>Hyperlink("http://www.seavest.co.za/inv/fpdf16/inv-preview.php?Id=43241","Click for Invoice PDF")</f>
        <v>Click for Invoice PDF</v>
      </c>
      <c r="I497"/>
    </row>
    <row r="498" spans="1:215">
      <c r="A498" t="s">
        <v>898</v>
      </c>
      <c r="B498" t="s">
        <v>899</v>
      </c>
      <c r="C498" t="s">
        <v>13</v>
      </c>
      <c r="D498">
        <v>23940</v>
      </c>
      <c r="E498" t="s">
        <v>892</v>
      </c>
      <c r="F498">
        <v>13731.03</v>
      </c>
      <c r="G498">
        <v>40</v>
      </c>
      <c r="H498" t="str">
        <f>Hyperlink("http://www.seavest.co.za/inv/fpdf16/inv-preview.php?Id=43287","Click for Invoice PDF")</f>
        <v>Click for Invoice PDF</v>
      </c>
      <c r="I498"/>
    </row>
    <row r="499" spans="1:215">
      <c r="A499" t="s">
        <v>900</v>
      </c>
      <c r="B499" t="s">
        <v>759</v>
      </c>
      <c r="C499" t="s">
        <v>13</v>
      </c>
      <c r="D499">
        <v>23792</v>
      </c>
      <c r="E499" t="s">
        <v>892</v>
      </c>
      <c r="F499">
        <v>14392</v>
      </c>
      <c r="G499">
        <v>39</v>
      </c>
      <c r="H499" t="str">
        <f>Hyperlink("http://www.seavest.co.za/inv/fpdf16/inv-preview.php?Id=43387","Click for Invoice PDF")</f>
        <v>Click for Invoice PDF</v>
      </c>
      <c r="I499"/>
    </row>
    <row r="500" spans="1:215">
      <c r="A500" t="s">
        <v>901</v>
      </c>
      <c r="B500" t="s">
        <v>756</v>
      </c>
      <c r="C500" t="s">
        <v>13</v>
      </c>
      <c r="D500">
        <v>23791</v>
      </c>
      <c r="E500" t="s">
        <v>892</v>
      </c>
      <c r="F500">
        <v>11556</v>
      </c>
      <c r="G500">
        <v>39</v>
      </c>
      <c r="H500" t="str">
        <f>Hyperlink("http://www.seavest.co.za/inv/fpdf16/inv-preview.php?Id=43388","Click for Invoice PDF")</f>
        <v>Click for Invoice PDF</v>
      </c>
      <c r="I500"/>
    </row>
    <row r="501" spans="1:215">
      <c r="A501" t="s">
        <v>902</v>
      </c>
      <c r="B501" t="s">
        <v>58</v>
      </c>
      <c r="C501" t="s">
        <v>13</v>
      </c>
      <c r="D501">
        <v>23951</v>
      </c>
      <c r="E501" t="s">
        <v>892</v>
      </c>
      <c r="F501">
        <v>5308.96</v>
      </c>
      <c r="G501">
        <v>40</v>
      </c>
      <c r="H501" t="str">
        <f>Hyperlink("http://www.seavest.co.za/inv/fpdf16/inv-preview.php?Id=43450","Click for Invoice PDF")</f>
        <v>Click for Invoice PDF</v>
      </c>
      <c r="I501"/>
    </row>
    <row r="502" spans="1:215">
      <c r="A502" t="s">
        <v>903</v>
      </c>
      <c r="B502" t="s">
        <v>904</v>
      </c>
      <c r="C502" t="s">
        <v>95</v>
      </c>
      <c r="D502">
        <v>23904</v>
      </c>
      <c r="E502" t="s">
        <v>892</v>
      </c>
      <c r="F502">
        <v>4187.52</v>
      </c>
      <c r="G502">
        <v>40</v>
      </c>
      <c r="H502" t="str">
        <f>Hyperlink("http://www.seavest.co.za/inv/fpdf16/inv-preview.php?Id=43484","Click for Invoice PDF")</f>
        <v>Click for Invoice PDF</v>
      </c>
      <c r="I502"/>
    </row>
    <row r="503" spans="1:215">
      <c r="A503" t="s">
        <v>905</v>
      </c>
      <c r="B503" t="s">
        <v>297</v>
      </c>
      <c r="C503" t="s">
        <v>47</v>
      </c>
      <c r="D503">
        <v>22308</v>
      </c>
      <c r="E503" t="s">
        <v>906</v>
      </c>
      <c r="F503">
        <v>5801.3</v>
      </c>
      <c r="G503">
        <v>226</v>
      </c>
      <c r="H503" t="str">
        <f>Hyperlink("http://www.seavest.co.za/inv/fpdf16/inv-preview.php?Id=41885","Click for Invoice PDF")</f>
        <v>Click for Invoice PDF</v>
      </c>
      <c r="I503"/>
    </row>
    <row r="504" spans="1:215">
      <c r="A504" t="s">
        <v>907</v>
      </c>
      <c r="B504" t="s">
        <v>908</v>
      </c>
      <c r="C504" t="s">
        <v>89</v>
      </c>
      <c r="D504">
        <v>22036</v>
      </c>
      <c r="E504" t="s">
        <v>909</v>
      </c>
      <c r="F504">
        <v>8025.5</v>
      </c>
      <c r="G504">
        <v>19</v>
      </c>
      <c r="H504" t="str">
        <f>Hyperlink("http://www.seavest.co.za/inv/fpdf16/inv-preview.php?Id=40785","Click for Invoice PDF")</f>
        <v>Click for Invoice PDF</v>
      </c>
      <c r="I504"/>
    </row>
    <row r="505" spans="1:215">
      <c r="A505" t="s">
        <v>910</v>
      </c>
      <c r="B505" t="s">
        <v>288</v>
      </c>
      <c r="C505" t="s">
        <v>47</v>
      </c>
      <c r="D505">
        <v>22987</v>
      </c>
      <c r="E505" t="s">
        <v>911</v>
      </c>
      <c r="F505">
        <v>11476.35</v>
      </c>
      <c r="G505">
        <v>151</v>
      </c>
      <c r="H505" t="str">
        <f>Hyperlink("http://www.seavest.co.za/inv/fpdf16/inv-preview.php?Id=42364","Click for Invoice PDF")</f>
        <v>Click for Invoice PDF</v>
      </c>
      <c r="I505"/>
    </row>
    <row r="506" spans="1:215">
      <c r="A506" t="s">
        <v>658</v>
      </c>
      <c r="B506" t="s">
        <v>594</v>
      </c>
      <c r="C506" t="s">
        <v>47</v>
      </c>
      <c r="D506">
        <v>22993</v>
      </c>
      <c r="E506" t="s">
        <v>911</v>
      </c>
      <c r="F506">
        <v>5248.85</v>
      </c>
      <c r="G506">
        <v>80</v>
      </c>
      <c r="H506" t="str">
        <f>Hyperlink("http://www.seavest.co.za/inv/fpdf16/inv-preview.php?Id=42537","Click for Invoice PDF")</f>
        <v>Click for Invoice PDF</v>
      </c>
      <c r="I506"/>
    </row>
    <row r="507" spans="1:215">
      <c r="A507" t="s">
        <v>912</v>
      </c>
      <c r="B507" t="s">
        <v>243</v>
      </c>
      <c r="C507" t="s">
        <v>47</v>
      </c>
      <c r="D507">
        <v>23546</v>
      </c>
      <c r="E507" t="s">
        <v>913</v>
      </c>
      <c r="F507">
        <v>254744</v>
      </c>
      <c r="G507">
        <v>73</v>
      </c>
      <c r="H507" t="str">
        <f>Hyperlink("http://www.seavest.co.za/inv/fpdf16/inv-preview.php?Id=42609","Click for Invoice PDF")</f>
        <v>Click for Invoice PDF</v>
      </c>
      <c r="I507"/>
    </row>
    <row r="508" spans="1:215">
      <c r="A508" t="s">
        <v>914</v>
      </c>
      <c r="B508" t="s">
        <v>465</v>
      </c>
      <c r="C508" t="s">
        <v>47</v>
      </c>
      <c r="D508">
        <v>23597</v>
      </c>
      <c r="E508" t="s">
        <v>913</v>
      </c>
      <c r="F508">
        <v>146576</v>
      </c>
      <c r="G508">
        <v>49</v>
      </c>
      <c r="H508" t="str">
        <f>Hyperlink("http://www.seavest.co.za/inv/fpdf16/inv-preview.php?Id=43237","Click for Invoice PDF")</f>
        <v>Click for Invoice PDF</v>
      </c>
      <c r="I508"/>
    </row>
    <row r="509" spans="1:215">
      <c r="A509" t="s">
        <v>915</v>
      </c>
      <c r="B509" t="s">
        <v>916</v>
      </c>
      <c r="C509" t="s">
        <v>89</v>
      </c>
      <c r="D509">
        <v>21169</v>
      </c>
      <c r="E509" t="s">
        <v>917</v>
      </c>
      <c r="F509">
        <v>4060</v>
      </c>
      <c r="G509">
        <v>372</v>
      </c>
      <c r="H509" t="str">
        <f>Hyperlink("http://www.seavest.co.za/inv/fpdf16/inv-preview.php?Id=40839","Click for Invoice PDF")</f>
        <v>Click for Invoice PDF</v>
      </c>
      <c r="I509"/>
    </row>
    <row r="510" spans="1:215">
      <c r="A510" t="s">
        <v>918</v>
      </c>
      <c r="B510" t="s">
        <v>382</v>
      </c>
      <c r="C510" t="s">
        <v>383</v>
      </c>
      <c r="D510">
        <v>21096</v>
      </c>
      <c r="E510" t="s">
        <v>917</v>
      </c>
      <c r="F510">
        <v>91722.25</v>
      </c>
      <c r="G510">
        <v>373</v>
      </c>
      <c r="H510" t="str">
        <f>Hyperlink("http://www.seavest.co.za/inv/fpdf16/inv-preview.php?Id=40688","Click for Invoice PDF")</f>
        <v>Click for Invoice PDF</v>
      </c>
      <c r="I510"/>
    </row>
    <row r="511" spans="1:215">
      <c r="A511" t="s">
        <v>919</v>
      </c>
      <c r="B511" t="s">
        <v>528</v>
      </c>
      <c r="C511" t="s">
        <v>89</v>
      </c>
      <c r="D511">
        <v>21022</v>
      </c>
      <c r="E511" t="s">
        <v>917</v>
      </c>
      <c r="F511">
        <v>8262</v>
      </c>
      <c r="G511">
        <v>373</v>
      </c>
      <c r="H511" t="str">
        <f>Hyperlink("http://www.seavest.co.za/inv/fpdf16/inv-preview.php?Id=40771","Click for Invoice PDF")</f>
        <v>Click for Invoice PDF</v>
      </c>
      <c r="I511"/>
    </row>
    <row r="512" spans="1:215">
      <c r="A512" t="s">
        <v>920</v>
      </c>
      <c r="B512" t="s">
        <v>154</v>
      </c>
      <c r="C512" t="s">
        <v>27</v>
      </c>
      <c r="D512">
        <v>24196</v>
      </c>
      <c r="E512" t="s">
        <v>921</v>
      </c>
      <c r="F512">
        <v>47256.6</v>
      </c>
      <c r="G512">
        <v>11</v>
      </c>
      <c r="H512" t="str">
        <f>Hyperlink("http://www.seavest.co.za/inv/fpdf16/inv-preview.php?Id=43351","Click for Invoice PDF")</f>
        <v>Click for Invoice PDF</v>
      </c>
      <c r="I512"/>
    </row>
    <row r="513" spans="1:215">
      <c r="A513" t="s">
        <v>922</v>
      </c>
      <c r="B513" t="s">
        <v>923</v>
      </c>
      <c r="C513" t="s">
        <v>47</v>
      </c>
      <c r="D513">
        <v>24129</v>
      </c>
      <c r="E513" t="s">
        <v>921</v>
      </c>
      <c r="F513">
        <v>26122.93</v>
      </c>
      <c r="G513">
        <v>11</v>
      </c>
      <c r="H513" t="str">
        <f>Hyperlink("http://www.seavest.co.za/inv/fpdf16/inv-preview.php?Id=43192","Click for Invoice PDF")</f>
        <v>Click for Invoice PDF</v>
      </c>
      <c r="I513"/>
    </row>
    <row r="514" spans="1:215">
      <c r="A514" t="s">
        <v>924</v>
      </c>
      <c r="B514" t="s">
        <v>780</v>
      </c>
      <c r="C514" t="s">
        <v>67</v>
      </c>
      <c r="D514">
        <v>23844</v>
      </c>
      <c r="E514" t="s">
        <v>921</v>
      </c>
      <c r="F514">
        <v>9555.200000000001</v>
      </c>
      <c r="G514">
        <v>11</v>
      </c>
      <c r="H514" t="str">
        <f>Hyperlink("http://www.seavest.co.za/inv/fpdf16/inv-preview.php?Id=43437","Click for Invoice PDF")</f>
        <v>Click for Invoice PDF</v>
      </c>
      <c r="I514"/>
    </row>
    <row r="515" spans="1:215">
      <c r="A515" t="s">
        <v>925</v>
      </c>
      <c r="B515" t="s">
        <v>847</v>
      </c>
      <c r="C515" t="s">
        <v>67</v>
      </c>
      <c r="D515">
        <v>23869</v>
      </c>
      <c r="E515" t="s">
        <v>921</v>
      </c>
      <c r="F515">
        <v>8455.200000000001</v>
      </c>
      <c r="G515">
        <v>10</v>
      </c>
      <c r="H515" t="str">
        <f>Hyperlink("http://www.seavest.co.za/inv/fpdf16/inv-preview.php?Id=43456","Click for Invoice PDF")</f>
        <v>Click for Invoice PDF</v>
      </c>
      <c r="I515"/>
    </row>
    <row r="516" spans="1:215">
      <c r="A516" t="s">
        <v>926</v>
      </c>
      <c r="B516" t="s">
        <v>154</v>
      </c>
      <c r="C516" t="s">
        <v>27</v>
      </c>
      <c r="D516">
        <v>23973</v>
      </c>
      <c r="E516" t="s">
        <v>921</v>
      </c>
      <c r="F516">
        <v>9437</v>
      </c>
      <c r="G516">
        <v>11</v>
      </c>
      <c r="H516" t="str">
        <f>Hyperlink("http://www.seavest.co.za/inv/fpdf16/inv-preview.php?Id=43517","Click for Invoice PDF")</f>
        <v>Click for Invoice PDF</v>
      </c>
      <c r="I516"/>
    </row>
    <row r="517" spans="1:215">
      <c r="A517" t="s">
        <v>927</v>
      </c>
      <c r="B517" t="s">
        <v>343</v>
      </c>
      <c r="C517" t="s">
        <v>27</v>
      </c>
      <c r="D517">
        <v>23874</v>
      </c>
      <c r="E517" t="s">
        <v>921</v>
      </c>
      <c r="F517">
        <v>8379.6</v>
      </c>
      <c r="G517">
        <v>11</v>
      </c>
      <c r="H517" t="str">
        <f>Hyperlink("http://www.seavest.co.za/inv/fpdf16/inv-preview.php?Id=43464","Click for Invoice PDF")</f>
        <v>Click for Invoice PDF</v>
      </c>
      <c r="I517"/>
    </row>
    <row r="518" spans="1:215">
      <c r="A518" t="s">
        <v>928</v>
      </c>
      <c r="B518" t="s">
        <v>386</v>
      </c>
      <c r="C518" t="s">
        <v>13</v>
      </c>
      <c r="D518">
        <v>24189</v>
      </c>
      <c r="E518" t="s">
        <v>921</v>
      </c>
      <c r="F518">
        <v>5649.2</v>
      </c>
      <c r="G518">
        <v>11</v>
      </c>
      <c r="H518" t="str">
        <f>Hyperlink("http://www.seavest.co.za/inv/fpdf16/inv-preview.php?Id=43636","Click for Invoice PDF")</f>
        <v>Click for Invoice PDF</v>
      </c>
      <c r="I518"/>
    </row>
    <row r="519" spans="1:215">
      <c r="A519" t="s">
        <v>929</v>
      </c>
      <c r="B519" t="s">
        <v>29</v>
      </c>
      <c r="C519" t="s">
        <v>13</v>
      </c>
      <c r="D519">
        <v>23959</v>
      </c>
      <c r="E519" t="s">
        <v>930</v>
      </c>
      <c r="F519">
        <v>5577.8</v>
      </c>
      <c r="G519">
        <v>32</v>
      </c>
      <c r="H519" t="str">
        <f>Hyperlink("http://www.seavest.co.za/inv/fpdf16/inv-preview.php?Id=42863","Click for Invoice PDF")</f>
        <v>Click for Invoice PDF</v>
      </c>
      <c r="I519"/>
    </row>
    <row r="520" spans="1:215">
      <c r="A520" t="s">
        <v>931</v>
      </c>
      <c r="B520" t="s">
        <v>104</v>
      </c>
      <c r="C520" t="s">
        <v>13</v>
      </c>
      <c r="D520">
        <v>23960</v>
      </c>
      <c r="E520" t="s">
        <v>930</v>
      </c>
      <c r="F520">
        <v>7741.3</v>
      </c>
      <c r="G520">
        <v>29</v>
      </c>
      <c r="H520" t="str">
        <f>Hyperlink("http://www.seavest.co.za/inv/fpdf16/inv-preview.php?Id=43139","Click for Invoice PDF")</f>
        <v>Click for Invoice PDF</v>
      </c>
      <c r="I520"/>
    </row>
    <row r="521" spans="1:215">
      <c r="A521" t="s">
        <v>932</v>
      </c>
      <c r="B521" t="s">
        <v>510</v>
      </c>
      <c r="C521" t="s">
        <v>20</v>
      </c>
      <c r="D521">
        <v>23899</v>
      </c>
      <c r="E521" t="s">
        <v>930</v>
      </c>
      <c r="F521">
        <v>0</v>
      </c>
      <c r="G521">
        <v>42</v>
      </c>
      <c r="H521" t="str">
        <f>Hyperlink("http://www.seavest.co.za/inv/fpdf16/inv-preview.php?Id=43383","Click for Invoice PDF")</f>
        <v>Click for Invoice PDF</v>
      </c>
      <c r="I521"/>
    </row>
    <row r="522" spans="1:215">
      <c r="A522" t="s">
        <v>933</v>
      </c>
      <c r="B522" t="s">
        <v>196</v>
      </c>
      <c r="C522" t="s">
        <v>32</v>
      </c>
      <c r="D522">
        <v>23803</v>
      </c>
      <c r="E522" t="s">
        <v>930</v>
      </c>
      <c r="F522">
        <v>9894.950000000001</v>
      </c>
      <c r="G522">
        <v>38</v>
      </c>
      <c r="H522" t="str">
        <f>Hyperlink("http://www.seavest.co.za/inv/fpdf16/inv-preview.php?Id=43416","Click for Invoice PDF")</f>
        <v>Click for Invoice PDF</v>
      </c>
      <c r="I522"/>
    </row>
    <row r="523" spans="1:215">
      <c r="A523" t="s">
        <v>934</v>
      </c>
      <c r="B523" t="s">
        <v>163</v>
      </c>
      <c r="C523" t="s">
        <v>76</v>
      </c>
      <c r="D523">
        <v>21964</v>
      </c>
      <c r="E523" t="s">
        <v>935</v>
      </c>
      <c r="F523">
        <v>35143.52</v>
      </c>
      <c r="G523">
        <v>80</v>
      </c>
      <c r="H523" t="str">
        <f>Hyperlink("http://www.seavest.co.za/inv/fpdf16/inv-preview.php?Id=41545","Click for Invoice PDF")</f>
        <v>Click for Invoice PDF</v>
      </c>
      <c r="I523"/>
    </row>
    <row r="524" spans="1:215">
      <c r="A524" t="s">
        <v>936</v>
      </c>
      <c r="B524" t="s">
        <v>460</v>
      </c>
      <c r="C524" t="s">
        <v>89</v>
      </c>
      <c r="D524">
        <v>21341</v>
      </c>
      <c r="E524" t="s">
        <v>937</v>
      </c>
      <c r="F524">
        <v>43556.44</v>
      </c>
      <c r="G524">
        <v>253</v>
      </c>
      <c r="H524" t="str">
        <f>Hyperlink("http://www.seavest.co.za/inv/fpdf16/inv-preview.php?Id=40984","Click for Invoice PDF")</f>
        <v>Click for Invoice PDF</v>
      </c>
      <c r="I524"/>
    </row>
    <row r="525" spans="1:215">
      <c r="A525" t="s">
        <v>938</v>
      </c>
      <c r="B525" t="s">
        <v>305</v>
      </c>
      <c r="C525" t="s">
        <v>47</v>
      </c>
      <c r="D525">
        <v>23382</v>
      </c>
      <c r="E525" t="s">
        <v>939</v>
      </c>
      <c r="F525">
        <v>0</v>
      </c>
      <c r="G525">
        <v>103</v>
      </c>
      <c r="H525" t="str">
        <f>Hyperlink("http://www.seavest.co.za/inv/fpdf16/inv-preview.php?Id=42602","Click for Invoice PDF")</f>
        <v>Click for Invoice PDF</v>
      </c>
      <c r="I525"/>
    </row>
    <row r="526" spans="1:215">
      <c r="A526" t="s">
        <v>940</v>
      </c>
      <c r="B526" t="s">
        <v>29</v>
      </c>
      <c r="C526" t="s">
        <v>13</v>
      </c>
      <c r="D526">
        <v>23465</v>
      </c>
      <c r="E526" t="s">
        <v>939</v>
      </c>
      <c r="F526">
        <v>10990.32</v>
      </c>
      <c r="G526">
        <v>19</v>
      </c>
      <c r="H526" t="str">
        <f>Hyperlink("http://www.seavest.co.za/inv/fpdf16/inv-preview.php?Id=42975","Click for Invoice PDF")</f>
        <v>Click for Invoice PDF</v>
      </c>
      <c r="I526"/>
    </row>
    <row r="527" spans="1:215">
      <c r="A527" t="s">
        <v>941</v>
      </c>
      <c r="B527" t="s">
        <v>60</v>
      </c>
      <c r="C527" t="s">
        <v>20</v>
      </c>
      <c r="D527">
        <v>23165</v>
      </c>
      <c r="E527" t="s">
        <v>942</v>
      </c>
      <c r="F527">
        <v>10451.55</v>
      </c>
      <c r="G527">
        <v>81</v>
      </c>
      <c r="H527" t="str">
        <f>Hyperlink("http://www.seavest.co.za/inv/fpdf16/inv-preview.php?Id=42630","Click for Invoice PDF")</f>
        <v>Click for Invoice PDF</v>
      </c>
      <c r="I527"/>
    </row>
    <row r="528" spans="1:215">
      <c r="A528" t="s">
        <v>943</v>
      </c>
      <c r="B528" t="s">
        <v>580</v>
      </c>
      <c r="C528" t="s">
        <v>13</v>
      </c>
      <c r="D528">
        <v>23141</v>
      </c>
      <c r="E528" t="s">
        <v>942</v>
      </c>
      <c r="F528">
        <v>12479.05</v>
      </c>
      <c r="G528">
        <v>81</v>
      </c>
      <c r="H528" t="str">
        <f>Hyperlink("http://www.seavest.co.za/inv/fpdf16/inv-preview.php?Id=42669","Click for Invoice PDF")</f>
        <v>Click for Invoice PDF</v>
      </c>
      <c r="I528"/>
    </row>
    <row r="529" spans="1:215">
      <c r="A529" t="s">
        <v>944</v>
      </c>
      <c r="B529" t="s">
        <v>64</v>
      </c>
      <c r="C529" t="s">
        <v>13</v>
      </c>
      <c r="D529">
        <v>23264</v>
      </c>
      <c r="E529" t="s">
        <v>942</v>
      </c>
      <c r="F529">
        <v>213403.59</v>
      </c>
      <c r="G529">
        <v>17</v>
      </c>
      <c r="H529" t="str">
        <f>Hyperlink("http://www.seavest.co.za/inv/fpdf16/inv-preview.php?Id=42861","Click for Invoice PDF")</f>
        <v>Click for Invoice PDF</v>
      </c>
      <c r="I529"/>
    </row>
    <row r="530" spans="1:215">
      <c r="A530" t="s">
        <v>945</v>
      </c>
      <c r="B530" t="s">
        <v>553</v>
      </c>
      <c r="C530" t="s">
        <v>47</v>
      </c>
      <c r="D530">
        <v>23002</v>
      </c>
      <c r="E530" t="s">
        <v>946</v>
      </c>
      <c r="F530">
        <v>9670.75</v>
      </c>
      <c r="G530">
        <v>80</v>
      </c>
      <c r="H530" t="str">
        <f>Hyperlink("http://www.seavest.co.za/inv/fpdf16/inv-preview.php?Id=42552","Click for Invoice PDF")</f>
        <v>Click for Invoice PDF</v>
      </c>
      <c r="I530"/>
    </row>
    <row r="531" spans="1:215">
      <c r="A531" t="s">
        <v>947</v>
      </c>
      <c r="B531" t="s">
        <v>553</v>
      </c>
      <c r="C531" t="s">
        <v>47</v>
      </c>
      <c r="D531">
        <v>23008</v>
      </c>
      <c r="E531" t="s">
        <v>946</v>
      </c>
      <c r="F531">
        <v>8846.58</v>
      </c>
      <c r="G531">
        <v>107</v>
      </c>
      <c r="H531" t="str">
        <f>Hyperlink("http://www.seavest.co.za/inv/fpdf16/inv-preview.php?Id=42581","Click for Invoice PDF")</f>
        <v>Click for Invoice PDF</v>
      </c>
      <c r="I531"/>
    </row>
    <row r="532" spans="1:215">
      <c r="A532" t="s">
        <v>948</v>
      </c>
      <c r="B532" t="s">
        <v>949</v>
      </c>
      <c r="C532" t="s">
        <v>76</v>
      </c>
      <c r="D532">
        <v>22565</v>
      </c>
      <c r="E532" t="s">
        <v>950</v>
      </c>
      <c r="F532">
        <v>5010.35</v>
      </c>
      <c r="G532">
        <v>32</v>
      </c>
      <c r="H532" t="str">
        <f>Hyperlink("http://www.seavest.co.za/inv/fpdf16/inv-preview.php?Id=42097","Click for Invoice PDF")</f>
        <v>Click for Invoice PDF</v>
      </c>
      <c r="I532"/>
    </row>
    <row r="533" spans="1:215">
      <c r="A533" t="s">
        <v>951</v>
      </c>
      <c r="B533" t="s">
        <v>460</v>
      </c>
      <c r="C533" t="s">
        <v>89</v>
      </c>
      <c r="D533">
        <v>22632</v>
      </c>
      <c r="E533" t="s">
        <v>950</v>
      </c>
      <c r="F533">
        <v>7529.3</v>
      </c>
      <c r="G533">
        <v>79</v>
      </c>
      <c r="H533" t="str">
        <f>Hyperlink("http://www.seavest.co.za/inv/fpdf16/inv-preview.php?Id=42123","Click for Invoice PDF")</f>
        <v>Click for Invoice PDF</v>
      </c>
      <c r="I533"/>
    </row>
    <row r="534" spans="1:215">
      <c r="A534" t="s">
        <v>952</v>
      </c>
      <c r="B534" t="s">
        <v>213</v>
      </c>
      <c r="C534" t="s">
        <v>383</v>
      </c>
      <c r="D534">
        <v>20510</v>
      </c>
      <c r="E534" t="s">
        <v>953</v>
      </c>
      <c r="F534">
        <v>135524.97</v>
      </c>
      <c r="G534">
        <v>296</v>
      </c>
      <c r="H534" t="str">
        <f>Hyperlink("http://www.seavest.co.za/inv/fpdf16/inv-preview.php?Id=40122","Click for Invoice PDF")</f>
        <v>Click for Invoice PDF</v>
      </c>
      <c r="I534"/>
    </row>
    <row r="535" spans="1:215">
      <c r="A535" t="s">
        <v>954</v>
      </c>
      <c r="B535" t="s">
        <v>592</v>
      </c>
      <c r="C535" t="s">
        <v>47</v>
      </c>
      <c r="D535">
        <v>20945</v>
      </c>
      <c r="E535" t="s">
        <v>953</v>
      </c>
      <c r="F535">
        <v>2830.4</v>
      </c>
      <c r="G535">
        <v>375</v>
      </c>
      <c r="H535" t="str">
        <f>Hyperlink("http://www.seavest.co.za/inv/fpdf16/inv-preview.php?Id=40343","Click for Invoice PDF")</f>
        <v>Click for Invoice PDF</v>
      </c>
      <c r="I535"/>
    </row>
    <row r="536" spans="1:215">
      <c r="A536" t="s">
        <v>955</v>
      </c>
      <c r="B536" t="s">
        <v>17</v>
      </c>
      <c r="C536" t="s">
        <v>13</v>
      </c>
      <c r="D536">
        <v>24167</v>
      </c>
      <c r="E536" t="s">
        <v>956</v>
      </c>
      <c r="F536">
        <v>0</v>
      </c>
      <c r="G536">
        <v>10</v>
      </c>
      <c r="H536" t="str">
        <f>Hyperlink("http://www.seavest.co.za/inv/fpdf16/inv-preview.php?Id=43090","Click for Invoice PDF")</f>
        <v>Click for Invoice PDF</v>
      </c>
      <c r="I536"/>
    </row>
    <row r="537" spans="1:215">
      <c r="A537" t="s">
        <v>957</v>
      </c>
      <c r="B537" t="s">
        <v>382</v>
      </c>
      <c r="C537" t="s">
        <v>13</v>
      </c>
      <c r="D537">
        <v>23942</v>
      </c>
      <c r="E537" t="s">
        <v>956</v>
      </c>
      <c r="F537">
        <v>0</v>
      </c>
      <c r="G537">
        <v>10</v>
      </c>
      <c r="H537" t="str">
        <f>Hyperlink("http://www.seavest.co.za/inv/fpdf16/inv-preview.php?Id=42381","Click for Invoice PDF")</f>
        <v>Click for Invoice PDF</v>
      </c>
      <c r="I537"/>
    </row>
    <row r="538" spans="1:215">
      <c r="A538" t="s">
        <v>958</v>
      </c>
      <c r="B538" t="s">
        <v>64</v>
      </c>
      <c r="C538" t="s">
        <v>13</v>
      </c>
      <c r="D538">
        <v>23858</v>
      </c>
      <c r="E538" t="s">
        <v>956</v>
      </c>
      <c r="F538">
        <v>0</v>
      </c>
      <c r="G538">
        <v>10</v>
      </c>
      <c r="H538" t="str">
        <f>Hyperlink("http://www.seavest.co.za/inv/fpdf16/inv-preview.php?Id=42795","Click for Invoice PDF")</f>
        <v>Click for Invoice PDF</v>
      </c>
      <c r="I538"/>
    </row>
    <row r="539" spans="1:215">
      <c r="A539" t="s">
        <v>959</v>
      </c>
      <c r="B539" t="s">
        <v>97</v>
      </c>
      <c r="C539" t="s">
        <v>27</v>
      </c>
      <c r="D539">
        <v>24190</v>
      </c>
      <c r="E539" t="s">
        <v>956</v>
      </c>
      <c r="F539">
        <v>7720</v>
      </c>
      <c r="G539">
        <v>9</v>
      </c>
      <c r="H539" t="str">
        <f>Hyperlink("http://www.seavest.co.za/inv/fpdf16/inv-preview.php?Id=43602","Click for Invoice PDF")</f>
        <v>Click for Invoice PDF</v>
      </c>
      <c r="I539"/>
    </row>
    <row r="540" spans="1:215">
      <c r="A540" t="s">
        <v>960</v>
      </c>
      <c r="B540" t="s">
        <v>329</v>
      </c>
      <c r="C540" t="s">
        <v>27</v>
      </c>
      <c r="D540">
        <v>24120</v>
      </c>
      <c r="E540" t="s">
        <v>956</v>
      </c>
      <c r="F540">
        <v>16798.3</v>
      </c>
      <c r="G540">
        <v>1</v>
      </c>
      <c r="H540" t="str">
        <f>Hyperlink("http://www.seavest.co.za/inv/fpdf16/inv-preview.php?Id=43623","Click for Invoice PDF")</f>
        <v>Click for Invoice PDF</v>
      </c>
      <c r="I540"/>
    </row>
    <row r="541" spans="1:215">
      <c r="A541" t="s">
        <v>961</v>
      </c>
      <c r="B541" t="s">
        <v>592</v>
      </c>
      <c r="C541" t="s">
        <v>47</v>
      </c>
      <c r="D541">
        <v>24136</v>
      </c>
      <c r="E541" t="s">
        <v>956</v>
      </c>
      <c r="F541">
        <v>4489.6</v>
      </c>
      <c r="G541">
        <v>8</v>
      </c>
      <c r="H541" t="str">
        <f>Hyperlink("http://www.seavest.co.za/inv/fpdf16/inv-preview.php?Id=43644","Click for Invoice PDF")</f>
        <v>Click for Invoice PDF</v>
      </c>
      <c r="I541"/>
    </row>
    <row r="542" spans="1:215">
      <c r="A542" t="s">
        <v>962</v>
      </c>
      <c r="B542" t="s">
        <v>963</v>
      </c>
      <c r="C542" t="s">
        <v>13</v>
      </c>
      <c r="D542">
        <v>24206</v>
      </c>
      <c r="E542" t="s">
        <v>956</v>
      </c>
      <c r="F542">
        <v>20697.34</v>
      </c>
      <c r="G542">
        <v>9</v>
      </c>
      <c r="H542" t="str">
        <f>Hyperlink("http://www.seavest.co.za/inv/fpdf16/inv-preview.php?Id=43646","Click for Invoice PDF")</f>
        <v>Click for Invoice PDF</v>
      </c>
      <c r="I542"/>
    </row>
    <row r="543" spans="1:215">
      <c r="A543" t="s">
        <v>964</v>
      </c>
      <c r="B543" t="s">
        <v>36</v>
      </c>
      <c r="C543" t="s">
        <v>13</v>
      </c>
      <c r="D543">
        <v>24192</v>
      </c>
      <c r="E543" t="s">
        <v>956</v>
      </c>
      <c r="F543">
        <v>8245.68</v>
      </c>
      <c r="G543">
        <v>9</v>
      </c>
      <c r="H543" t="str">
        <f>Hyperlink("http://www.seavest.co.za/inv/fpdf16/inv-preview.php?Id=43689","Click for Invoice PDF")</f>
        <v>Click for Invoice PDF</v>
      </c>
      <c r="I543"/>
    </row>
    <row r="544" spans="1:215">
      <c r="A544" t="s">
        <v>965</v>
      </c>
      <c r="B544" t="s">
        <v>820</v>
      </c>
      <c r="C544" t="s">
        <v>966</v>
      </c>
      <c r="D544">
        <v>24191</v>
      </c>
      <c r="E544" t="s">
        <v>956</v>
      </c>
      <c r="F544">
        <v>7759.6</v>
      </c>
      <c r="G544">
        <v>9</v>
      </c>
      <c r="H544" t="str">
        <f>Hyperlink("http://www.seavest.co.za/inv/fpdf16/inv-preview.php?Id=43693","Click for Invoice PDF")</f>
        <v>Click for Invoice PDF</v>
      </c>
      <c r="I544"/>
    </row>
    <row r="545" spans="1:215">
      <c r="A545" t="s">
        <v>967</v>
      </c>
      <c r="B545" t="s">
        <v>968</v>
      </c>
      <c r="C545" t="s">
        <v>67</v>
      </c>
      <c r="D545">
        <v>22347</v>
      </c>
      <c r="E545" t="s">
        <v>969</v>
      </c>
      <c r="F545">
        <v>5798</v>
      </c>
      <c r="G545">
        <v>220</v>
      </c>
      <c r="H545" t="str">
        <f>Hyperlink("http://www.seavest.co.za/inv/fpdf16/inv-preview.php?Id=41914","Click for Invoice PDF")</f>
        <v>Click for Invoice PDF</v>
      </c>
      <c r="I545"/>
    </row>
    <row r="546" spans="1:215">
      <c r="A546" t="s">
        <v>970</v>
      </c>
      <c r="B546" t="s">
        <v>168</v>
      </c>
      <c r="C546"/>
      <c r="D546">
        <v>22014</v>
      </c>
      <c r="E546" t="s">
        <v>971</v>
      </c>
      <c r="F546">
        <v>5579.1</v>
      </c>
      <c r="G546">
        <v>249</v>
      </c>
      <c r="H546" t="str">
        <f>Hyperlink("http://www.seavest.co.za/inv/fpdf16/inv-preview.php?Id=41586","Click for Invoice PDF")</f>
        <v>Click for Invoice PDF</v>
      </c>
      <c r="I546"/>
    </row>
    <row r="547" spans="1:215">
      <c r="A547" t="s">
        <v>972</v>
      </c>
      <c r="B547" t="s">
        <v>460</v>
      </c>
      <c r="C547" t="s">
        <v>89</v>
      </c>
      <c r="D547">
        <v>21421</v>
      </c>
      <c r="E547" t="s">
        <v>971</v>
      </c>
      <c r="F547">
        <v>36437.17</v>
      </c>
      <c r="G547">
        <v>253</v>
      </c>
      <c r="H547" t="str">
        <f>Hyperlink("http://www.seavest.co.za/inv/fpdf16/inv-preview.php?Id=41047","Click for Invoice PDF")</f>
        <v>Click for Invoice PDF</v>
      </c>
      <c r="I547"/>
    </row>
    <row r="548" spans="1:215">
      <c r="A548" t="s">
        <v>973</v>
      </c>
      <c r="B548" t="s">
        <v>974</v>
      </c>
      <c r="C548" t="s">
        <v>13</v>
      </c>
      <c r="D548">
        <v>21963</v>
      </c>
      <c r="E548" t="s">
        <v>971</v>
      </c>
      <c r="F548">
        <v>9473.200000000001</v>
      </c>
      <c r="G548">
        <v>249</v>
      </c>
      <c r="H548" t="str">
        <f>Hyperlink("http://www.seavest.co.za/inv/fpdf16/inv-preview.php?Id=41509","Click for Invoice PDF")</f>
        <v>Click for Invoice PDF</v>
      </c>
      <c r="I548"/>
    </row>
    <row r="549" spans="1:215">
      <c r="A549" t="s">
        <v>975</v>
      </c>
      <c r="B549" t="s">
        <v>143</v>
      </c>
      <c r="C549" t="s">
        <v>20</v>
      </c>
      <c r="D549">
        <v>22033</v>
      </c>
      <c r="E549" t="s">
        <v>971</v>
      </c>
      <c r="F549">
        <v>1300</v>
      </c>
      <c r="G549">
        <v>9</v>
      </c>
      <c r="H549" t="str">
        <f>Hyperlink("http://www.seavest.co.za/inv/fpdf16/inv-preview.php?Id=41609","Click for Invoice PDF")</f>
        <v>Click for Invoice PDF</v>
      </c>
      <c r="I549"/>
    </row>
    <row r="550" spans="1:215">
      <c r="A550" t="s">
        <v>976</v>
      </c>
      <c r="B550" t="s">
        <v>807</v>
      </c>
      <c r="C550" t="s">
        <v>383</v>
      </c>
      <c r="D550">
        <v>20320</v>
      </c>
      <c r="E550" t="s">
        <v>977</v>
      </c>
      <c r="F550">
        <v>63258.2</v>
      </c>
      <c r="G550">
        <v>443</v>
      </c>
      <c r="H550" t="str">
        <f>Hyperlink("http://www.seavest.co.za/inv/fpdf16/inv-preview.php?Id=40053","Click for Invoice PDF")</f>
        <v>Click for Invoice PDF</v>
      </c>
      <c r="I550"/>
    </row>
    <row r="551" spans="1:215">
      <c r="A551" t="s">
        <v>978</v>
      </c>
      <c r="B551" t="s">
        <v>820</v>
      </c>
      <c r="C551" t="s">
        <v>47</v>
      </c>
      <c r="D551">
        <v>23457</v>
      </c>
      <c r="E551" t="s">
        <v>979</v>
      </c>
      <c r="F551">
        <v>8759.35</v>
      </c>
      <c r="G551">
        <v>94</v>
      </c>
      <c r="H551" t="str">
        <f>Hyperlink("http://www.seavest.co.za/inv/fpdf16/inv-preview.php?Id=43080","Click for Invoice PDF")</f>
        <v>Click for Invoice PDF</v>
      </c>
      <c r="I551"/>
    </row>
    <row r="552" spans="1:215">
      <c r="A552" t="s">
        <v>980</v>
      </c>
      <c r="B552" t="s">
        <v>923</v>
      </c>
      <c r="C552" t="s">
        <v>47</v>
      </c>
      <c r="D552">
        <v>23450</v>
      </c>
      <c r="E552" t="s">
        <v>979</v>
      </c>
      <c r="F552">
        <v>8759.02</v>
      </c>
      <c r="G552">
        <v>94</v>
      </c>
      <c r="H552" t="str">
        <f>Hyperlink("http://www.seavest.co.za/inv/fpdf16/inv-preview.php?Id=43074","Click for Invoice PDF")</f>
        <v>Click for Invoice PDF</v>
      </c>
      <c r="I552"/>
    </row>
    <row r="553" spans="1:215">
      <c r="A553" t="s">
        <v>981</v>
      </c>
      <c r="B553" t="s">
        <v>117</v>
      </c>
      <c r="C553" t="s">
        <v>89</v>
      </c>
      <c r="D553">
        <v>23453</v>
      </c>
      <c r="E553" t="s">
        <v>979</v>
      </c>
      <c r="F553">
        <v>6139.85</v>
      </c>
      <c r="G553">
        <v>94</v>
      </c>
      <c r="H553" t="str">
        <f>Hyperlink("http://www.seavest.co.za/inv/fpdf16/inv-preview.php?Id=43008","Click for Invoice PDF")</f>
        <v>Click for Invoice PDF</v>
      </c>
      <c r="I553"/>
    </row>
    <row r="554" spans="1:215">
      <c r="A554" t="s">
        <v>982</v>
      </c>
      <c r="B554" t="s">
        <v>117</v>
      </c>
      <c r="C554" t="s">
        <v>89</v>
      </c>
      <c r="D554">
        <v>23454</v>
      </c>
      <c r="E554" t="s">
        <v>979</v>
      </c>
      <c r="F554">
        <v>6993.95</v>
      </c>
      <c r="G554">
        <v>12</v>
      </c>
      <c r="H554" t="str">
        <f>Hyperlink("http://www.seavest.co.za/inv/fpdf16/inv-preview.php?Id=43087","Click for Invoice PDF")</f>
        <v>Click for Invoice PDF</v>
      </c>
      <c r="I554"/>
    </row>
    <row r="555" spans="1:215">
      <c r="A555" t="s">
        <v>983</v>
      </c>
      <c r="B555" t="s">
        <v>478</v>
      </c>
      <c r="C555" t="s">
        <v>76</v>
      </c>
      <c r="D555">
        <v>23266</v>
      </c>
      <c r="E555" t="s">
        <v>984</v>
      </c>
      <c r="F555">
        <v>7823.55</v>
      </c>
      <c r="G555">
        <v>128</v>
      </c>
      <c r="H555" t="str">
        <f>Hyperlink("http://www.seavest.co.za/inv/fpdf16/inv-preview.php?Id=42800","Click for Invoice PDF")</f>
        <v>Click for Invoice PDF</v>
      </c>
      <c r="I555"/>
    </row>
    <row r="556" spans="1:215">
      <c r="A556" t="s">
        <v>985</v>
      </c>
      <c r="B556" t="s">
        <v>252</v>
      </c>
      <c r="C556" t="s">
        <v>76</v>
      </c>
      <c r="D556">
        <v>23256</v>
      </c>
      <c r="E556" t="s">
        <v>984</v>
      </c>
      <c r="F556">
        <v>7350.72</v>
      </c>
      <c r="G556">
        <v>128</v>
      </c>
      <c r="H556" t="str">
        <f>Hyperlink("http://www.seavest.co.za/inv/fpdf16/inv-preview.php?Id=42815","Click for Invoice PDF")</f>
        <v>Click for Invoice PDF</v>
      </c>
      <c r="I556"/>
    </row>
    <row r="557" spans="1:215">
      <c r="A557" t="s">
        <v>986</v>
      </c>
      <c r="B557" t="s">
        <v>152</v>
      </c>
      <c r="C557" t="s">
        <v>76</v>
      </c>
      <c r="D557">
        <v>23260</v>
      </c>
      <c r="E557" t="s">
        <v>984</v>
      </c>
      <c r="F557">
        <v>6499.15</v>
      </c>
      <c r="G557">
        <v>79</v>
      </c>
      <c r="H557" t="str">
        <f>Hyperlink("http://www.seavest.co.za/inv/fpdf16/inv-preview.php?Id=42852","Click for Invoice PDF")</f>
        <v>Click for Invoice PDF</v>
      </c>
      <c r="I557"/>
    </row>
    <row r="558" spans="1:215">
      <c r="A558" t="s">
        <v>987</v>
      </c>
      <c r="B558" t="s">
        <v>553</v>
      </c>
      <c r="C558" t="s">
        <v>47</v>
      </c>
      <c r="D558">
        <v>23016</v>
      </c>
      <c r="E558" t="s">
        <v>988</v>
      </c>
      <c r="F558">
        <v>6434.53</v>
      </c>
      <c r="G558">
        <v>107</v>
      </c>
      <c r="H558" t="str">
        <f>Hyperlink("http://www.seavest.co.za/inv/fpdf16/inv-preview.php?Id=42571","Click for Invoice PDF")</f>
        <v>Click for Invoice PDF</v>
      </c>
      <c r="I558"/>
    </row>
    <row r="559" spans="1:215">
      <c r="A559" t="s">
        <v>989</v>
      </c>
      <c r="B559" t="s">
        <v>460</v>
      </c>
      <c r="C559" t="s">
        <v>89</v>
      </c>
      <c r="D559">
        <v>22649</v>
      </c>
      <c r="E559" t="s">
        <v>990</v>
      </c>
      <c r="F559">
        <v>7983.72</v>
      </c>
      <c r="G559">
        <v>12</v>
      </c>
      <c r="H559" t="str">
        <f>Hyperlink("http://www.seavest.co.za/inv/fpdf16/inv-preview.php?Id=42170","Click for Invoice PDF")</f>
        <v>Click for Invoice PDF</v>
      </c>
      <c r="I559"/>
    </row>
    <row r="560" spans="1:215">
      <c r="A560" t="s">
        <v>991</v>
      </c>
      <c r="B560" t="s">
        <v>630</v>
      </c>
      <c r="C560" t="s">
        <v>76</v>
      </c>
      <c r="D560">
        <v>22645</v>
      </c>
      <c r="E560" t="s">
        <v>990</v>
      </c>
      <c r="F560">
        <v>7393.25</v>
      </c>
      <c r="G560">
        <v>176</v>
      </c>
      <c r="H560" t="str">
        <f>Hyperlink("http://www.seavest.co.za/inv/fpdf16/inv-preview.php?Id=42176","Click for Invoice PDF")</f>
        <v>Click for Invoice PDF</v>
      </c>
      <c r="I560"/>
    </row>
    <row r="561" spans="1:215">
      <c r="A561" t="s">
        <v>992</v>
      </c>
      <c r="B561" t="s">
        <v>505</v>
      </c>
      <c r="C561" t="s">
        <v>47</v>
      </c>
      <c r="D561">
        <v>22667</v>
      </c>
      <c r="E561" t="s">
        <v>990</v>
      </c>
      <c r="F561">
        <v>9623.049999999999</v>
      </c>
      <c r="G561">
        <v>184</v>
      </c>
      <c r="H561" t="str">
        <f>Hyperlink("http://www.seavest.co.za/inv/fpdf16/inv-preview.php?Id=42213","Click for Invoice PDF")</f>
        <v>Click for Invoice PDF</v>
      </c>
      <c r="I561"/>
    </row>
    <row r="562" spans="1:215">
      <c r="A562" t="s">
        <v>993</v>
      </c>
      <c r="B562" t="s">
        <v>460</v>
      </c>
      <c r="C562" t="s">
        <v>89</v>
      </c>
      <c r="D562">
        <v>22658</v>
      </c>
      <c r="E562" t="s">
        <v>990</v>
      </c>
      <c r="F562">
        <v>6964.95</v>
      </c>
      <c r="G562">
        <v>107</v>
      </c>
      <c r="H562" t="str">
        <f>Hyperlink("http://www.seavest.co.za/inv/fpdf16/inv-preview.php?Id=42195","Click for Invoice PDF")</f>
        <v>Click for Invoice PDF</v>
      </c>
      <c r="I562"/>
    </row>
    <row r="563" spans="1:215">
      <c r="A563" t="s">
        <v>994</v>
      </c>
      <c r="B563" t="s">
        <v>995</v>
      </c>
      <c r="C563" t="s">
        <v>996</v>
      </c>
      <c r="D563">
        <v>23787</v>
      </c>
      <c r="E563" t="s">
        <v>997</v>
      </c>
      <c r="F563">
        <v>137141.2</v>
      </c>
      <c r="G563">
        <v>29</v>
      </c>
      <c r="H563" t="str">
        <f>Hyperlink("http://www.seavest.co.za/inv/fpdf16/inv-preview.php?Id=43386","Click for Invoice PDF")</f>
        <v>Click for Invoice PDF</v>
      </c>
      <c r="I563"/>
    </row>
    <row r="564" spans="1:215">
      <c r="A564" t="s">
        <v>998</v>
      </c>
      <c r="B564" t="s">
        <v>275</v>
      </c>
      <c r="C564" t="s">
        <v>383</v>
      </c>
      <c r="D564">
        <v>20815</v>
      </c>
      <c r="E564" t="s">
        <v>999</v>
      </c>
      <c r="F564">
        <v>33311.8</v>
      </c>
      <c r="G564">
        <v>358</v>
      </c>
      <c r="H564" t="str">
        <f>Hyperlink("http://www.seavest.co.za/inv/fpdf16/inv-preview.php?Id=40469","Click for Invoice PDF")</f>
        <v>Click for Invoice PDF</v>
      </c>
      <c r="I564"/>
    </row>
    <row r="565" spans="1:215">
      <c r="A565" t="s">
        <v>1000</v>
      </c>
      <c r="B565" t="s">
        <v>1001</v>
      </c>
      <c r="C565" t="s">
        <v>13</v>
      </c>
      <c r="D565">
        <v>24204</v>
      </c>
      <c r="E565" t="s">
        <v>1002</v>
      </c>
      <c r="F565">
        <v>11361.74</v>
      </c>
      <c r="G565">
        <v>8</v>
      </c>
      <c r="H565" t="str">
        <f>Hyperlink("http://www.seavest.co.za/inv/fpdf16/inv-preview.php?Id=43518","Click for Invoice PDF")</f>
        <v>Click for Invoice PDF</v>
      </c>
      <c r="I565"/>
    </row>
    <row r="566" spans="1:215">
      <c r="A566" t="s">
        <v>1003</v>
      </c>
      <c r="B566" t="s">
        <v>311</v>
      </c>
      <c r="C566" t="s">
        <v>47</v>
      </c>
      <c r="D566">
        <v>24203</v>
      </c>
      <c r="E566" t="s">
        <v>1002</v>
      </c>
      <c r="F566">
        <v>4431.8</v>
      </c>
      <c r="G566">
        <v>8</v>
      </c>
      <c r="H566" t="str">
        <f>Hyperlink("http://www.seavest.co.za/inv/fpdf16/inv-preview.php?Id=43703","Click for Invoice PDF")</f>
        <v>Click for Invoice PDF</v>
      </c>
      <c r="I566"/>
    </row>
    <row r="567" spans="1:215">
      <c r="A567" t="s">
        <v>1004</v>
      </c>
      <c r="B567" t="s">
        <v>1005</v>
      </c>
      <c r="C567" t="s">
        <v>67</v>
      </c>
      <c r="D567">
        <v>22970</v>
      </c>
      <c r="E567" t="s">
        <v>1002</v>
      </c>
      <c r="F567">
        <v>0</v>
      </c>
      <c r="G567">
        <v>9</v>
      </c>
      <c r="H567" t="str">
        <f>Hyperlink("http://www.seavest.co.za/inv/fpdf16/inv-preview.php?Id=42540","Click for Invoice PDF")</f>
        <v>Click for Invoice PDF</v>
      </c>
      <c r="I567"/>
    </row>
    <row r="568" spans="1:215">
      <c r="A568" t="s">
        <v>1006</v>
      </c>
      <c r="B568" t="s">
        <v>1007</v>
      </c>
      <c r="C568" t="s">
        <v>32</v>
      </c>
      <c r="D568">
        <v>23692</v>
      </c>
      <c r="E568" t="s">
        <v>1002</v>
      </c>
      <c r="F568">
        <v>4609.5</v>
      </c>
      <c r="G568">
        <v>9</v>
      </c>
      <c r="H568" t="str">
        <f>Hyperlink("http://www.seavest.co.za/inv/fpdf16/inv-preview.php?Id=43122","Click for Invoice PDF")</f>
        <v>Click for Invoice PDF</v>
      </c>
      <c r="I568"/>
    </row>
    <row r="569" spans="1:215">
      <c r="A569" t="s">
        <v>1008</v>
      </c>
      <c r="B569" t="s">
        <v>31</v>
      </c>
      <c r="C569" t="s">
        <v>76</v>
      </c>
      <c r="D569">
        <v>23761</v>
      </c>
      <c r="E569" t="s">
        <v>1002</v>
      </c>
      <c r="F569">
        <v>0</v>
      </c>
      <c r="G569">
        <v>9</v>
      </c>
      <c r="H569" t="str">
        <f>Hyperlink("http://www.seavest.co.za/inv/fpdf16/inv-preview.php?Id=43159","Click for Invoice PDF")</f>
        <v>Click for Invoice PDF</v>
      </c>
      <c r="I569"/>
    </row>
    <row r="570" spans="1:215">
      <c r="A570" t="s">
        <v>1009</v>
      </c>
      <c r="B570" t="s">
        <v>769</v>
      </c>
      <c r="C570" t="s">
        <v>13</v>
      </c>
      <c r="D570">
        <v>23829</v>
      </c>
      <c r="E570" t="s">
        <v>1002</v>
      </c>
      <c r="F570">
        <v>7563.66</v>
      </c>
      <c r="G570">
        <v>8</v>
      </c>
      <c r="H570" t="str">
        <f>Hyperlink("http://www.seavest.co.za/inv/fpdf16/inv-preview.php?Id=43317","Click for Invoice PDF")</f>
        <v>Click for Invoice PDF</v>
      </c>
      <c r="I570"/>
    </row>
    <row r="571" spans="1:215">
      <c r="A571" t="s">
        <v>1010</v>
      </c>
      <c r="B571" t="s">
        <v>1011</v>
      </c>
      <c r="C571" t="s">
        <v>67</v>
      </c>
      <c r="D571">
        <v>23759</v>
      </c>
      <c r="E571" t="s">
        <v>1002</v>
      </c>
      <c r="F571">
        <v>0</v>
      </c>
      <c r="G571">
        <v>9</v>
      </c>
      <c r="H571" t="str">
        <f>Hyperlink("http://www.seavest.co.za/inv/fpdf16/inv-preview.php?Id=43359","Click for Invoice PDF")</f>
        <v>Click for Invoice PDF</v>
      </c>
      <c r="I571"/>
    </row>
    <row r="572" spans="1:215">
      <c r="A572" t="s">
        <v>1012</v>
      </c>
      <c r="B572" t="s">
        <v>756</v>
      </c>
      <c r="C572" t="s">
        <v>13</v>
      </c>
      <c r="D572">
        <v>23880</v>
      </c>
      <c r="E572" t="s">
        <v>1002</v>
      </c>
      <c r="F572">
        <v>56346.93</v>
      </c>
      <c r="G572">
        <v>2</v>
      </c>
      <c r="H572" t="str">
        <f>Hyperlink("http://www.seavest.co.za/inv/fpdf16/inv-preview.php?Id=43392","Click for Invoice PDF")</f>
        <v>Click for Invoice PDF</v>
      </c>
      <c r="I572"/>
    </row>
    <row r="573" spans="1:215">
      <c r="A573" t="s">
        <v>1013</v>
      </c>
      <c r="B573" t="s">
        <v>340</v>
      </c>
      <c r="C573" t="s">
        <v>13</v>
      </c>
      <c r="D573">
        <v>24005</v>
      </c>
      <c r="E573" t="s">
        <v>1002</v>
      </c>
      <c r="F573">
        <v>0</v>
      </c>
      <c r="G573">
        <v>9</v>
      </c>
      <c r="H573" t="str">
        <f>Hyperlink("http://www.seavest.co.za/inv/fpdf16/inv-preview.php?Id=43395","Click for Invoice PDF")</f>
        <v>Click for Invoice PDF</v>
      </c>
      <c r="I573"/>
    </row>
    <row r="574" spans="1:215">
      <c r="A574" t="s">
        <v>1014</v>
      </c>
      <c r="B574" t="s">
        <v>17</v>
      </c>
      <c r="C574" t="s">
        <v>13</v>
      </c>
      <c r="D574">
        <v>23924</v>
      </c>
      <c r="E574" t="s">
        <v>1002</v>
      </c>
      <c r="F574">
        <v>12887.8</v>
      </c>
      <c r="G574">
        <v>9</v>
      </c>
      <c r="H574" t="str">
        <f>Hyperlink("http://www.seavest.co.za/inv/fpdf16/inv-preview.php?Id=43459","Click for Invoice PDF")</f>
        <v>Click for Invoice PDF</v>
      </c>
      <c r="I574"/>
    </row>
    <row r="575" spans="1:215">
      <c r="A575" t="s">
        <v>1015</v>
      </c>
      <c r="B575" t="s">
        <v>243</v>
      </c>
      <c r="C575" t="s">
        <v>47</v>
      </c>
      <c r="D575">
        <v>24004</v>
      </c>
      <c r="E575" t="s">
        <v>1002</v>
      </c>
      <c r="F575">
        <v>9322.9</v>
      </c>
      <c r="G575">
        <v>8</v>
      </c>
      <c r="H575" t="str">
        <f>Hyperlink("http://www.seavest.co.za/inv/fpdf16/inv-preview.php?Id=43544","Click for Invoice PDF")</f>
        <v>Click for Invoice PDF</v>
      </c>
      <c r="I575"/>
    </row>
    <row r="576" spans="1:215">
      <c r="A576" t="s">
        <v>1016</v>
      </c>
      <c r="B576" t="s">
        <v>31</v>
      </c>
      <c r="C576" t="s">
        <v>27</v>
      </c>
      <c r="D576">
        <v>24020</v>
      </c>
      <c r="E576" t="s">
        <v>1002</v>
      </c>
      <c r="F576">
        <v>8971.4</v>
      </c>
      <c r="G576">
        <v>8</v>
      </c>
      <c r="H576" t="str">
        <f>Hyperlink("http://www.seavest.co.za/inv/fpdf16/inv-preview.php?Id=43549","Click for Invoice PDF")</f>
        <v>Click for Invoice PDF</v>
      </c>
      <c r="I576"/>
    </row>
    <row r="577" spans="1:215">
      <c r="A577" t="s">
        <v>1017</v>
      </c>
      <c r="B577" t="s">
        <v>64</v>
      </c>
      <c r="C577" t="s">
        <v>13</v>
      </c>
      <c r="D577">
        <v>24032</v>
      </c>
      <c r="E577" t="s">
        <v>1002</v>
      </c>
      <c r="F577">
        <v>3139.8</v>
      </c>
      <c r="G577">
        <v>9</v>
      </c>
      <c r="H577" t="str">
        <f>Hyperlink("http://www.seavest.co.za/inv/fpdf16/inv-preview.php?Id=43555","Click for Invoice PDF")</f>
        <v>Click for Invoice PDF</v>
      </c>
      <c r="I577"/>
    </row>
    <row r="578" spans="1:215">
      <c r="A578" t="s">
        <v>1018</v>
      </c>
      <c r="B578" t="s">
        <v>756</v>
      </c>
      <c r="C578" t="s">
        <v>13</v>
      </c>
      <c r="D578">
        <v>24095</v>
      </c>
      <c r="E578" t="s">
        <v>1002</v>
      </c>
      <c r="F578">
        <v>10446</v>
      </c>
      <c r="G578">
        <v>9</v>
      </c>
      <c r="H578" t="str">
        <f>Hyperlink("http://www.seavest.co.za/inv/fpdf16/inv-preview.php?Id=43595","Click for Invoice PDF")</f>
        <v>Click for Invoice PDF</v>
      </c>
      <c r="I578"/>
    </row>
    <row r="579" spans="1:215">
      <c r="A579" t="s">
        <v>1019</v>
      </c>
      <c r="B579" t="s">
        <v>311</v>
      </c>
      <c r="C579" t="s">
        <v>47</v>
      </c>
      <c r="D579">
        <v>24077</v>
      </c>
      <c r="E579" t="s">
        <v>1002</v>
      </c>
      <c r="F579">
        <v>8984.5</v>
      </c>
      <c r="G579">
        <v>8</v>
      </c>
      <c r="H579" t="str">
        <f>Hyperlink("http://www.seavest.co.za/inv/fpdf16/inv-preview.php?Id=43597","Click for Invoice PDF")</f>
        <v>Click for Invoice PDF</v>
      </c>
      <c r="I579"/>
    </row>
    <row r="580" spans="1:215">
      <c r="A580" t="s">
        <v>1020</v>
      </c>
      <c r="B580" t="s">
        <v>756</v>
      </c>
      <c r="C580" t="s">
        <v>13</v>
      </c>
      <c r="D580">
        <v>24096</v>
      </c>
      <c r="E580" t="s">
        <v>1002</v>
      </c>
      <c r="F580">
        <v>9373.120000000001</v>
      </c>
      <c r="G580">
        <v>9</v>
      </c>
      <c r="H580" t="str">
        <f>Hyperlink("http://www.seavest.co.za/inv/fpdf16/inv-preview.php?Id=43606","Click for Invoice PDF")</f>
        <v>Click for Invoice PDF</v>
      </c>
      <c r="I580"/>
    </row>
    <row r="581" spans="1:215">
      <c r="A581" t="s">
        <v>1021</v>
      </c>
      <c r="B581" t="s">
        <v>58</v>
      </c>
      <c r="C581" t="s">
        <v>13</v>
      </c>
      <c r="D581">
        <v>24094</v>
      </c>
      <c r="E581" t="s">
        <v>1002</v>
      </c>
      <c r="F581">
        <v>3159</v>
      </c>
      <c r="G581">
        <v>9</v>
      </c>
      <c r="H581" t="str">
        <f>Hyperlink("http://www.seavest.co.za/inv/fpdf16/inv-preview.php?Id=43608","Click for Invoice PDF")</f>
        <v>Click for Invoice PDF</v>
      </c>
      <c r="I581"/>
    </row>
    <row r="582" spans="1:215">
      <c r="A582" t="s">
        <v>1022</v>
      </c>
      <c r="B582" t="s">
        <v>225</v>
      </c>
      <c r="C582" t="s">
        <v>27</v>
      </c>
      <c r="D582">
        <v>24202</v>
      </c>
      <c r="E582" t="s">
        <v>1002</v>
      </c>
      <c r="F582">
        <v>23388.43</v>
      </c>
      <c r="G582">
        <v>8</v>
      </c>
      <c r="H582" t="str">
        <f>Hyperlink("http://www.seavest.co.za/inv/fpdf16/inv-preview.php?Id=43616","Click for Invoice PDF")</f>
        <v>Click for Invoice PDF</v>
      </c>
      <c r="I582"/>
    </row>
    <row r="583" spans="1:215">
      <c r="A583" t="s">
        <v>1023</v>
      </c>
      <c r="B583" t="s">
        <v>58</v>
      </c>
      <c r="C583" t="s">
        <v>13</v>
      </c>
      <c r="D583">
        <v>24116</v>
      </c>
      <c r="E583" t="s">
        <v>1002</v>
      </c>
      <c r="F583">
        <v>3597.15</v>
      </c>
      <c r="G583">
        <v>9</v>
      </c>
      <c r="H583" t="str">
        <f>Hyperlink("http://www.seavest.co.za/inv/fpdf16/inv-preview.php?Id=43619","Click for Invoice PDF")</f>
        <v>Click for Invoice PDF</v>
      </c>
      <c r="I583"/>
    </row>
    <row r="584" spans="1:215">
      <c r="A584" t="s">
        <v>1024</v>
      </c>
      <c r="B584" t="s">
        <v>309</v>
      </c>
      <c r="C584" t="s">
        <v>13</v>
      </c>
      <c r="D584">
        <v>24181</v>
      </c>
      <c r="E584" t="s">
        <v>1002</v>
      </c>
      <c r="F584">
        <v>4035.35</v>
      </c>
      <c r="G584">
        <v>9</v>
      </c>
      <c r="H584" t="str">
        <f>Hyperlink("http://www.seavest.co.za/inv/fpdf16/inv-preview.php?Id=43677","Click for Invoice PDF")</f>
        <v>Click for Invoice PDF</v>
      </c>
      <c r="I584"/>
    </row>
    <row r="585" spans="1:215">
      <c r="A585" t="s">
        <v>1025</v>
      </c>
      <c r="B585" t="s">
        <v>1026</v>
      </c>
      <c r="C585" t="s">
        <v>13</v>
      </c>
      <c r="D585">
        <v>23965</v>
      </c>
      <c r="E585" t="s">
        <v>1027</v>
      </c>
      <c r="F585">
        <v>0</v>
      </c>
      <c r="G585">
        <v>32</v>
      </c>
      <c r="H585" t="str">
        <f>Hyperlink("http://www.seavest.co.za/inv/fpdf16/inv-preview.php?Id=42589","Click for Invoice PDF")</f>
        <v>Click for Invoice PDF</v>
      </c>
      <c r="I585"/>
    </row>
    <row r="586" spans="1:215">
      <c r="A586" t="s">
        <v>1028</v>
      </c>
      <c r="B586" t="s">
        <v>331</v>
      </c>
      <c r="C586" t="s">
        <v>47</v>
      </c>
      <c r="D586">
        <v>23612</v>
      </c>
      <c r="E586" t="s">
        <v>1027</v>
      </c>
      <c r="F586">
        <v>0</v>
      </c>
      <c r="G586">
        <v>40</v>
      </c>
      <c r="H586" t="str">
        <f>Hyperlink("http://www.seavest.co.za/inv/fpdf16/inv-preview.php?Id=43255","Click for Invoice PDF")</f>
        <v>Click for Invoice PDF</v>
      </c>
      <c r="I586"/>
    </row>
    <row r="587" spans="1:215">
      <c r="A587" t="s">
        <v>1029</v>
      </c>
      <c r="B587" t="s">
        <v>46</v>
      </c>
      <c r="C587" t="s">
        <v>47</v>
      </c>
      <c r="D587">
        <v>23802</v>
      </c>
      <c r="E587" t="s">
        <v>1027</v>
      </c>
      <c r="F587">
        <v>9552.6</v>
      </c>
      <c r="G587">
        <v>32</v>
      </c>
      <c r="H587" t="str">
        <f>Hyperlink("http://www.seavest.co.za/inv/fpdf16/inv-preview.php?Id=43411","Click for Invoice PDF")</f>
        <v>Click for Invoice PDF</v>
      </c>
      <c r="I587"/>
    </row>
    <row r="588" spans="1:215">
      <c r="A588" t="s">
        <v>1030</v>
      </c>
      <c r="B588" t="s">
        <v>1026</v>
      </c>
      <c r="C588" t="s">
        <v>13</v>
      </c>
      <c r="D588">
        <v>23966</v>
      </c>
      <c r="E588" t="s">
        <v>1027</v>
      </c>
      <c r="F588">
        <v>18036.46</v>
      </c>
      <c r="G588">
        <v>32</v>
      </c>
      <c r="H588" t="str">
        <f>Hyperlink("http://www.seavest.co.za/inv/fpdf16/inv-preview.php?Id=43444","Click for Invoice PDF")</f>
        <v>Click for Invoice PDF</v>
      </c>
      <c r="I588"/>
    </row>
    <row r="589" spans="1:215">
      <c r="A589" t="s">
        <v>1031</v>
      </c>
      <c r="B589" t="s">
        <v>215</v>
      </c>
      <c r="C589" t="s">
        <v>47</v>
      </c>
      <c r="D589">
        <v>23964</v>
      </c>
      <c r="E589" t="s">
        <v>1027</v>
      </c>
      <c r="F589">
        <v>5299.72</v>
      </c>
      <c r="G589">
        <v>36</v>
      </c>
      <c r="H589" t="str">
        <f>Hyperlink("http://www.seavest.co.za/inv/fpdf16/inv-preview.php?Id=43506","Click for Invoice PDF")</f>
        <v>Click for Invoice PDF</v>
      </c>
      <c r="I589"/>
    </row>
    <row r="590" spans="1:215">
      <c r="A590" t="s">
        <v>1032</v>
      </c>
      <c r="B590" t="s">
        <v>1033</v>
      </c>
      <c r="C590" t="s">
        <v>47</v>
      </c>
      <c r="D590">
        <v>20411</v>
      </c>
      <c r="E590" t="s">
        <v>1034</v>
      </c>
      <c r="F590">
        <v>23611.49</v>
      </c>
      <c r="G590">
        <v>456</v>
      </c>
      <c r="H590" t="str">
        <f>Hyperlink("http://www.seavest.co.za/inv/fpdf16/inv-preview.php?Id=39904","Click for Invoice PDF")</f>
        <v>Click for Invoice PDF</v>
      </c>
      <c r="I590"/>
    </row>
    <row r="591" spans="1:215">
      <c r="A591" t="s">
        <v>1035</v>
      </c>
      <c r="B591" t="s">
        <v>31</v>
      </c>
      <c r="C591" t="s">
        <v>32</v>
      </c>
      <c r="D591">
        <v>21038</v>
      </c>
      <c r="E591" t="s">
        <v>1034</v>
      </c>
      <c r="F591">
        <v>2296</v>
      </c>
      <c r="G591">
        <v>309</v>
      </c>
      <c r="H591" t="str">
        <f>Hyperlink("http://www.seavest.co.za/inv/fpdf16/inv-preview.php?Id=40715","Click for Invoice PDF")</f>
        <v>Click for Invoice PDF</v>
      </c>
      <c r="I591"/>
    </row>
    <row r="592" spans="1:215">
      <c r="A592" t="s">
        <v>1036</v>
      </c>
      <c r="B592" t="s">
        <v>237</v>
      </c>
      <c r="C592" t="s">
        <v>47</v>
      </c>
      <c r="D592">
        <v>21254</v>
      </c>
      <c r="E592" t="s">
        <v>1034</v>
      </c>
      <c r="F592">
        <v>3435</v>
      </c>
      <c r="G592">
        <v>289</v>
      </c>
      <c r="H592" t="str">
        <f>Hyperlink("http://www.seavest.co.za/inv/fpdf16/inv-preview.php?Id=40917","Click for Invoice PDF")</f>
        <v>Click for Invoice PDF</v>
      </c>
      <c r="I592"/>
    </row>
    <row r="593" spans="1:215">
      <c r="A593" t="s">
        <v>1037</v>
      </c>
      <c r="B593" t="s">
        <v>117</v>
      </c>
      <c r="C593" t="s">
        <v>32</v>
      </c>
      <c r="D593">
        <v>23475</v>
      </c>
      <c r="E593" t="s">
        <v>1038</v>
      </c>
      <c r="F593">
        <v>7615.12</v>
      </c>
      <c r="G593">
        <v>12</v>
      </c>
      <c r="H593" t="str">
        <f>Hyperlink("http://www.seavest.co.za/inv/fpdf16/inv-preview.php?Id=43094","Click for Invoice PDF")</f>
        <v>Click for Invoice PDF</v>
      </c>
      <c r="I593"/>
    </row>
    <row r="594" spans="1:215">
      <c r="A594" t="s">
        <v>1039</v>
      </c>
      <c r="B594" t="s">
        <v>130</v>
      </c>
      <c r="C594" t="s">
        <v>20</v>
      </c>
      <c r="D594">
        <v>22661</v>
      </c>
      <c r="E594" t="s">
        <v>1040</v>
      </c>
      <c r="F594">
        <v>6864.3</v>
      </c>
      <c r="G594">
        <v>80</v>
      </c>
      <c r="H594" t="str">
        <f>Hyperlink("http://www.seavest.co.za/inv/fpdf16/inv-preview.php?Id=42197","Click for Invoice PDF")</f>
        <v>Click for Invoice PDF</v>
      </c>
      <c r="I594"/>
    </row>
    <row r="595" spans="1:215">
      <c r="A595" t="s">
        <v>1041</v>
      </c>
      <c r="B595" t="s">
        <v>1042</v>
      </c>
      <c r="C595" t="s">
        <v>76</v>
      </c>
      <c r="D595">
        <v>22670</v>
      </c>
      <c r="E595" t="s">
        <v>1040</v>
      </c>
      <c r="F595">
        <v>7600.2</v>
      </c>
      <c r="G595">
        <v>112</v>
      </c>
      <c r="H595" t="str">
        <f>Hyperlink("http://www.seavest.co.za/inv/fpdf16/inv-preview.php?Id=42220","Click for Invoice PDF")</f>
        <v>Click for Invoice PDF</v>
      </c>
      <c r="I595"/>
    </row>
    <row r="596" spans="1:215">
      <c r="A596" t="s">
        <v>1043</v>
      </c>
      <c r="B596" t="s">
        <v>343</v>
      </c>
      <c r="C596" t="s">
        <v>32</v>
      </c>
      <c r="D596">
        <v>24193</v>
      </c>
      <c r="E596" t="s">
        <v>1044</v>
      </c>
      <c r="F596">
        <v>9005.200000000001</v>
      </c>
      <c r="G596">
        <v>8</v>
      </c>
      <c r="H596" t="str">
        <f>Hyperlink("http://www.seavest.co.za/inv/fpdf16/inv-preview.php?Id=43690","Click for Invoice PDF")</f>
        <v>Click for Invoice PDF</v>
      </c>
      <c r="I596"/>
    </row>
    <row r="597" spans="1:215">
      <c r="A597" t="s">
        <v>1045</v>
      </c>
      <c r="B597" t="s">
        <v>228</v>
      </c>
      <c r="C597" t="s">
        <v>13</v>
      </c>
      <c r="D597">
        <v>24151</v>
      </c>
      <c r="E597" t="s">
        <v>1044</v>
      </c>
      <c r="F597">
        <v>0</v>
      </c>
      <c r="G597">
        <v>8</v>
      </c>
      <c r="H597" t="str">
        <f>Hyperlink("http://www.seavest.co.za/inv/fpdf16/inv-preview.php?Id=43655","Click for Invoice PDF")</f>
        <v>Click for Invoice PDF</v>
      </c>
      <c r="I597"/>
    </row>
    <row r="598" spans="1:215">
      <c r="A598" t="s">
        <v>1046</v>
      </c>
      <c r="B598" t="s">
        <v>1047</v>
      </c>
      <c r="C598" t="s">
        <v>13</v>
      </c>
      <c r="D598">
        <v>23866</v>
      </c>
      <c r="E598" t="s">
        <v>1044</v>
      </c>
      <c r="F598">
        <v>10437.6</v>
      </c>
      <c r="G598">
        <v>8</v>
      </c>
      <c r="H598" t="str">
        <f>Hyperlink("http://www.seavest.co.za/inv/fpdf16/inv-preview.php?Id=43281","Click for Invoice PDF")</f>
        <v>Click for Invoice PDF</v>
      </c>
      <c r="I598"/>
    </row>
    <row r="599" spans="1:215">
      <c r="A599" t="s">
        <v>1048</v>
      </c>
      <c r="B599" t="s">
        <v>1049</v>
      </c>
      <c r="C599" t="s">
        <v>32</v>
      </c>
      <c r="D599">
        <v>24179</v>
      </c>
      <c r="E599" t="s">
        <v>1044</v>
      </c>
      <c r="F599">
        <v>7399.4</v>
      </c>
      <c r="G599">
        <v>8</v>
      </c>
      <c r="H599" t="str">
        <f>Hyperlink("http://www.seavest.co.za/inv/fpdf16/inv-preview.php?Id=43674","Click for Invoice PDF")</f>
        <v>Click for Invoice PDF</v>
      </c>
      <c r="I599"/>
    </row>
    <row r="600" spans="1:215">
      <c r="A600" t="s">
        <v>1050</v>
      </c>
      <c r="B600" t="s">
        <v>1042</v>
      </c>
      <c r="C600" t="s">
        <v>89</v>
      </c>
      <c r="D600">
        <v>23845</v>
      </c>
      <c r="E600" t="s">
        <v>1044</v>
      </c>
      <c r="F600">
        <v>11540.7</v>
      </c>
      <c r="G600">
        <v>3</v>
      </c>
      <c r="H600" t="str">
        <f>Hyperlink("http://www.seavest.co.za/inv/fpdf16/inv-preview.php?Id=43454","Click for Invoice PDF")</f>
        <v>Click for Invoice PDF</v>
      </c>
      <c r="I600"/>
    </row>
    <row r="601" spans="1:215">
      <c r="A601" t="s">
        <v>1051</v>
      </c>
      <c r="B601" t="s">
        <v>154</v>
      </c>
      <c r="C601" t="s">
        <v>27</v>
      </c>
      <c r="D601">
        <v>24027</v>
      </c>
      <c r="E601" t="s">
        <v>1044</v>
      </c>
      <c r="F601">
        <v>6973.4</v>
      </c>
      <c r="G601">
        <v>3</v>
      </c>
      <c r="H601" t="str">
        <f>Hyperlink("http://www.seavest.co.za/inv/fpdf16/inv-preview.php?Id=43565","Click for Invoice PDF")</f>
        <v>Click for Invoice PDF</v>
      </c>
      <c r="I601"/>
    </row>
    <row r="602" spans="1:215">
      <c r="A602" t="s">
        <v>1052</v>
      </c>
      <c r="B602" t="s">
        <v>12</v>
      </c>
      <c r="C602" t="s">
        <v>13</v>
      </c>
      <c r="D602">
        <v>24218</v>
      </c>
      <c r="E602" t="s">
        <v>1044</v>
      </c>
      <c r="F602">
        <v>3712.2</v>
      </c>
      <c r="G602">
        <v>8</v>
      </c>
      <c r="H602" t="str">
        <f>Hyperlink("http://www.seavest.co.za/inv/fpdf16/inv-preview.php?Id=43613","Click for Invoice PDF")</f>
        <v>Click for Invoice PDF</v>
      </c>
      <c r="I602"/>
    </row>
    <row r="603" spans="1:215">
      <c r="A603" t="s">
        <v>1053</v>
      </c>
      <c r="B603" t="s">
        <v>423</v>
      </c>
      <c r="C603" t="s">
        <v>47</v>
      </c>
      <c r="D603">
        <v>24118</v>
      </c>
      <c r="E603" t="s">
        <v>1044</v>
      </c>
      <c r="F603">
        <v>11358.9</v>
      </c>
      <c r="G603">
        <v>3</v>
      </c>
      <c r="H603" t="str">
        <f>Hyperlink("http://www.seavest.co.za/inv/fpdf16/inv-preview.php?Id=43628","Click for Invoice PDF")</f>
        <v>Click for Invoice PDF</v>
      </c>
      <c r="I603"/>
    </row>
    <row r="604" spans="1:215">
      <c r="A604" t="s">
        <v>1054</v>
      </c>
      <c r="B604" t="s">
        <v>1055</v>
      </c>
      <c r="C604" t="s">
        <v>13</v>
      </c>
      <c r="D604">
        <v>24219</v>
      </c>
      <c r="E604" t="s">
        <v>1044</v>
      </c>
      <c r="F604">
        <v>4544.4</v>
      </c>
      <c r="G604">
        <v>8</v>
      </c>
      <c r="H604" t="str">
        <f>Hyperlink("http://www.seavest.co.za/inv/fpdf16/inv-preview.php?Id=43641","Click for Invoice PDF")</f>
        <v>Click for Invoice PDF</v>
      </c>
      <c r="I604"/>
    </row>
    <row r="605" spans="1:215">
      <c r="A605" t="s">
        <v>1056</v>
      </c>
      <c r="B605" t="s">
        <v>343</v>
      </c>
      <c r="C605" t="s">
        <v>32</v>
      </c>
      <c r="D605">
        <v>24164</v>
      </c>
      <c r="E605" t="s">
        <v>1044</v>
      </c>
      <c r="F605">
        <v>8657.200000000001</v>
      </c>
      <c r="G605">
        <v>3</v>
      </c>
      <c r="H605" t="str">
        <f>Hyperlink("http://www.seavest.co.za/inv/fpdf16/inv-preview.php?Id=43669","Click for Invoice PDF")</f>
        <v>Click for Invoice PDF</v>
      </c>
      <c r="I605"/>
    </row>
    <row r="606" spans="1:215">
      <c r="A606" t="s">
        <v>1057</v>
      </c>
      <c r="B606" t="s">
        <v>64</v>
      </c>
      <c r="C606" t="s">
        <v>13</v>
      </c>
      <c r="D606">
        <v>24226</v>
      </c>
      <c r="E606" t="s">
        <v>1044</v>
      </c>
      <c r="F606">
        <v>2100</v>
      </c>
      <c r="G606">
        <v>8</v>
      </c>
      <c r="H606" t="str">
        <f>Hyperlink("http://www.seavest.co.za/inv/fpdf16/inv-preview.php?Id=43670","Click for Invoice PDF")</f>
        <v>Click for Invoice PDF</v>
      </c>
      <c r="I606"/>
    </row>
    <row r="607" spans="1:215">
      <c r="A607" t="s">
        <v>1058</v>
      </c>
      <c r="B607" t="s">
        <v>309</v>
      </c>
      <c r="C607" t="s">
        <v>13</v>
      </c>
      <c r="D607">
        <v>24163</v>
      </c>
      <c r="E607" t="s">
        <v>1044</v>
      </c>
      <c r="F607">
        <v>3116</v>
      </c>
      <c r="G607">
        <v>8</v>
      </c>
      <c r="H607" t="str">
        <f>Hyperlink("http://www.seavest.co.za/inv/fpdf16/inv-preview.php?Id=43671","Click for Invoice PDF")</f>
        <v>Click for Invoice PDF</v>
      </c>
      <c r="I607"/>
    </row>
    <row r="608" spans="1:215">
      <c r="A608" t="s">
        <v>1059</v>
      </c>
      <c r="B608" t="s">
        <v>478</v>
      </c>
      <c r="C608" t="s">
        <v>27</v>
      </c>
      <c r="D608">
        <v>24211</v>
      </c>
      <c r="E608" t="s">
        <v>1044</v>
      </c>
      <c r="F608">
        <v>7594.7</v>
      </c>
      <c r="G608">
        <v>8</v>
      </c>
      <c r="H608" t="str">
        <f>Hyperlink("http://www.seavest.co.za/inv/fpdf16/inv-preview.php?Id=43699","Click for Invoice PDF")</f>
        <v>Click for Invoice PDF</v>
      </c>
      <c r="I608"/>
    </row>
    <row r="609" spans="1:215">
      <c r="A609" t="s">
        <v>1060</v>
      </c>
      <c r="B609" t="s">
        <v>64</v>
      </c>
      <c r="C609" t="s">
        <v>13</v>
      </c>
      <c r="D609">
        <v>24217</v>
      </c>
      <c r="E609" t="s">
        <v>1044</v>
      </c>
      <c r="F609">
        <v>3229.8</v>
      </c>
      <c r="G609">
        <v>8</v>
      </c>
      <c r="H609" t="str">
        <f>Hyperlink("http://www.seavest.co.za/inv/fpdf16/inv-preview.php?Id=43713","Click for Invoice PDF")</f>
        <v>Click for Invoice PDF</v>
      </c>
      <c r="I609"/>
    </row>
    <row r="610" spans="1:215">
      <c r="A610" t="s">
        <v>1061</v>
      </c>
      <c r="B610" t="s">
        <v>133</v>
      </c>
      <c r="C610" t="s">
        <v>47</v>
      </c>
      <c r="D610">
        <v>20871</v>
      </c>
      <c r="E610" t="s">
        <v>1062</v>
      </c>
      <c r="F610">
        <v>6153.4</v>
      </c>
      <c r="G610">
        <v>9</v>
      </c>
      <c r="H610" t="str">
        <f>Hyperlink("http://www.seavest.co.za/inv/fpdf16/inv-preview.php?Id=40552","Click for Invoice PDF")</f>
        <v>Click for Invoice PDF</v>
      </c>
      <c r="I610"/>
    </row>
    <row r="611" spans="1:215">
      <c r="A611" t="s">
        <v>1063</v>
      </c>
      <c r="B611" t="s">
        <v>1064</v>
      </c>
      <c r="C611" t="s">
        <v>383</v>
      </c>
      <c r="D611">
        <v>20942</v>
      </c>
      <c r="E611" t="s">
        <v>1062</v>
      </c>
      <c r="F611">
        <v>6260.8</v>
      </c>
      <c r="G611">
        <v>404</v>
      </c>
      <c r="H611" t="str">
        <f>Hyperlink("http://www.seavest.co.za/inv/fpdf16/inv-preview.php?Id=40622","Click for Invoice PDF")</f>
        <v>Click for Invoice PDF</v>
      </c>
      <c r="I611"/>
    </row>
    <row r="612" spans="1:215">
      <c r="A612" t="s">
        <v>1065</v>
      </c>
      <c r="B612" t="s">
        <v>603</v>
      </c>
      <c r="C612" t="s">
        <v>383</v>
      </c>
      <c r="D612">
        <v>20891</v>
      </c>
      <c r="E612" t="s">
        <v>1062</v>
      </c>
      <c r="F612">
        <v>11120</v>
      </c>
      <c r="G612">
        <v>404</v>
      </c>
      <c r="H612" t="str">
        <f>Hyperlink("http://www.seavest.co.za/inv/fpdf16/inv-preview.php?Id=40627","Click for Invoice PDF")</f>
        <v>Click for Invoice PDF</v>
      </c>
      <c r="I612"/>
    </row>
    <row r="613" spans="1:215">
      <c r="A613" t="s">
        <v>1066</v>
      </c>
      <c r="B613" t="s">
        <v>1067</v>
      </c>
      <c r="C613" t="s">
        <v>67</v>
      </c>
      <c r="D613">
        <v>20927</v>
      </c>
      <c r="E613" t="s">
        <v>1062</v>
      </c>
      <c r="F613">
        <v>8850.799999999999</v>
      </c>
      <c r="G613">
        <v>9</v>
      </c>
      <c r="H613" t="str">
        <f>Hyperlink("http://www.seavest.co.za/inv/fpdf16/inv-preview.php?Id=40643","Click for Invoice PDF")</f>
        <v>Click for Invoice PDF</v>
      </c>
      <c r="I613"/>
    </row>
    <row r="614" spans="1:215">
      <c r="A614" t="s">
        <v>1068</v>
      </c>
      <c r="B614" t="s">
        <v>64</v>
      </c>
      <c r="C614" t="s">
        <v>137</v>
      </c>
      <c r="D614">
        <v>20932</v>
      </c>
      <c r="E614" t="s">
        <v>1062</v>
      </c>
      <c r="F614">
        <v>2632.8</v>
      </c>
      <c r="G614">
        <v>373</v>
      </c>
      <c r="H614" t="str">
        <f>Hyperlink("http://www.seavest.co.za/inv/fpdf16/inv-preview.php?Id=40657","Click for Invoice PDF")</f>
        <v>Click for Invoice PDF</v>
      </c>
      <c r="I614"/>
    </row>
    <row r="615" spans="1:215">
      <c r="A615" t="s">
        <v>1069</v>
      </c>
      <c r="B615" t="s">
        <v>580</v>
      </c>
      <c r="C615" t="s">
        <v>13</v>
      </c>
      <c r="D615">
        <v>23963</v>
      </c>
      <c r="E615" t="s">
        <v>1070</v>
      </c>
      <c r="F615">
        <v>6013</v>
      </c>
      <c r="G615">
        <v>37</v>
      </c>
      <c r="H615" t="str">
        <f>Hyperlink("http://www.seavest.co.za/inv/fpdf16/inv-preview.php?Id=43381","Click for Invoice PDF")</f>
        <v>Click for Invoice PDF</v>
      </c>
      <c r="I615"/>
    </row>
    <row r="616" spans="1:215">
      <c r="A616" t="s">
        <v>1071</v>
      </c>
      <c r="B616" t="s">
        <v>168</v>
      </c>
      <c r="C616" t="s">
        <v>13</v>
      </c>
      <c r="D616">
        <v>23952</v>
      </c>
      <c r="E616" t="s">
        <v>1070</v>
      </c>
      <c r="F616">
        <v>3852.55</v>
      </c>
      <c r="G616">
        <v>32</v>
      </c>
      <c r="H616" t="str">
        <f>Hyperlink("http://www.seavest.co.za/inv/fpdf16/inv-preview.php?Id=43495","Click for Invoice PDF")</f>
        <v>Click for Invoice PDF</v>
      </c>
      <c r="I616"/>
    </row>
    <row r="617" spans="1:215">
      <c r="A617" t="s">
        <v>1072</v>
      </c>
      <c r="B617" t="s">
        <v>307</v>
      </c>
      <c r="C617" t="s">
        <v>13</v>
      </c>
      <c r="D617">
        <v>23980</v>
      </c>
      <c r="E617" t="s">
        <v>1070</v>
      </c>
      <c r="F617">
        <v>10539.35</v>
      </c>
      <c r="G617">
        <v>37</v>
      </c>
      <c r="H617" t="str">
        <f>Hyperlink("http://www.seavest.co.za/inv/fpdf16/inv-preview.php?Id=43514","Click for Invoice PDF")</f>
        <v>Click for Invoice PDF</v>
      </c>
      <c r="I617"/>
    </row>
    <row r="618" spans="1:215">
      <c r="A618" t="s">
        <v>1073</v>
      </c>
      <c r="B618" t="s">
        <v>807</v>
      </c>
      <c r="C618" t="s">
        <v>13</v>
      </c>
      <c r="D618">
        <v>23962</v>
      </c>
      <c r="E618" t="s">
        <v>1070</v>
      </c>
      <c r="F618">
        <v>7718.38</v>
      </c>
      <c r="G618">
        <v>37</v>
      </c>
      <c r="H618" t="str">
        <f>Hyperlink("http://www.seavest.co.za/inv/fpdf16/inv-preview.php?Id=43511","Click for Invoice PDF")</f>
        <v>Click for Invoice PDF</v>
      </c>
      <c r="I618"/>
    </row>
    <row r="619" spans="1:215">
      <c r="A619" t="s">
        <v>1074</v>
      </c>
      <c r="B619" t="s">
        <v>159</v>
      </c>
      <c r="C619" t="s">
        <v>13</v>
      </c>
      <c r="D619">
        <v>23970</v>
      </c>
      <c r="E619" t="s">
        <v>1070</v>
      </c>
      <c r="F619">
        <v>8067.54</v>
      </c>
      <c r="G619">
        <v>37</v>
      </c>
      <c r="H619" t="str">
        <f>Hyperlink("http://www.seavest.co.za/inv/fpdf16/inv-preview.php?Id=43512","Click for Invoice PDF")</f>
        <v>Click for Invoice PDF</v>
      </c>
      <c r="I619"/>
    </row>
    <row r="620" spans="1:215">
      <c r="A620" t="s">
        <v>1075</v>
      </c>
      <c r="B620" t="s">
        <v>644</v>
      </c>
      <c r="C620" t="s">
        <v>137</v>
      </c>
      <c r="D620">
        <v>21307</v>
      </c>
      <c r="E620" t="s">
        <v>1076</v>
      </c>
      <c r="F620">
        <v>37717.25999999999</v>
      </c>
      <c r="G620">
        <v>253</v>
      </c>
      <c r="H620" t="str">
        <f>Hyperlink("http://www.seavest.co.za/inv/fpdf16/inv-preview.php?Id=40960","Click for Invoice PDF")</f>
        <v>Click for Invoice PDF</v>
      </c>
      <c r="I620"/>
    </row>
    <row r="621" spans="1:215">
      <c r="A621" t="s">
        <v>1077</v>
      </c>
      <c r="B621" t="s">
        <v>1078</v>
      </c>
      <c r="C621" t="s">
        <v>89</v>
      </c>
      <c r="D621">
        <v>21902</v>
      </c>
      <c r="E621" t="s">
        <v>1076</v>
      </c>
      <c r="F621">
        <v>4786.2</v>
      </c>
      <c r="G621">
        <v>249</v>
      </c>
      <c r="H621" t="str">
        <f>Hyperlink("http://www.seavest.co.za/inv/fpdf16/inv-preview.php?Id=41440","Click for Invoice PDF")</f>
        <v>Click for Invoice PDF</v>
      </c>
      <c r="I621"/>
    </row>
    <row r="622" spans="1:215">
      <c r="A622" t="s">
        <v>1079</v>
      </c>
      <c r="B622" t="s">
        <v>1080</v>
      </c>
      <c r="C622" t="s">
        <v>67</v>
      </c>
      <c r="D622">
        <v>21764</v>
      </c>
      <c r="E622" t="s">
        <v>1076</v>
      </c>
      <c r="F622">
        <v>2390</v>
      </c>
      <c r="G622">
        <v>246</v>
      </c>
      <c r="H622" t="str">
        <f>Hyperlink("http://www.seavest.co.za/inv/fpdf16/inv-preview.php?Id=41350","Click for Invoice PDF")</f>
        <v>Click for Invoice PDF</v>
      </c>
      <c r="I622"/>
    </row>
    <row r="623" spans="1:215">
      <c r="A623" t="s">
        <v>1081</v>
      </c>
      <c r="B623" t="s">
        <v>1082</v>
      </c>
      <c r="C623" t="s">
        <v>89</v>
      </c>
      <c r="D623">
        <v>21911</v>
      </c>
      <c r="E623" t="s">
        <v>1076</v>
      </c>
      <c r="F623">
        <v>8211.799999999999</v>
      </c>
      <c r="G623">
        <v>245</v>
      </c>
      <c r="H623" t="str">
        <f>Hyperlink("http://www.seavest.co.za/inv/fpdf16/inv-preview.php?Id=41492","Click for Invoice PDF")</f>
        <v>Click for Invoice PDF</v>
      </c>
      <c r="I623"/>
    </row>
    <row r="624" spans="1:215">
      <c r="A624" t="s">
        <v>1083</v>
      </c>
      <c r="B624" t="s">
        <v>163</v>
      </c>
      <c r="C624" t="s">
        <v>76</v>
      </c>
      <c r="D624">
        <v>22040</v>
      </c>
      <c r="E624" t="s">
        <v>1076</v>
      </c>
      <c r="F624">
        <v>10931.2</v>
      </c>
      <c r="G624">
        <v>250</v>
      </c>
      <c r="H624" t="str">
        <f>Hyperlink("http://www.seavest.co.za/inv/fpdf16/inv-preview.php?Id=41521","Click for Invoice PDF")</f>
        <v>Click for Invoice PDF</v>
      </c>
      <c r="I624"/>
    </row>
    <row r="625" spans="1:215">
      <c r="A625" t="s">
        <v>1084</v>
      </c>
      <c r="B625" t="s">
        <v>847</v>
      </c>
      <c r="C625" t="s">
        <v>67</v>
      </c>
      <c r="D625">
        <v>22091</v>
      </c>
      <c r="E625" t="s">
        <v>1076</v>
      </c>
      <c r="F625">
        <v>3693.2</v>
      </c>
      <c r="G625">
        <v>251</v>
      </c>
      <c r="H625" t="str">
        <f>Hyperlink("http://www.seavest.co.za/inv/fpdf16/inv-preview.php?Id=41647","Click for Invoice PDF")</f>
        <v>Click for Invoice PDF</v>
      </c>
      <c r="I625"/>
    </row>
    <row r="626" spans="1:215">
      <c r="A626" t="s">
        <v>1085</v>
      </c>
      <c r="B626" t="s">
        <v>847</v>
      </c>
      <c r="C626" t="s">
        <v>67</v>
      </c>
      <c r="D626">
        <v>22093</v>
      </c>
      <c r="E626" t="s">
        <v>1076</v>
      </c>
      <c r="F626">
        <v>7912.6</v>
      </c>
      <c r="G626">
        <v>251</v>
      </c>
      <c r="H626" t="str">
        <f>Hyperlink("http://www.seavest.co.za/inv/fpdf16/inv-preview.php?Id=41648","Click for Invoice PDF")</f>
        <v>Click for Invoice PDF</v>
      </c>
      <c r="I626"/>
    </row>
    <row r="627" spans="1:215">
      <c r="A627" t="s">
        <v>1086</v>
      </c>
      <c r="B627" t="s">
        <v>1087</v>
      </c>
      <c r="C627" t="s">
        <v>13</v>
      </c>
      <c r="D627">
        <v>21773</v>
      </c>
      <c r="E627" t="s">
        <v>1088</v>
      </c>
      <c r="F627">
        <v>13814.34</v>
      </c>
      <c r="G627">
        <v>249</v>
      </c>
      <c r="H627" t="str">
        <f>Hyperlink("http://www.seavest.co.za/inv/fpdf16/inv-preview.php?Id=41354","Click for Invoice PDF")</f>
        <v>Click for Invoice PDF</v>
      </c>
      <c r="I627"/>
    </row>
    <row r="628" spans="1:215">
      <c r="A628" t="s">
        <v>1089</v>
      </c>
      <c r="B628" t="s">
        <v>820</v>
      </c>
      <c r="C628" t="s">
        <v>47</v>
      </c>
      <c r="D628">
        <v>23504</v>
      </c>
      <c r="E628" t="s">
        <v>1090</v>
      </c>
      <c r="F628">
        <v>9510.110000000001</v>
      </c>
      <c r="G628">
        <v>94</v>
      </c>
      <c r="H628" t="str">
        <f>Hyperlink("http://www.seavest.co.za/inv/fpdf16/inv-preview.php?Id=43082","Click for Invoice PDF")</f>
        <v>Click for Invoice PDF</v>
      </c>
      <c r="I628"/>
    </row>
    <row r="629" spans="1:215">
      <c r="A629" t="s">
        <v>1091</v>
      </c>
      <c r="B629" t="s">
        <v>29</v>
      </c>
      <c r="C629" t="s">
        <v>13</v>
      </c>
      <c r="D629">
        <v>22889</v>
      </c>
      <c r="E629" t="s">
        <v>1090</v>
      </c>
      <c r="F629">
        <v>15464.1</v>
      </c>
      <c r="G629">
        <v>100</v>
      </c>
      <c r="H629" t="str">
        <f>Hyperlink("http://www.seavest.co.za/inv/fpdf16/inv-preview.php?Id=42264","Click for Invoice PDF")</f>
        <v>Click for Invoice PDF</v>
      </c>
      <c r="I629"/>
    </row>
    <row r="630" spans="1:215">
      <c r="A630" t="s">
        <v>1092</v>
      </c>
      <c r="B630" t="s">
        <v>505</v>
      </c>
      <c r="C630" t="s">
        <v>47</v>
      </c>
      <c r="D630">
        <v>23492</v>
      </c>
      <c r="E630" t="s">
        <v>1090</v>
      </c>
      <c r="F630">
        <v>4564.58</v>
      </c>
      <c r="G630">
        <v>94</v>
      </c>
      <c r="H630" t="str">
        <f>Hyperlink("http://www.seavest.co.za/inv/fpdf16/inv-preview.php?Id=42672","Click for Invoice PDF")</f>
        <v>Click for Invoice PDF</v>
      </c>
      <c r="I630"/>
    </row>
    <row r="631" spans="1:215">
      <c r="A631" t="s">
        <v>1093</v>
      </c>
      <c r="B631" t="s">
        <v>510</v>
      </c>
      <c r="C631" t="s">
        <v>95</v>
      </c>
      <c r="D631">
        <v>23509</v>
      </c>
      <c r="E631" t="s">
        <v>1090</v>
      </c>
      <c r="F631">
        <v>4407.02</v>
      </c>
      <c r="G631">
        <v>23</v>
      </c>
      <c r="H631" t="str">
        <f>Hyperlink("http://www.seavest.co.za/inv/fpdf16/inv-preview.php?Id=42752","Click for Invoice PDF")</f>
        <v>Click for Invoice PDF</v>
      </c>
      <c r="I631"/>
    </row>
    <row r="632" spans="1:215">
      <c r="A632" t="s">
        <v>1094</v>
      </c>
      <c r="B632" t="s">
        <v>265</v>
      </c>
      <c r="C632" t="s">
        <v>76</v>
      </c>
      <c r="D632">
        <v>23493</v>
      </c>
      <c r="E632" t="s">
        <v>1090</v>
      </c>
      <c r="F632">
        <v>4933.02</v>
      </c>
      <c r="G632">
        <v>79</v>
      </c>
      <c r="H632" t="str">
        <f>Hyperlink("http://www.seavest.co.za/inv/fpdf16/inv-preview.php?Id=42944","Click for Invoice PDF")</f>
        <v>Click for Invoice PDF</v>
      </c>
      <c r="I632"/>
    </row>
    <row r="633" spans="1:215">
      <c r="A633" t="s">
        <v>1095</v>
      </c>
      <c r="B633" t="s">
        <v>319</v>
      </c>
      <c r="C633" t="s">
        <v>67</v>
      </c>
      <c r="D633">
        <v>23409</v>
      </c>
      <c r="E633" t="s">
        <v>1090</v>
      </c>
      <c r="F633">
        <v>8021.91</v>
      </c>
      <c r="G633">
        <v>48</v>
      </c>
      <c r="H633" t="str">
        <f>Hyperlink("http://www.seavest.co.za/inv/fpdf16/inv-preview.php?Id=43014","Click for Invoice PDF")</f>
        <v>Click for Invoice PDF</v>
      </c>
      <c r="I633"/>
    </row>
    <row r="634" spans="1:215">
      <c r="A634" t="s">
        <v>1096</v>
      </c>
      <c r="B634" t="s">
        <v>117</v>
      </c>
      <c r="C634" t="s">
        <v>89</v>
      </c>
      <c r="D634">
        <v>23473</v>
      </c>
      <c r="E634" t="s">
        <v>1090</v>
      </c>
      <c r="F634">
        <v>7148.45</v>
      </c>
      <c r="G634">
        <v>12</v>
      </c>
      <c r="H634" t="str">
        <f>Hyperlink("http://www.seavest.co.za/inv/fpdf16/inv-preview.php?Id=43098","Click for Invoice PDF")</f>
        <v>Click for Invoice PDF</v>
      </c>
      <c r="I634"/>
    </row>
    <row r="635" spans="1:215">
      <c r="A635" t="s">
        <v>1097</v>
      </c>
      <c r="B635" t="s">
        <v>117</v>
      </c>
      <c r="C635" t="s">
        <v>89</v>
      </c>
      <c r="D635">
        <v>23466</v>
      </c>
      <c r="E635" t="s">
        <v>1090</v>
      </c>
      <c r="F635">
        <v>7093.32</v>
      </c>
      <c r="G635">
        <v>12</v>
      </c>
      <c r="H635" t="str">
        <f>Hyperlink("http://www.seavest.co.za/inv/fpdf16/inv-preview.php?Id=43113","Click for Invoice PDF")</f>
        <v>Click for Invoice PDF</v>
      </c>
      <c r="I635"/>
    </row>
    <row r="636" spans="1:215">
      <c r="A636" t="s">
        <v>1098</v>
      </c>
      <c r="B636" t="s">
        <v>923</v>
      </c>
      <c r="C636" t="s">
        <v>47</v>
      </c>
      <c r="D636">
        <v>23467</v>
      </c>
      <c r="E636" t="s">
        <v>1090</v>
      </c>
      <c r="F636">
        <v>1083.5</v>
      </c>
      <c r="G636">
        <v>94</v>
      </c>
      <c r="H636" t="str">
        <f>Hyperlink("http://www.seavest.co.za/inv/fpdf16/inv-preview.php?Id=43114","Click for Invoice PDF")</f>
        <v>Click for Invoice PDF</v>
      </c>
      <c r="I636"/>
    </row>
    <row r="637" spans="1:215">
      <c r="A637" t="s">
        <v>1099</v>
      </c>
      <c r="B637" t="s">
        <v>309</v>
      </c>
      <c r="C637" t="s">
        <v>13</v>
      </c>
      <c r="D637">
        <v>23276</v>
      </c>
      <c r="E637" t="s">
        <v>1100</v>
      </c>
      <c r="F637">
        <v>9972.43</v>
      </c>
      <c r="G637">
        <v>81</v>
      </c>
      <c r="H637" t="str">
        <f>Hyperlink("http://www.seavest.co.za/inv/fpdf16/inv-preview.php?Id=42707","Click for Invoice PDF")</f>
        <v>Click for Invoice PDF</v>
      </c>
      <c r="I637"/>
    </row>
    <row r="638" spans="1:215">
      <c r="A638" t="s">
        <v>1101</v>
      </c>
      <c r="B638" t="s">
        <v>847</v>
      </c>
      <c r="C638" t="s">
        <v>67</v>
      </c>
      <c r="D638">
        <v>23286</v>
      </c>
      <c r="E638" t="s">
        <v>1100</v>
      </c>
      <c r="F638">
        <v>7202.04</v>
      </c>
      <c r="G638">
        <v>129</v>
      </c>
      <c r="H638" t="str">
        <f>Hyperlink("http://www.seavest.co.za/inv/fpdf16/inv-preview.php?Id=42788","Click for Invoice PDF")</f>
        <v>Click for Invoice PDF</v>
      </c>
      <c r="I638"/>
    </row>
    <row r="639" spans="1:215">
      <c r="A639" t="s">
        <v>1102</v>
      </c>
      <c r="B639" t="s">
        <v>630</v>
      </c>
      <c r="C639" t="s">
        <v>76</v>
      </c>
      <c r="D639">
        <v>22683</v>
      </c>
      <c r="E639" t="s">
        <v>1103</v>
      </c>
      <c r="F639">
        <v>10144.9</v>
      </c>
      <c r="G639">
        <v>112</v>
      </c>
      <c r="H639" t="str">
        <f>Hyperlink("http://www.seavest.co.za/inv/fpdf16/inv-preview.php?Id=42212","Click for Invoice PDF")</f>
        <v>Click for Invoice PDF</v>
      </c>
      <c r="I639"/>
    </row>
    <row r="640" spans="1:215">
      <c r="A640" t="s">
        <v>1104</v>
      </c>
      <c r="B640" t="s">
        <v>630</v>
      </c>
      <c r="C640" t="s">
        <v>76</v>
      </c>
      <c r="D640">
        <v>22679</v>
      </c>
      <c r="E640" t="s">
        <v>1103</v>
      </c>
      <c r="F640">
        <v>7809.7</v>
      </c>
      <c r="G640">
        <v>112</v>
      </c>
      <c r="H640" t="str">
        <f>Hyperlink("http://www.seavest.co.za/inv/fpdf16/inv-preview.php?Id=42215","Click for Invoice PDF")</f>
        <v>Click for Invoice PDF</v>
      </c>
      <c r="I640"/>
    </row>
    <row r="641" spans="1:215">
      <c r="A641" t="s">
        <v>1105</v>
      </c>
      <c r="B641" t="s">
        <v>1106</v>
      </c>
      <c r="C641" t="s">
        <v>47</v>
      </c>
      <c r="D641">
        <v>20315</v>
      </c>
      <c r="E641" t="s">
        <v>1107</v>
      </c>
      <c r="F641">
        <v>8191.6</v>
      </c>
      <c r="G641">
        <v>368</v>
      </c>
      <c r="H641" t="str">
        <f>Hyperlink("http://www.seavest.co.za/inv/fpdf16/inv-preview.php?Id=40051","Click for Invoice PDF")</f>
        <v>Click for Invoice PDF</v>
      </c>
      <c r="I641"/>
    </row>
    <row r="642" spans="1:215">
      <c r="A642" t="s">
        <v>1108</v>
      </c>
      <c r="B642" t="s">
        <v>1109</v>
      </c>
      <c r="C642" t="s">
        <v>89</v>
      </c>
      <c r="D642">
        <v>20880</v>
      </c>
      <c r="E642" t="s">
        <v>1110</v>
      </c>
      <c r="F642">
        <v>45400</v>
      </c>
      <c r="G642">
        <v>403</v>
      </c>
      <c r="H642" t="str">
        <f>Hyperlink("http://www.seavest.co.za/inv/fpdf16/inv-preview.php?Id=40462","Click for Invoice PDF")</f>
        <v>Click for Invoice PDF</v>
      </c>
      <c r="I642"/>
    </row>
    <row r="643" spans="1:215">
      <c r="A643" t="s">
        <v>1111</v>
      </c>
      <c r="B643" t="s">
        <v>1112</v>
      </c>
      <c r="C643" t="s">
        <v>13</v>
      </c>
      <c r="D643">
        <v>23984</v>
      </c>
      <c r="E643" t="s">
        <v>1113</v>
      </c>
      <c r="F643">
        <v>7848.15</v>
      </c>
      <c r="G643">
        <v>29</v>
      </c>
      <c r="H643" t="str">
        <f>Hyperlink("http://www.seavest.co.za/inv/fpdf16/inv-preview.php?Id=43182","Click for Invoice PDF")</f>
        <v>Click for Invoice PDF</v>
      </c>
      <c r="I643"/>
    </row>
    <row r="644" spans="1:215">
      <c r="A644" t="s">
        <v>1114</v>
      </c>
      <c r="B644" t="s">
        <v>141</v>
      </c>
      <c r="C644" t="s">
        <v>76</v>
      </c>
      <c r="D644">
        <v>23537</v>
      </c>
      <c r="E644" t="s">
        <v>1115</v>
      </c>
      <c r="F644">
        <v>14519.65</v>
      </c>
      <c r="G644">
        <v>91</v>
      </c>
      <c r="H644" t="str">
        <f>Hyperlink("http://www.seavest.co.za/inv/fpdf16/inv-preview.php?Id=43005","Click for Invoice PDF")</f>
        <v>Click for Invoice PDF</v>
      </c>
      <c r="I644"/>
    </row>
    <row r="645" spans="1:215">
      <c r="A645" t="s">
        <v>1116</v>
      </c>
      <c r="B645" t="s">
        <v>52</v>
      </c>
      <c r="C645" t="s">
        <v>47</v>
      </c>
      <c r="D645">
        <v>23570</v>
      </c>
      <c r="E645" t="s">
        <v>1115</v>
      </c>
      <c r="F645">
        <v>7690.35</v>
      </c>
      <c r="G645">
        <v>91</v>
      </c>
      <c r="H645" t="str">
        <f>Hyperlink("http://www.seavest.co.za/inv/fpdf16/inv-preview.php?Id=43007","Click for Invoice PDF")</f>
        <v>Click for Invoice PDF</v>
      </c>
      <c r="I645"/>
    </row>
    <row r="646" spans="1:215">
      <c r="A646" t="s">
        <v>1117</v>
      </c>
      <c r="B646" t="s">
        <v>66</v>
      </c>
      <c r="C646" t="s">
        <v>20</v>
      </c>
      <c r="D646">
        <v>22659</v>
      </c>
      <c r="E646" t="s">
        <v>1118</v>
      </c>
      <c r="F646">
        <v>6927.1</v>
      </c>
      <c r="G646">
        <v>112</v>
      </c>
      <c r="H646" t="str">
        <f>Hyperlink("http://www.seavest.co.za/inv/fpdf16/inv-preview.php?Id=42066","Click for Invoice PDF")</f>
        <v>Click for Invoice PDF</v>
      </c>
      <c r="I646"/>
    </row>
    <row r="647" spans="1:215">
      <c r="A647" t="s">
        <v>1119</v>
      </c>
      <c r="B647" t="s">
        <v>163</v>
      </c>
      <c r="C647" t="s">
        <v>76</v>
      </c>
      <c r="D647">
        <v>22703</v>
      </c>
      <c r="E647" t="s">
        <v>1118</v>
      </c>
      <c r="F647">
        <v>5532.7</v>
      </c>
      <c r="G647">
        <v>80</v>
      </c>
      <c r="H647" t="str">
        <f>Hyperlink("http://www.seavest.co.za/inv/fpdf16/inv-preview.php?Id=42267","Click for Invoice PDF")</f>
        <v>Click for Invoice PDF</v>
      </c>
      <c r="I647"/>
    </row>
    <row r="648" spans="1:215">
      <c r="A648" t="s">
        <v>1120</v>
      </c>
      <c r="B648" t="s">
        <v>517</v>
      </c>
      <c r="C648" t="s">
        <v>76</v>
      </c>
      <c r="D648">
        <v>22717</v>
      </c>
      <c r="E648" t="s">
        <v>1118</v>
      </c>
      <c r="F648">
        <v>8787.200000000001</v>
      </c>
      <c r="G648">
        <v>80</v>
      </c>
      <c r="H648" t="str">
        <f>Hyperlink("http://www.seavest.co.za/inv/fpdf16/inv-preview.php?Id=42281","Click for Invoice PDF")</f>
        <v>Click for Invoice PDF</v>
      </c>
      <c r="I648"/>
    </row>
    <row r="649" spans="1:215">
      <c r="A649" t="s">
        <v>1121</v>
      </c>
      <c r="B649" t="s">
        <v>130</v>
      </c>
      <c r="C649" t="s">
        <v>76</v>
      </c>
      <c r="D649">
        <v>21109</v>
      </c>
      <c r="E649" t="s">
        <v>1122</v>
      </c>
      <c r="F649">
        <v>4041.3</v>
      </c>
      <c r="G649">
        <v>371</v>
      </c>
      <c r="H649" t="str">
        <f>Hyperlink("http://www.seavest.co.za/inv/fpdf16/inv-preview.php?Id=40815","Click for Invoice PDF")</f>
        <v>Click for Invoice PDF</v>
      </c>
      <c r="I649"/>
    </row>
    <row r="650" spans="1:215">
      <c r="A650" t="s">
        <v>1123</v>
      </c>
      <c r="B650" t="s">
        <v>199</v>
      </c>
      <c r="C650" t="s">
        <v>27</v>
      </c>
      <c r="D650">
        <v>23987</v>
      </c>
      <c r="E650" t="s">
        <v>1124</v>
      </c>
      <c r="F650">
        <v>7786.72</v>
      </c>
      <c r="G650">
        <v>36</v>
      </c>
      <c r="H650" t="str">
        <f>Hyperlink("http://www.seavest.co.za/inv/fpdf16/inv-preview.php?Id=43520","Click for Invoice PDF")</f>
        <v>Click for Invoice PDF</v>
      </c>
      <c r="I650"/>
    </row>
    <row r="651" spans="1:215">
      <c r="A651" t="s">
        <v>1125</v>
      </c>
      <c r="B651" t="s">
        <v>1126</v>
      </c>
      <c r="C651" t="s">
        <v>13</v>
      </c>
      <c r="D651">
        <v>23992</v>
      </c>
      <c r="E651" t="s">
        <v>1124</v>
      </c>
      <c r="F651">
        <v>13198.07</v>
      </c>
      <c r="G651">
        <v>36</v>
      </c>
      <c r="H651" t="str">
        <f>Hyperlink("http://www.seavest.co.za/inv/fpdf16/inv-preview.php?Id=43526","Click for Invoice PDF")</f>
        <v>Click for Invoice PDF</v>
      </c>
      <c r="I651"/>
    </row>
    <row r="652" spans="1:215">
      <c r="A652" t="s">
        <v>1127</v>
      </c>
      <c r="B652" t="s">
        <v>305</v>
      </c>
      <c r="C652" t="s">
        <v>76</v>
      </c>
      <c r="D652">
        <v>23794</v>
      </c>
      <c r="E652" t="s">
        <v>1124</v>
      </c>
      <c r="F652">
        <v>9903.700000000001</v>
      </c>
      <c r="G652">
        <v>18</v>
      </c>
      <c r="H652" t="str">
        <f>Hyperlink("http://www.seavest.co.za/inv/fpdf16/inv-preview.php?Id=42941","Click for Invoice PDF")</f>
        <v>Click for Invoice PDF</v>
      </c>
      <c r="I652"/>
    </row>
    <row r="653" spans="1:215">
      <c r="A653" t="s">
        <v>1128</v>
      </c>
      <c r="B653" t="s">
        <v>694</v>
      </c>
      <c r="C653" t="s">
        <v>89</v>
      </c>
      <c r="D653">
        <v>23986</v>
      </c>
      <c r="E653" t="s">
        <v>1124</v>
      </c>
      <c r="F653">
        <v>9291.52</v>
      </c>
      <c r="G653">
        <v>36</v>
      </c>
      <c r="H653" t="str">
        <f>Hyperlink("http://www.seavest.co.za/inv/fpdf16/inv-preview.php?Id=43516","Click for Invoice PDF")</f>
        <v>Click for Invoice PDF</v>
      </c>
      <c r="I653"/>
    </row>
    <row r="654" spans="1:215">
      <c r="A654" t="s">
        <v>1129</v>
      </c>
      <c r="B654" t="s">
        <v>152</v>
      </c>
      <c r="C654" t="s">
        <v>27</v>
      </c>
      <c r="D654">
        <v>23988</v>
      </c>
      <c r="E654" t="s">
        <v>1124</v>
      </c>
      <c r="F654">
        <v>4328.05</v>
      </c>
      <c r="G654">
        <v>36</v>
      </c>
      <c r="H654" t="str">
        <f>Hyperlink("http://www.seavest.co.za/inv/fpdf16/inv-preview.php?Id=43527","Click for Invoice PDF")</f>
        <v>Click for Invoice PDF</v>
      </c>
      <c r="I654"/>
    </row>
    <row r="655" spans="1:215">
      <c r="A655" t="s">
        <v>1130</v>
      </c>
      <c r="B655" t="s">
        <v>126</v>
      </c>
      <c r="C655" t="s">
        <v>13</v>
      </c>
      <c r="D655">
        <v>23996</v>
      </c>
      <c r="E655" t="s">
        <v>1124</v>
      </c>
      <c r="F655">
        <v>5567.4</v>
      </c>
      <c r="G655">
        <v>32</v>
      </c>
      <c r="H655" t="str">
        <f>Hyperlink("http://www.seavest.co.za/inv/fpdf16/inv-preview.php?Id=43534","Click for Invoice PDF")</f>
        <v>Click for Invoice PDF</v>
      </c>
      <c r="I655"/>
    </row>
    <row r="656" spans="1:215">
      <c r="A656" t="s">
        <v>1131</v>
      </c>
      <c r="B656" t="s">
        <v>414</v>
      </c>
      <c r="C656" t="s">
        <v>47</v>
      </c>
      <c r="D656">
        <v>22064</v>
      </c>
      <c r="E656" t="s">
        <v>1132</v>
      </c>
      <c r="F656">
        <v>11507</v>
      </c>
      <c r="G656">
        <v>251</v>
      </c>
      <c r="H656" t="str">
        <f>Hyperlink("http://www.seavest.co.za/inv/fpdf16/inv-preview.php?Id=41620","Click for Invoice PDF")</f>
        <v>Click for Invoice PDF</v>
      </c>
      <c r="I656"/>
    </row>
    <row r="657" spans="1:215">
      <c r="A657" t="s">
        <v>1133</v>
      </c>
      <c r="B657" t="s">
        <v>414</v>
      </c>
      <c r="C657" t="s">
        <v>47</v>
      </c>
      <c r="D657">
        <v>22057</v>
      </c>
      <c r="E657" t="s">
        <v>1132</v>
      </c>
      <c r="F657">
        <v>8922.959999999999</v>
      </c>
      <c r="G657">
        <v>251</v>
      </c>
      <c r="H657" t="str">
        <f>Hyperlink("http://www.seavest.co.za/inv/fpdf16/inv-preview.php?Id=41627","Click for Invoice PDF")</f>
        <v>Click for Invoice PDF</v>
      </c>
      <c r="I657"/>
    </row>
    <row r="658" spans="1:215">
      <c r="A658" t="s">
        <v>1134</v>
      </c>
      <c r="B658" t="s">
        <v>882</v>
      </c>
      <c r="C658" t="s">
        <v>76</v>
      </c>
      <c r="D658">
        <v>22108</v>
      </c>
      <c r="E658" t="s">
        <v>1132</v>
      </c>
      <c r="F658">
        <v>6172</v>
      </c>
      <c r="G658">
        <v>251</v>
      </c>
      <c r="H658" t="str">
        <f>Hyperlink("http://www.seavest.co.za/inv/fpdf16/inv-preview.php?Id=41651","Click for Invoice PDF")</f>
        <v>Click for Invoice PDF</v>
      </c>
      <c r="I658"/>
    </row>
    <row r="659" spans="1:215">
      <c r="A659" t="s">
        <v>1135</v>
      </c>
      <c r="B659" t="s">
        <v>213</v>
      </c>
      <c r="C659" t="s">
        <v>383</v>
      </c>
      <c r="D659">
        <v>20648</v>
      </c>
      <c r="E659" t="s">
        <v>1136</v>
      </c>
      <c r="F659">
        <v>4037</v>
      </c>
      <c r="G659">
        <v>81</v>
      </c>
      <c r="H659" t="str">
        <f>Hyperlink("http://www.seavest.co.za/inv/fpdf16/inv-preview.php?Id=40330","Click for Invoice PDF")</f>
        <v>Click for Invoice PDF</v>
      </c>
      <c r="I659"/>
    </row>
    <row r="660" spans="1:215">
      <c r="A660" t="s">
        <v>1137</v>
      </c>
      <c r="B660" t="s">
        <v>553</v>
      </c>
      <c r="C660" t="s">
        <v>47</v>
      </c>
      <c r="D660">
        <v>23029</v>
      </c>
      <c r="E660" t="s">
        <v>1138</v>
      </c>
      <c r="F660">
        <v>8653.65</v>
      </c>
      <c r="G660">
        <v>149</v>
      </c>
      <c r="H660" t="str">
        <f>Hyperlink("http://www.seavest.co.za/inv/fpdf16/inv-preview.php?Id=42596","Click for Invoice PDF")</f>
        <v>Click for Invoice PDF</v>
      </c>
      <c r="I660"/>
    </row>
    <row r="661" spans="1:215">
      <c r="A661" t="s">
        <v>1139</v>
      </c>
      <c r="B661" t="s">
        <v>724</v>
      </c>
      <c r="C661" t="s">
        <v>13</v>
      </c>
      <c r="D661">
        <v>22688</v>
      </c>
      <c r="E661" t="s">
        <v>1140</v>
      </c>
      <c r="F661">
        <v>17553.57</v>
      </c>
      <c r="G661">
        <v>189</v>
      </c>
      <c r="H661" t="str">
        <f>Hyperlink("http://www.seavest.co.za/inv/fpdf16/inv-preview.php?Id=42241","Click for Invoice PDF")</f>
        <v>Click for Invoice PDF</v>
      </c>
      <c r="I661"/>
    </row>
    <row r="662" spans="1:215">
      <c r="A662" t="s">
        <v>1141</v>
      </c>
      <c r="B662" t="s">
        <v>1087</v>
      </c>
      <c r="C662" t="s">
        <v>13</v>
      </c>
      <c r="D662">
        <v>23954</v>
      </c>
      <c r="E662" t="s">
        <v>1142</v>
      </c>
      <c r="F662">
        <v>9328.780000000001</v>
      </c>
      <c r="G662">
        <v>2</v>
      </c>
      <c r="H662" t="str">
        <f>Hyperlink("http://www.seavest.co.za/inv/fpdf16/inv-preview.php?Id=43496","Click for Invoice PDF")</f>
        <v>Click for Invoice PDF</v>
      </c>
      <c r="I662"/>
    </row>
    <row r="663" spans="1:215">
      <c r="A663" t="s">
        <v>1143</v>
      </c>
      <c r="B663" t="s">
        <v>154</v>
      </c>
      <c r="C663" t="s">
        <v>27</v>
      </c>
      <c r="D663">
        <v>24034</v>
      </c>
      <c r="E663" t="s">
        <v>1142</v>
      </c>
      <c r="F663">
        <v>14257.9</v>
      </c>
      <c r="G663">
        <v>3</v>
      </c>
      <c r="H663" t="str">
        <f>Hyperlink("http://www.seavest.co.za/inv/fpdf16/inv-preview.php?Id=43567","Click for Invoice PDF")</f>
        <v>Click for Invoice PDF</v>
      </c>
      <c r="I663"/>
    </row>
    <row r="664" spans="1:215">
      <c r="A664" t="s">
        <v>1144</v>
      </c>
      <c r="B664" t="s">
        <v>163</v>
      </c>
      <c r="C664" t="s">
        <v>27</v>
      </c>
      <c r="D664">
        <v>24072</v>
      </c>
      <c r="E664" t="s">
        <v>1142</v>
      </c>
      <c r="F664">
        <v>10461.9</v>
      </c>
      <c r="G664">
        <v>1</v>
      </c>
      <c r="H664" t="str">
        <f>Hyperlink("http://www.seavest.co.za/inv/fpdf16/inv-preview.php?Id=43607","Click for Invoice PDF")</f>
        <v>Click for Invoice PDF</v>
      </c>
      <c r="I664"/>
    </row>
    <row r="665" spans="1:215">
      <c r="A665" t="s">
        <v>1145</v>
      </c>
      <c r="B665" t="s">
        <v>154</v>
      </c>
      <c r="C665" t="s">
        <v>32</v>
      </c>
      <c r="D665">
        <v>24229</v>
      </c>
      <c r="E665" t="s">
        <v>1142</v>
      </c>
      <c r="F665">
        <v>15384.52</v>
      </c>
      <c r="G665">
        <v>2</v>
      </c>
      <c r="H665" t="str">
        <f>Hyperlink("http://www.seavest.co.za/inv/fpdf16/inv-preview.php?Id=43667","Click for Invoice PDF")</f>
        <v>Click for Invoice PDF</v>
      </c>
      <c r="I665"/>
    </row>
    <row r="666" spans="1:215">
      <c r="A666" t="s">
        <v>1146</v>
      </c>
      <c r="B666" t="s">
        <v>473</v>
      </c>
      <c r="C666" t="s">
        <v>47</v>
      </c>
      <c r="D666">
        <v>24230</v>
      </c>
      <c r="E666" t="s">
        <v>1142</v>
      </c>
      <c r="F666">
        <v>5147.84</v>
      </c>
      <c r="G666">
        <v>2</v>
      </c>
      <c r="H666" t="str">
        <f>Hyperlink("http://www.seavest.co.za/inv/fpdf16/inv-preview.php?Id=43711","Click for Invoice PDF")</f>
        <v>Click for Invoice PDF</v>
      </c>
      <c r="I666"/>
    </row>
    <row r="667" spans="1:215">
      <c r="A667" t="s">
        <v>1147</v>
      </c>
      <c r="B667" t="s">
        <v>180</v>
      </c>
      <c r="C667" t="s">
        <v>76</v>
      </c>
      <c r="D667">
        <v>23997</v>
      </c>
      <c r="E667" t="s">
        <v>1148</v>
      </c>
      <c r="F667">
        <v>9136.02</v>
      </c>
      <c r="G667">
        <v>31</v>
      </c>
      <c r="H667" t="str">
        <f>Hyperlink("http://www.seavest.co.za/inv/fpdf16/inv-preview.php?Id=42858","Click for Invoice PDF")</f>
        <v>Click for Invoice PDF</v>
      </c>
      <c r="I667"/>
    </row>
    <row r="668" spans="1:215">
      <c r="A668" t="s">
        <v>1149</v>
      </c>
      <c r="B668" t="s">
        <v>136</v>
      </c>
      <c r="C668" t="s">
        <v>13</v>
      </c>
      <c r="D668">
        <v>23993</v>
      </c>
      <c r="E668" t="s">
        <v>1148</v>
      </c>
      <c r="F668">
        <v>11700.35</v>
      </c>
      <c r="G668">
        <v>32</v>
      </c>
      <c r="H668" t="str">
        <f>Hyperlink("http://www.seavest.co.za/inv/fpdf16/inv-preview.php?Id=43393","Click for Invoice PDF")</f>
        <v>Click for Invoice PDF</v>
      </c>
      <c r="I668"/>
    </row>
    <row r="669" spans="1:215">
      <c r="A669" t="s">
        <v>1150</v>
      </c>
      <c r="B669" t="s">
        <v>297</v>
      </c>
      <c r="C669" t="s">
        <v>47</v>
      </c>
      <c r="D669">
        <v>24000</v>
      </c>
      <c r="E669" t="s">
        <v>1148</v>
      </c>
      <c r="F669">
        <v>3858.82</v>
      </c>
      <c r="G669">
        <v>32</v>
      </c>
      <c r="H669" t="str">
        <f>Hyperlink("http://www.seavest.co.za/inv/fpdf16/inv-preview.php?Id=43532","Click for Invoice PDF")</f>
        <v>Click for Invoice PDF</v>
      </c>
      <c r="I669"/>
    </row>
    <row r="670" spans="1:215">
      <c r="A670" t="s">
        <v>1151</v>
      </c>
      <c r="B670" t="s">
        <v>243</v>
      </c>
      <c r="C670" t="s">
        <v>89</v>
      </c>
      <c r="D670">
        <v>21793</v>
      </c>
      <c r="E670" t="s">
        <v>1152</v>
      </c>
      <c r="F670">
        <v>42626.4</v>
      </c>
      <c r="G670">
        <v>249</v>
      </c>
      <c r="H670" t="str">
        <f>Hyperlink("http://www.seavest.co.za/inv/fpdf16/inv-preview.php?Id=41381","Click for Invoice PDF")</f>
        <v>Click for Invoice PDF</v>
      </c>
      <c r="I670"/>
    </row>
    <row r="671" spans="1:215">
      <c r="A671" t="s">
        <v>1153</v>
      </c>
      <c r="B671" t="s">
        <v>52</v>
      </c>
      <c r="C671" t="s">
        <v>47</v>
      </c>
      <c r="D671">
        <v>21877</v>
      </c>
      <c r="E671" t="s">
        <v>1152</v>
      </c>
      <c r="F671">
        <v>15287.9</v>
      </c>
      <c r="G671">
        <v>249</v>
      </c>
      <c r="H671" t="str">
        <f>Hyperlink("http://www.seavest.co.za/inv/fpdf16/inv-preview.php?Id=41455","Click for Invoice PDF")</f>
        <v>Click for Invoice PDF</v>
      </c>
      <c r="I671"/>
    </row>
    <row r="672" spans="1:215">
      <c r="A672" t="s">
        <v>1154</v>
      </c>
      <c r="B672" t="s">
        <v>1155</v>
      </c>
      <c r="C672" t="s">
        <v>89</v>
      </c>
      <c r="D672">
        <v>20260</v>
      </c>
      <c r="E672" t="s">
        <v>1156</v>
      </c>
      <c r="F672">
        <v>42418.15</v>
      </c>
      <c r="G672">
        <v>359</v>
      </c>
      <c r="H672" t="str">
        <f>Hyperlink("http://www.seavest.co.za/inv/fpdf16/inv-preview.php?Id=39951","Click for Invoice PDF")</f>
        <v>Click for Invoice PDF</v>
      </c>
      <c r="I672"/>
    </row>
    <row r="673" spans="1:215">
      <c r="A673" t="s">
        <v>1157</v>
      </c>
      <c r="B673" t="s">
        <v>1158</v>
      </c>
      <c r="C673" t="s">
        <v>47</v>
      </c>
      <c r="D673">
        <v>22315</v>
      </c>
      <c r="E673" t="s">
        <v>1159</v>
      </c>
      <c r="F673">
        <v>166721.8</v>
      </c>
      <c r="G673">
        <v>158</v>
      </c>
      <c r="H673" t="str">
        <f>Hyperlink("http://www.seavest.co.za/inv/fpdf16/inv-preview.php?Id=41883","Click for Invoice PDF")</f>
        <v>Click for Invoice PDF</v>
      </c>
      <c r="I673"/>
    </row>
    <row r="674" spans="1:215">
      <c r="A674" t="s">
        <v>1160</v>
      </c>
      <c r="B674" t="s">
        <v>553</v>
      </c>
      <c r="C674" t="s">
        <v>47</v>
      </c>
      <c r="D674">
        <v>23046</v>
      </c>
      <c r="E674" t="s">
        <v>1159</v>
      </c>
      <c r="F674">
        <v>6926.08</v>
      </c>
      <c r="G674">
        <v>149</v>
      </c>
      <c r="H674" t="str">
        <f>Hyperlink("http://www.seavest.co.za/inv/fpdf16/inv-preview.php?Id=42551","Click for Invoice PDF")</f>
        <v>Click for Invoice PDF</v>
      </c>
      <c r="I674"/>
    </row>
    <row r="675" spans="1:215">
      <c r="A675" t="s">
        <v>1161</v>
      </c>
      <c r="B675" t="s">
        <v>1162</v>
      </c>
      <c r="C675" t="s">
        <v>47</v>
      </c>
      <c r="D675">
        <v>21489</v>
      </c>
      <c r="E675" t="s">
        <v>1163</v>
      </c>
      <c r="F675">
        <v>94745.52</v>
      </c>
      <c r="G675">
        <v>249</v>
      </c>
      <c r="H675" t="str">
        <f>Hyperlink("http://www.seavest.co.za/inv/fpdf16/inv-preview.php?Id=40796","Click for Invoice PDF")</f>
        <v>Click for Invoice PDF</v>
      </c>
      <c r="I675"/>
    </row>
    <row r="676" spans="1:215">
      <c r="A676" t="s">
        <v>1164</v>
      </c>
      <c r="B676" t="s">
        <v>1165</v>
      </c>
      <c r="C676" t="s">
        <v>67</v>
      </c>
      <c r="D676">
        <v>22123</v>
      </c>
      <c r="E676" t="s">
        <v>1163</v>
      </c>
      <c r="F676">
        <v>7618.17</v>
      </c>
      <c r="G676">
        <v>228</v>
      </c>
      <c r="H676" t="str">
        <f>Hyperlink("http://www.seavest.co.za/inv/fpdf16/inv-preview.php?Id=41661","Click for Invoice PDF")</f>
        <v>Click for Invoice PDF</v>
      </c>
      <c r="I676"/>
    </row>
    <row r="677" spans="1:215">
      <c r="A677" t="s">
        <v>1166</v>
      </c>
      <c r="B677" t="s">
        <v>820</v>
      </c>
      <c r="C677" t="s">
        <v>47</v>
      </c>
      <c r="D677">
        <v>23458</v>
      </c>
      <c r="E677" t="s">
        <v>1167</v>
      </c>
      <c r="F677">
        <v>7920.12</v>
      </c>
      <c r="G677">
        <v>91</v>
      </c>
      <c r="H677" t="str">
        <f>Hyperlink("http://www.seavest.co.za/inv/fpdf16/inv-preview.php?Id=43081","Click for Invoice PDF")</f>
        <v>Click for Invoice PDF</v>
      </c>
      <c r="I677"/>
    </row>
    <row r="678" spans="1:215">
      <c r="A678" t="s">
        <v>1168</v>
      </c>
      <c r="B678" t="s">
        <v>1169</v>
      </c>
      <c r="C678" t="s">
        <v>89</v>
      </c>
      <c r="D678">
        <v>23387</v>
      </c>
      <c r="E678" t="s">
        <v>1167</v>
      </c>
      <c r="F678">
        <v>10200.05</v>
      </c>
      <c r="G678">
        <v>19</v>
      </c>
      <c r="H678" t="str">
        <f>Hyperlink("http://www.seavest.co.za/inv/fpdf16/inv-preview.php?Id=43010","Click for Invoice PDF")</f>
        <v>Click for Invoice PDF</v>
      </c>
      <c r="I678"/>
    </row>
    <row r="679" spans="1:215">
      <c r="A679" t="s">
        <v>1170</v>
      </c>
      <c r="B679" t="s">
        <v>573</v>
      </c>
      <c r="C679" t="s">
        <v>13</v>
      </c>
      <c r="D679">
        <v>22908</v>
      </c>
      <c r="E679" t="s">
        <v>1171</v>
      </c>
      <c r="F679">
        <v>8878.35</v>
      </c>
      <c r="G679">
        <v>19</v>
      </c>
      <c r="H679" t="str">
        <f>Hyperlink("http://www.seavest.co.za/inv/fpdf16/inv-preview.php?Id=42432","Click for Invoice PDF")</f>
        <v>Click for Invoice PDF</v>
      </c>
      <c r="I679"/>
    </row>
    <row r="680" spans="1:215">
      <c r="A680" t="s">
        <v>1172</v>
      </c>
      <c r="B680" t="s">
        <v>29</v>
      </c>
      <c r="C680" t="s">
        <v>13</v>
      </c>
      <c r="D680">
        <v>23308</v>
      </c>
      <c r="E680" t="s">
        <v>1171</v>
      </c>
      <c r="F680">
        <v>19795.14</v>
      </c>
      <c r="G680">
        <v>32</v>
      </c>
      <c r="H680" t="str">
        <f>Hyperlink("http://www.seavest.co.za/inv/fpdf16/inv-preview.php?Id=42907","Click for Invoice PDF")</f>
        <v>Click for Invoice PDF</v>
      </c>
      <c r="I680"/>
    </row>
    <row r="681" spans="1:215">
      <c r="A681" t="s">
        <v>1173</v>
      </c>
      <c r="B681" t="s">
        <v>199</v>
      </c>
      <c r="C681" t="s">
        <v>76</v>
      </c>
      <c r="D681">
        <v>23309</v>
      </c>
      <c r="E681" t="s">
        <v>1171</v>
      </c>
      <c r="F681">
        <v>5769</v>
      </c>
      <c r="G681">
        <v>101</v>
      </c>
      <c r="H681" t="str">
        <f>Hyperlink("http://www.seavest.co.za/inv/fpdf16/inv-preview.php?Id=42911","Click for Invoice PDF")</f>
        <v>Click for Invoice PDF</v>
      </c>
      <c r="I681"/>
    </row>
    <row r="682" spans="1:215">
      <c r="A682" t="s">
        <v>1174</v>
      </c>
      <c r="B682" t="s">
        <v>462</v>
      </c>
      <c r="C682" t="s">
        <v>76</v>
      </c>
      <c r="D682">
        <v>23063</v>
      </c>
      <c r="E682" t="s">
        <v>1175</v>
      </c>
      <c r="F682">
        <v>17074.3</v>
      </c>
      <c r="G682">
        <v>105</v>
      </c>
      <c r="H682" t="str">
        <f>Hyperlink("http://www.seavest.co.za/inv/fpdf16/inv-preview.php?Id=42414","Click for Invoice PDF")</f>
        <v>Click for Invoice PDF</v>
      </c>
      <c r="I682"/>
    </row>
    <row r="683" spans="1:215">
      <c r="A683" t="s">
        <v>1176</v>
      </c>
      <c r="B683" t="s">
        <v>315</v>
      </c>
      <c r="C683" t="s">
        <v>47</v>
      </c>
      <c r="D683">
        <v>23057</v>
      </c>
      <c r="E683" t="s">
        <v>1175</v>
      </c>
      <c r="F683">
        <v>15094.95</v>
      </c>
      <c r="G683">
        <v>149</v>
      </c>
      <c r="H683" t="str">
        <f>Hyperlink("http://www.seavest.co.za/inv/fpdf16/inv-preview.php?Id=42594","Click for Invoice PDF")</f>
        <v>Click for Invoice PDF</v>
      </c>
      <c r="I683"/>
    </row>
    <row r="684" spans="1:215">
      <c r="A684" t="s">
        <v>1177</v>
      </c>
      <c r="B684" t="s">
        <v>354</v>
      </c>
      <c r="C684" t="s">
        <v>76</v>
      </c>
      <c r="D684">
        <v>23058</v>
      </c>
      <c r="E684" t="s">
        <v>1175</v>
      </c>
      <c r="F684">
        <v>9336.35</v>
      </c>
      <c r="G684">
        <v>39</v>
      </c>
      <c r="H684" t="str">
        <f>Hyperlink("http://www.seavest.co.za/inv/fpdf16/inv-preview.php?Id=42614","Click for Invoice PDF")</f>
        <v>Click for Invoice PDF</v>
      </c>
      <c r="I684"/>
    </row>
    <row r="685" spans="1:215">
      <c r="A685" t="s">
        <v>1178</v>
      </c>
      <c r="B685" t="s">
        <v>49</v>
      </c>
      <c r="C685" t="s">
        <v>47</v>
      </c>
      <c r="D685">
        <v>21476</v>
      </c>
      <c r="E685" t="s">
        <v>1179</v>
      </c>
      <c r="F685">
        <v>8409.1</v>
      </c>
      <c r="G685">
        <v>304</v>
      </c>
      <c r="H685" t="str">
        <f>Hyperlink("http://www.seavest.co.za/inv/fpdf16/inv-preview.php?Id=40776","Click for Invoice PDF")</f>
        <v>Click for Invoice PDF</v>
      </c>
      <c r="I685"/>
    </row>
    <row r="686" spans="1:215">
      <c r="A686" t="s">
        <v>1180</v>
      </c>
      <c r="B686" t="s">
        <v>199</v>
      </c>
      <c r="C686" t="s">
        <v>76</v>
      </c>
      <c r="D686">
        <v>22325</v>
      </c>
      <c r="E686" t="s">
        <v>1181</v>
      </c>
      <c r="F686">
        <v>7395.82</v>
      </c>
      <c r="G686">
        <v>79</v>
      </c>
      <c r="H686" t="str">
        <f>Hyperlink("http://www.seavest.co.za/inv/fpdf16/inv-preview.php?Id=41861","Click for Invoice PDF")</f>
        <v>Click for Invoice PDF</v>
      </c>
      <c r="I686"/>
    </row>
    <row r="687" spans="1:215">
      <c r="A687" t="s">
        <v>1182</v>
      </c>
      <c r="B687" t="s">
        <v>949</v>
      </c>
      <c r="C687" t="s">
        <v>76</v>
      </c>
      <c r="D687">
        <v>22425</v>
      </c>
      <c r="E687" t="s">
        <v>1183</v>
      </c>
      <c r="F687">
        <v>7872.92</v>
      </c>
      <c r="G687">
        <v>176</v>
      </c>
      <c r="H687" t="str">
        <f>Hyperlink("http://www.seavest.co.za/inv/fpdf16/inv-preview.php?Id=41935","Click for Invoice PDF")</f>
        <v>Click for Invoice PDF</v>
      </c>
      <c r="I687"/>
    </row>
    <row r="688" spans="1:215">
      <c r="A688" t="s">
        <v>1184</v>
      </c>
      <c r="B688" t="s">
        <v>280</v>
      </c>
      <c r="C688" t="s">
        <v>76</v>
      </c>
      <c r="D688">
        <v>22406</v>
      </c>
      <c r="E688" t="s">
        <v>1183</v>
      </c>
      <c r="F688">
        <v>7253.7</v>
      </c>
      <c r="G688">
        <v>215</v>
      </c>
      <c r="H688" t="str">
        <f>Hyperlink("http://www.seavest.co.za/inv/fpdf16/inv-preview.php?Id=41973","Click for Invoice PDF")</f>
        <v>Click for Invoice PDF</v>
      </c>
      <c r="I688"/>
    </row>
    <row r="689" spans="1:215">
      <c r="A689" t="s">
        <v>1185</v>
      </c>
      <c r="B689" t="s">
        <v>1186</v>
      </c>
      <c r="C689" t="s">
        <v>76</v>
      </c>
      <c r="D689">
        <v>22119</v>
      </c>
      <c r="E689" t="s">
        <v>1187</v>
      </c>
      <c r="F689">
        <v>8455.700000000001</v>
      </c>
      <c r="G689">
        <v>246</v>
      </c>
      <c r="H689" t="str">
        <f>Hyperlink("http://www.seavest.co.za/inv/fpdf16/inv-preview.php?Id=41669","Click for Invoice PDF")</f>
        <v>Click for Invoice PDF</v>
      </c>
      <c r="I689"/>
    </row>
    <row r="690" spans="1:215">
      <c r="A690" t="s">
        <v>1188</v>
      </c>
      <c r="B690" t="s">
        <v>686</v>
      </c>
      <c r="C690" t="s">
        <v>76</v>
      </c>
      <c r="D690">
        <v>22101</v>
      </c>
      <c r="E690" t="s">
        <v>1187</v>
      </c>
      <c r="F690">
        <v>5419.9</v>
      </c>
      <c r="G690">
        <v>246</v>
      </c>
      <c r="H690" t="str">
        <f>Hyperlink("http://www.seavest.co.za/inv/fpdf16/inv-preview.php?Id=41671","Click for Invoice PDF")</f>
        <v>Click for Invoice PDF</v>
      </c>
      <c r="I690"/>
    </row>
    <row r="691" spans="1:215">
      <c r="A691" t="s">
        <v>1189</v>
      </c>
      <c r="B691" t="s">
        <v>1186</v>
      </c>
      <c r="C691" t="s">
        <v>76</v>
      </c>
      <c r="D691">
        <v>22084</v>
      </c>
      <c r="E691" t="s">
        <v>1187</v>
      </c>
      <c r="F691">
        <v>1326</v>
      </c>
      <c r="G691">
        <v>239</v>
      </c>
      <c r="H691" t="str">
        <f>Hyperlink("http://www.seavest.co.za/inv/fpdf16/inv-preview.php?Id=41679","Click for Invoice PDF")</f>
        <v>Click for Invoice PDF</v>
      </c>
      <c r="I691"/>
    </row>
    <row r="692" spans="1:215">
      <c r="A692" t="s">
        <v>1190</v>
      </c>
      <c r="B692" t="s">
        <v>329</v>
      </c>
      <c r="C692" t="s">
        <v>76</v>
      </c>
      <c r="D692">
        <v>22109</v>
      </c>
      <c r="E692" t="s">
        <v>1187</v>
      </c>
      <c r="F692">
        <v>9824.200000000001</v>
      </c>
      <c r="G692">
        <v>246</v>
      </c>
      <c r="H692" t="str">
        <f>Hyperlink("http://www.seavest.co.za/inv/fpdf16/inv-preview.php?Id=41689","Click for Invoice PDF")</f>
        <v>Click for Invoice PDF</v>
      </c>
      <c r="I692"/>
    </row>
    <row r="693" spans="1:215">
      <c r="A693" t="s">
        <v>1191</v>
      </c>
      <c r="B693" t="s">
        <v>329</v>
      </c>
      <c r="C693" t="s">
        <v>76</v>
      </c>
      <c r="D693">
        <v>22110</v>
      </c>
      <c r="E693" t="s">
        <v>1187</v>
      </c>
      <c r="F693">
        <v>9630.199999999999</v>
      </c>
      <c r="G693">
        <v>246</v>
      </c>
      <c r="H693" t="str">
        <f>Hyperlink("http://www.seavest.co.za/inv/fpdf16/inv-preview.php?Id=41690","Click for Invoice PDF")</f>
        <v>Click for Invoice PDF</v>
      </c>
      <c r="I693"/>
    </row>
    <row r="694" spans="1:215">
      <c r="A694" t="s">
        <v>1192</v>
      </c>
      <c r="B694" t="s">
        <v>329</v>
      </c>
      <c r="C694" t="s">
        <v>76</v>
      </c>
      <c r="D694">
        <v>22111</v>
      </c>
      <c r="E694" t="s">
        <v>1187</v>
      </c>
      <c r="F694">
        <v>13424.6</v>
      </c>
      <c r="G694">
        <v>246</v>
      </c>
      <c r="H694" t="str">
        <f>Hyperlink("http://www.seavest.co.za/inv/fpdf16/inv-preview.php?Id=41691","Click for Invoice PDF")</f>
        <v>Click for Invoice PDF</v>
      </c>
      <c r="I694"/>
    </row>
    <row r="695" spans="1:215">
      <c r="A695" t="s">
        <v>1193</v>
      </c>
      <c r="B695" t="s">
        <v>1194</v>
      </c>
      <c r="C695" t="s">
        <v>76</v>
      </c>
      <c r="D695">
        <v>21436</v>
      </c>
      <c r="E695" t="s">
        <v>1195</v>
      </c>
      <c r="F695">
        <v>8060.2</v>
      </c>
      <c r="G695">
        <v>80</v>
      </c>
      <c r="H695" t="str">
        <f>Hyperlink("http://www.seavest.co.za/inv/fpdf16/inv-preview.php?Id=40997","Click for Invoice PDF")</f>
        <v>Click for Invoice PDF</v>
      </c>
      <c r="I695"/>
    </row>
    <row r="696" spans="1:215">
      <c r="A696" t="s">
        <v>1196</v>
      </c>
      <c r="B696" t="s">
        <v>117</v>
      </c>
      <c r="C696" t="s">
        <v>89</v>
      </c>
      <c r="D696">
        <v>23513</v>
      </c>
      <c r="E696" t="s">
        <v>1197</v>
      </c>
      <c r="F696">
        <v>12107.05</v>
      </c>
      <c r="G696">
        <v>91</v>
      </c>
      <c r="H696" t="str">
        <f>Hyperlink("http://www.seavest.co.za/inv/fpdf16/inv-preview.php?Id=43097","Click for Invoice PDF")</f>
        <v>Click for Invoice PDF</v>
      </c>
      <c r="I696"/>
    </row>
    <row r="697" spans="1:215">
      <c r="A697" t="s">
        <v>1198</v>
      </c>
      <c r="B697" t="s">
        <v>1199</v>
      </c>
      <c r="C697" t="s">
        <v>67</v>
      </c>
      <c r="D697">
        <v>23521</v>
      </c>
      <c r="E697" t="s">
        <v>1197</v>
      </c>
      <c r="F697">
        <v>15660.52</v>
      </c>
      <c r="G697">
        <v>91</v>
      </c>
      <c r="H697" t="str">
        <f>Hyperlink("http://www.seavest.co.za/inv/fpdf16/inv-preview.php?Id=42671","Click for Invoice PDF")</f>
        <v>Click for Invoice PDF</v>
      </c>
      <c r="I697"/>
    </row>
    <row r="698" spans="1:215">
      <c r="A698" t="s">
        <v>1200</v>
      </c>
      <c r="B698" t="s">
        <v>820</v>
      </c>
      <c r="C698" t="s">
        <v>47</v>
      </c>
      <c r="D698">
        <v>23511</v>
      </c>
      <c r="E698" t="s">
        <v>1197</v>
      </c>
      <c r="F698">
        <v>9790.35</v>
      </c>
      <c r="G698">
        <v>91</v>
      </c>
      <c r="H698" t="str">
        <f>Hyperlink("http://www.seavest.co.za/inv/fpdf16/inv-preview.php?Id=43117","Click for Invoice PDF")</f>
        <v>Click for Invoice PDF</v>
      </c>
      <c r="I698"/>
    </row>
    <row r="699" spans="1:215">
      <c r="A699" t="s">
        <v>1201</v>
      </c>
      <c r="B699" t="s">
        <v>117</v>
      </c>
      <c r="C699" t="s">
        <v>89</v>
      </c>
      <c r="D699">
        <v>23512</v>
      </c>
      <c r="E699" t="s">
        <v>1197</v>
      </c>
      <c r="F699">
        <v>7985.15</v>
      </c>
      <c r="G699">
        <v>91</v>
      </c>
      <c r="H699" t="str">
        <f>Hyperlink("http://www.seavest.co.za/inv/fpdf16/inv-preview.php?Id=43118","Click for Invoice PDF")</f>
        <v>Click for Invoice PDF</v>
      </c>
      <c r="I699"/>
    </row>
    <row r="700" spans="1:215">
      <c r="A700" t="s">
        <v>1202</v>
      </c>
      <c r="B700" t="s">
        <v>66</v>
      </c>
      <c r="C700" t="s">
        <v>67</v>
      </c>
      <c r="D700">
        <v>22887</v>
      </c>
      <c r="E700" t="s">
        <v>1203</v>
      </c>
      <c r="F700">
        <v>19065.82</v>
      </c>
      <c r="G700">
        <v>80</v>
      </c>
      <c r="H700" t="str">
        <f>Hyperlink("http://www.seavest.co.za/inv/fpdf16/inv-preview.php?Id=42398","Click for Invoice PDF")</f>
        <v>Click for Invoice PDF</v>
      </c>
      <c r="I700"/>
    </row>
    <row r="701" spans="1:215">
      <c r="A701" t="s">
        <v>1204</v>
      </c>
      <c r="B701" t="s">
        <v>553</v>
      </c>
      <c r="C701" t="s">
        <v>47</v>
      </c>
      <c r="D701">
        <v>23072</v>
      </c>
      <c r="E701" t="s">
        <v>1203</v>
      </c>
      <c r="F701">
        <v>9223.75</v>
      </c>
      <c r="G701">
        <v>114</v>
      </c>
      <c r="H701" t="str">
        <f>Hyperlink("http://www.seavest.co.za/inv/fpdf16/inv-preview.php?Id=42549","Click for Invoice PDF")</f>
        <v>Click for Invoice PDF</v>
      </c>
      <c r="I701"/>
    </row>
    <row r="702" spans="1:215">
      <c r="A702" t="s">
        <v>1205</v>
      </c>
      <c r="B702" t="s">
        <v>414</v>
      </c>
      <c r="C702" t="s">
        <v>47</v>
      </c>
      <c r="D702">
        <v>23073</v>
      </c>
      <c r="E702" t="s">
        <v>1203</v>
      </c>
      <c r="F702">
        <v>6204.75</v>
      </c>
      <c r="G702">
        <v>114</v>
      </c>
      <c r="H702" t="str">
        <f>Hyperlink("http://www.seavest.co.za/inv/fpdf16/inv-preview.php?Id=42625","Click for Invoice PDF")</f>
        <v>Click for Invoice PDF</v>
      </c>
      <c r="I702"/>
    </row>
    <row r="703" spans="1:215">
      <c r="A703" t="s">
        <v>1206</v>
      </c>
      <c r="B703" t="s">
        <v>52</v>
      </c>
      <c r="C703" t="s">
        <v>47</v>
      </c>
      <c r="D703">
        <v>23062</v>
      </c>
      <c r="E703" t="s">
        <v>1203</v>
      </c>
      <c r="F703">
        <v>5314</v>
      </c>
      <c r="G703">
        <v>80</v>
      </c>
      <c r="H703" t="str">
        <f>Hyperlink("http://www.seavest.co.za/inv/fpdf16/inv-preview.php?Id=42620","Click for Invoice PDF")</f>
        <v>Click for Invoice PDF</v>
      </c>
      <c r="I703"/>
    </row>
    <row r="704" spans="1:215">
      <c r="A704" t="s">
        <v>1207</v>
      </c>
      <c r="B704" t="s">
        <v>1208</v>
      </c>
      <c r="C704" t="s">
        <v>89</v>
      </c>
      <c r="D704">
        <v>22127</v>
      </c>
      <c r="E704" t="s">
        <v>1209</v>
      </c>
      <c r="F704">
        <v>278325.37</v>
      </c>
      <c r="G704">
        <v>186</v>
      </c>
      <c r="H704" t="str">
        <f>Hyperlink("http://www.seavest.co.za/inv/fpdf16/inv-preview.php?Id=41630","Click for Invoice PDF")</f>
        <v>Click for Invoice PDF</v>
      </c>
      <c r="I704"/>
    </row>
    <row r="705" spans="1:215">
      <c r="A705" t="s">
        <v>1210</v>
      </c>
      <c r="B705" t="s">
        <v>630</v>
      </c>
      <c r="C705" t="s">
        <v>76</v>
      </c>
      <c r="D705">
        <v>22747</v>
      </c>
      <c r="E705" t="s">
        <v>1209</v>
      </c>
      <c r="F705">
        <v>7041.33</v>
      </c>
      <c r="G705">
        <v>176</v>
      </c>
      <c r="H705" t="str">
        <f>Hyperlink("http://www.seavest.co.za/inv/fpdf16/inv-preview.php?Id=42308","Click for Invoice PDF")</f>
        <v>Click for Invoice PDF</v>
      </c>
      <c r="I705"/>
    </row>
    <row r="706" spans="1:215">
      <c r="A706" t="s">
        <v>1211</v>
      </c>
      <c r="B706" t="s">
        <v>163</v>
      </c>
      <c r="C706" t="s">
        <v>76</v>
      </c>
      <c r="D706">
        <v>22450</v>
      </c>
      <c r="E706" t="s">
        <v>1212</v>
      </c>
      <c r="F706">
        <v>0</v>
      </c>
      <c r="G706">
        <v>29</v>
      </c>
      <c r="H706" t="str">
        <f>Hyperlink("http://www.seavest.co.za/inv/fpdf16/inv-preview.php?Id=41616","Click for Invoice PDF")</f>
        <v>Click for Invoice PDF</v>
      </c>
      <c r="I706"/>
    </row>
    <row r="707" spans="1:215">
      <c r="A707" t="s">
        <v>1213</v>
      </c>
      <c r="B707" t="s">
        <v>17</v>
      </c>
      <c r="C707" t="s">
        <v>13</v>
      </c>
      <c r="D707">
        <v>23810</v>
      </c>
      <c r="E707" t="s">
        <v>1212</v>
      </c>
      <c r="F707">
        <v>21259.8</v>
      </c>
      <c r="G707">
        <v>30</v>
      </c>
      <c r="H707" t="str">
        <f>Hyperlink("http://www.seavest.co.za/inv/fpdf16/inv-preview.php?Id=43350","Click for Invoice PDF")</f>
        <v>Click for Invoice PDF</v>
      </c>
      <c r="I707"/>
    </row>
    <row r="708" spans="1:215">
      <c r="A708" t="s">
        <v>1214</v>
      </c>
      <c r="B708" t="s">
        <v>759</v>
      </c>
      <c r="C708" t="s">
        <v>13</v>
      </c>
      <c r="D708">
        <v>23801</v>
      </c>
      <c r="E708" t="s">
        <v>1212</v>
      </c>
      <c r="F708">
        <v>16458</v>
      </c>
      <c r="G708">
        <v>30</v>
      </c>
      <c r="H708" t="str">
        <f>Hyperlink("http://www.seavest.co.za/inv/fpdf16/inv-preview.php?Id=43413","Click for Invoice PDF")</f>
        <v>Click for Invoice PDF</v>
      </c>
      <c r="I708"/>
    </row>
    <row r="709" spans="1:215">
      <c r="A709" t="s">
        <v>1215</v>
      </c>
      <c r="B709" t="s">
        <v>365</v>
      </c>
      <c r="C709" t="s">
        <v>27</v>
      </c>
      <c r="D709">
        <v>23936</v>
      </c>
      <c r="E709" t="s">
        <v>1212</v>
      </c>
      <c r="F709">
        <v>9053.450000000001</v>
      </c>
      <c r="G709">
        <v>32</v>
      </c>
      <c r="H709" t="str">
        <f>Hyperlink("http://www.seavest.co.za/inv/fpdf16/inv-preview.php?Id=43497","Click for Invoice PDF")</f>
        <v>Click for Invoice PDF</v>
      </c>
      <c r="I709"/>
    </row>
    <row r="710" spans="1:215">
      <c r="A710" t="s">
        <v>1216</v>
      </c>
      <c r="B710" t="s">
        <v>36</v>
      </c>
      <c r="C710" t="s">
        <v>13</v>
      </c>
      <c r="D710">
        <v>24014</v>
      </c>
      <c r="E710" t="s">
        <v>1212</v>
      </c>
      <c r="F710">
        <v>11798.68</v>
      </c>
      <c r="G710">
        <v>32</v>
      </c>
      <c r="H710" t="str">
        <f>Hyperlink("http://www.seavest.co.za/inv/fpdf16/inv-preview.php?Id=43507","Click for Invoice PDF")</f>
        <v>Click for Invoice PDF</v>
      </c>
      <c r="I710"/>
    </row>
    <row r="711" spans="1:215">
      <c r="A711" t="s">
        <v>1217</v>
      </c>
      <c r="B711" t="s">
        <v>1218</v>
      </c>
      <c r="C711" t="s">
        <v>20</v>
      </c>
      <c r="D711">
        <v>24011</v>
      </c>
      <c r="E711" t="s">
        <v>1212</v>
      </c>
      <c r="F711">
        <v>10614.39</v>
      </c>
      <c r="G711">
        <v>32</v>
      </c>
      <c r="H711" t="str">
        <f>Hyperlink("http://www.seavest.co.za/inv/fpdf16/inv-preview.php?Id=43537","Click for Invoice PDF")</f>
        <v>Click for Invoice PDF</v>
      </c>
      <c r="I711"/>
    </row>
    <row r="712" spans="1:215">
      <c r="A712" t="s">
        <v>1219</v>
      </c>
      <c r="B712" t="s">
        <v>126</v>
      </c>
      <c r="C712" t="s">
        <v>13</v>
      </c>
      <c r="D712">
        <v>24015</v>
      </c>
      <c r="E712" t="s">
        <v>1212</v>
      </c>
      <c r="F712">
        <v>4139.9</v>
      </c>
      <c r="G712">
        <v>30</v>
      </c>
      <c r="H712" t="str">
        <f>Hyperlink("http://www.seavest.co.za/inv/fpdf16/inv-preview.php?Id=43540","Click for Invoice PDF")</f>
        <v>Click for Invoice PDF</v>
      </c>
      <c r="I712"/>
    </row>
    <row r="713" spans="1:215">
      <c r="A713" t="s">
        <v>1220</v>
      </c>
      <c r="B713" t="s">
        <v>154</v>
      </c>
      <c r="C713" t="s">
        <v>76</v>
      </c>
      <c r="D713">
        <v>22415</v>
      </c>
      <c r="E713" t="s">
        <v>1221</v>
      </c>
      <c r="F713">
        <v>28513.7</v>
      </c>
      <c r="G713">
        <v>44</v>
      </c>
      <c r="H713" t="str">
        <f>Hyperlink("http://www.seavest.co.za/inv/fpdf16/inv-preview.php?Id=41977","Click for Invoice PDF")</f>
        <v>Click for Invoice PDF</v>
      </c>
      <c r="I713"/>
    </row>
    <row r="714" spans="1:215">
      <c r="A714" t="s">
        <v>1222</v>
      </c>
      <c r="B714" t="s">
        <v>19</v>
      </c>
      <c r="C714" t="s">
        <v>20</v>
      </c>
      <c r="D714">
        <v>21889</v>
      </c>
      <c r="E714" t="s">
        <v>1223</v>
      </c>
      <c r="F714">
        <v>7070.7</v>
      </c>
      <c r="G714">
        <v>177</v>
      </c>
      <c r="H714" t="str">
        <f>Hyperlink("http://www.seavest.co.za/inv/fpdf16/inv-preview.php?Id=41461","Click for Invoice PDF")</f>
        <v>Click for Invoice PDF</v>
      </c>
      <c r="I7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3" r:id="rId_hyperlink_1"/>
    <hyperlink ref="H4" r:id="rId_hyperlink_2"/>
    <hyperlink ref="H5" r:id="rId_hyperlink_3"/>
    <hyperlink ref="H6" r:id="rId_hyperlink_4"/>
    <hyperlink ref="H7" r:id="rId_hyperlink_5"/>
    <hyperlink ref="H8" r:id="rId_hyperlink_6"/>
    <hyperlink ref="H9" r:id="rId_hyperlink_7"/>
    <hyperlink ref="H10" r:id="rId_hyperlink_8"/>
    <hyperlink ref="H11" r:id="rId_hyperlink_9"/>
    <hyperlink ref="H12" r:id="rId_hyperlink_10"/>
    <hyperlink ref="H13" r:id="rId_hyperlink_11"/>
    <hyperlink ref="H14" r:id="rId_hyperlink_12"/>
    <hyperlink ref="H15" r:id="rId_hyperlink_13"/>
    <hyperlink ref="H16" r:id="rId_hyperlink_14"/>
    <hyperlink ref="H17" r:id="rId_hyperlink_15"/>
    <hyperlink ref="H18" r:id="rId_hyperlink_16"/>
    <hyperlink ref="H19" r:id="rId_hyperlink_17"/>
    <hyperlink ref="H20" r:id="rId_hyperlink_18"/>
    <hyperlink ref="H21" r:id="rId_hyperlink_19"/>
    <hyperlink ref="H22" r:id="rId_hyperlink_20"/>
    <hyperlink ref="H23" r:id="rId_hyperlink_21"/>
    <hyperlink ref="H24" r:id="rId_hyperlink_22"/>
    <hyperlink ref="H25" r:id="rId_hyperlink_23"/>
    <hyperlink ref="H26" r:id="rId_hyperlink_24"/>
    <hyperlink ref="H27" r:id="rId_hyperlink_25"/>
    <hyperlink ref="H28" r:id="rId_hyperlink_26"/>
    <hyperlink ref="H29" r:id="rId_hyperlink_27"/>
    <hyperlink ref="H30" r:id="rId_hyperlink_28"/>
    <hyperlink ref="H31" r:id="rId_hyperlink_29"/>
    <hyperlink ref="H32" r:id="rId_hyperlink_30"/>
    <hyperlink ref="H33" r:id="rId_hyperlink_31"/>
    <hyperlink ref="H34" r:id="rId_hyperlink_32"/>
    <hyperlink ref="H35" r:id="rId_hyperlink_33"/>
    <hyperlink ref="H36" r:id="rId_hyperlink_34"/>
    <hyperlink ref="H37" r:id="rId_hyperlink_35"/>
    <hyperlink ref="H38" r:id="rId_hyperlink_36"/>
    <hyperlink ref="H39" r:id="rId_hyperlink_37"/>
    <hyperlink ref="H40" r:id="rId_hyperlink_38"/>
    <hyperlink ref="H41" r:id="rId_hyperlink_39"/>
    <hyperlink ref="H42" r:id="rId_hyperlink_40"/>
    <hyperlink ref="H43" r:id="rId_hyperlink_41"/>
    <hyperlink ref="H44" r:id="rId_hyperlink_42"/>
    <hyperlink ref="H45" r:id="rId_hyperlink_43"/>
    <hyperlink ref="H46" r:id="rId_hyperlink_44"/>
    <hyperlink ref="H47" r:id="rId_hyperlink_45"/>
    <hyperlink ref="H48" r:id="rId_hyperlink_46"/>
    <hyperlink ref="H49" r:id="rId_hyperlink_47"/>
    <hyperlink ref="H50" r:id="rId_hyperlink_48"/>
    <hyperlink ref="H51" r:id="rId_hyperlink_49"/>
    <hyperlink ref="H52" r:id="rId_hyperlink_50"/>
    <hyperlink ref="H53" r:id="rId_hyperlink_51"/>
    <hyperlink ref="H54" r:id="rId_hyperlink_52"/>
    <hyperlink ref="H55" r:id="rId_hyperlink_53"/>
    <hyperlink ref="H56" r:id="rId_hyperlink_54"/>
    <hyperlink ref="H57" r:id="rId_hyperlink_55"/>
    <hyperlink ref="H58" r:id="rId_hyperlink_56"/>
    <hyperlink ref="H59" r:id="rId_hyperlink_57"/>
    <hyperlink ref="H60" r:id="rId_hyperlink_58"/>
    <hyperlink ref="H61" r:id="rId_hyperlink_59"/>
    <hyperlink ref="H62" r:id="rId_hyperlink_60"/>
    <hyperlink ref="H63" r:id="rId_hyperlink_61"/>
    <hyperlink ref="H64" r:id="rId_hyperlink_62"/>
    <hyperlink ref="H65" r:id="rId_hyperlink_63"/>
    <hyperlink ref="H66" r:id="rId_hyperlink_64"/>
    <hyperlink ref="H67" r:id="rId_hyperlink_65"/>
    <hyperlink ref="H68" r:id="rId_hyperlink_66"/>
    <hyperlink ref="H69" r:id="rId_hyperlink_67"/>
    <hyperlink ref="H70" r:id="rId_hyperlink_68"/>
    <hyperlink ref="H71" r:id="rId_hyperlink_69"/>
    <hyperlink ref="H72" r:id="rId_hyperlink_70"/>
    <hyperlink ref="H73" r:id="rId_hyperlink_71"/>
    <hyperlink ref="H74" r:id="rId_hyperlink_72"/>
    <hyperlink ref="H75" r:id="rId_hyperlink_73"/>
    <hyperlink ref="H76" r:id="rId_hyperlink_74"/>
    <hyperlink ref="H77" r:id="rId_hyperlink_75"/>
    <hyperlink ref="H78" r:id="rId_hyperlink_76"/>
    <hyperlink ref="H79" r:id="rId_hyperlink_77"/>
    <hyperlink ref="H80" r:id="rId_hyperlink_78"/>
    <hyperlink ref="H81" r:id="rId_hyperlink_79"/>
    <hyperlink ref="H82" r:id="rId_hyperlink_80"/>
    <hyperlink ref="H83" r:id="rId_hyperlink_81"/>
    <hyperlink ref="H84" r:id="rId_hyperlink_82"/>
    <hyperlink ref="H85" r:id="rId_hyperlink_83"/>
    <hyperlink ref="H86" r:id="rId_hyperlink_84"/>
    <hyperlink ref="H87" r:id="rId_hyperlink_85"/>
    <hyperlink ref="H88" r:id="rId_hyperlink_86"/>
    <hyperlink ref="H89" r:id="rId_hyperlink_87"/>
    <hyperlink ref="H90" r:id="rId_hyperlink_88"/>
    <hyperlink ref="H91" r:id="rId_hyperlink_89"/>
    <hyperlink ref="H92" r:id="rId_hyperlink_90"/>
    <hyperlink ref="H93" r:id="rId_hyperlink_91"/>
    <hyperlink ref="H94" r:id="rId_hyperlink_92"/>
    <hyperlink ref="H95" r:id="rId_hyperlink_93"/>
    <hyperlink ref="H96" r:id="rId_hyperlink_94"/>
    <hyperlink ref="H97" r:id="rId_hyperlink_95"/>
    <hyperlink ref="H98" r:id="rId_hyperlink_96"/>
    <hyperlink ref="H99" r:id="rId_hyperlink_97"/>
    <hyperlink ref="H100" r:id="rId_hyperlink_98"/>
    <hyperlink ref="H101" r:id="rId_hyperlink_99"/>
    <hyperlink ref="H102" r:id="rId_hyperlink_100"/>
    <hyperlink ref="H103" r:id="rId_hyperlink_101"/>
    <hyperlink ref="H104" r:id="rId_hyperlink_102"/>
    <hyperlink ref="H105" r:id="rId_hyperlink_103"/>
    <hyperlink ref="H106" r:id="rId_hyperlink_104"/>
    <hyperlink ref="H107" r:id="rId_hyperlink_105"/>
    <hyperlink ref="H108" r:id="rId_hyperlink_106"/>
    <hyperlink ref="H109" r:id="rId_hyperlink_107"/>
    <hyperlink ref="H110" r:id="rId_hyperlink_108"/>
    <hyperlink ref="H111" r:id="rId_hyperlink_109"/>
    <hyperlink ref="H112" r:id="rId_hyperlink_110"/>
    <hyperlink ref="H113" r:id="rId_hyperlink_111"/>
    <hyperlink ref="H114" r:id="rId_hyperlink_112"/>
    <hyperlink ref="H115" r:id="rId_hyperlink_113"/>
    <hyperlink ref="H116" r:id="rId_hyperlink_114"/>
    <hyperlink ref="H117" r:id="rId_hyperlink_115"/>
    <hyperlink ref="H118" r:id="rId_hyperlink_116"/>
    <hyperlink ref="H119" r:id="rId_hyperlink_117"/>
    <hyperlink ref="H120" r:id="rId_hyperlink_118"/>
    <hyperlink ref="H121" r:id="rId_hyperlink_119"/>
    <hyperlink ref="H122" r:id="rId_hyperlink_120"/>
    <hyperlink ref="H123" r:id="rId_hyperlink_121"/>
    <hyperlink ref="H124" r:id="rId_hyperlink_122"/>
    <hyperlink ref="H125" r:id="rId_hyperlink_123"/>
    <hyperlink ref="H126" r:id="rId_hyperlink_124"/>
    <hyperlink ref="H127" r:id="rId_hyperlink_125"/>
    <hyperlink ref="H128" r:id="rId_hyperlink_126"/>
    <hyperlink ref="H129" r:id="rId_hyperlink_127"/>
    <hyperlink ref="H130" r:id="rId_hyperlink_128"/>
    <hyperlink ref="H131" r:id="rId_hyperlink_129"/>
    <hyperlink ref="H132" r:id="rId_hyperlink_130"/>
    <hyperlink ref="H133" r:id="rId_hyperlink_131"/>
    <hyperlink ref="H134" r:id="rId_hyperlink_132"/>
    <hyperlink ref="H135" r:id="rId_hyperlink_133"/>
    <hyperlink ref="H136" r:id="rId_hyperlink_134"/>
    <hyperlink ref="H137" r:id="rId_hyperlink_135"/>
    <hyperlink ref="H138" r:id="rId_hyperlink_136"/>
    <hyperlink ref="H139" r:id="rId_hyperlink_137"/>
    <hyperlink ref="H140" r:id="rId_hyperlink_138"/>
    <hyperlink ref="H141" r:id="rId_hyperlink_139"/>
    <hyperlink ref="H142" r:id="rId_hyperlink_140"/>
    <hyperlink ref="H143" r:id="rId_hyperlink_141"/>
    <hyperlink ref="H144" r:id="rId_hyperlink_142"/>
    <hyperlink ref="H145" r:id="rId_hyperlink_143"/>
    <hyperlink ref="H146" r:id="rId_hyperlink_144"/>
    <hyperlink ref="H147" r:id="rId_hyperlink_145"/>
    <hyperlink ref="H148" r:id="rId_hyperlink_146"/>
    <hyperlink ref="H149" r:id="rId_hyperlink_147"/>
    <hyperlink ref="H150" r:id="rId_hyperlink_148"/>
    <hyperlink ref="H151" r:id="rId_hyperlink_149"/>
    <hyperlink ref="H152" r:id="rId_hyperlink_150"/>
    <hyperlink ref="H153" r:id="rId_hyperlink_151"/>
    <hyperlink ref="H154" r:id="rId_hyperlink_152"/>
    <hyperlink ref="H155" r:id="rId_hyperlink_153"/>
    <hyperlink ref="H156" r:id="rId_hyperlink_154"/>
    <hyperlink ref="H157" r:id="rId_hyperlink_155"/>
    <hyperlink ref="H158" r:id="rId_hyperlink_156"/>
    <hyperlink ref="H159" r:id="rId_hyperlink_157"/>
    <hyperlink ref="H160" r:id="rId_hyperlink_158"/>
    <hyperlink ref="H161" r:id="rId_hyperlink_159"/>
    <hyperlink ref="H162" r:id="rId_hyperlink_160"/>
    <hyperlink ref="H163" r:id="rId_hyperlink_161"/>
    <hyperlink ref="H164" r:id="rId_hyperlink_162"/>
    <hyperlink ref="H165" r:id="rId_hyperlink_163"/>
    <hyperlink ref="H166" r:id="rId_hyperlink_164"/>
    <hyperlink ref="H167" r:id="rId_hyperlink_165"/>
    <hyperlink ref="H168" r:id="rId_hyperlink_166"/>
    <hyperlink ref="H169" r:id="rId_hyperlink_167"/>
    <hyperlink ref="H170" r:id="rId_hyperlink_168"/>
    <hyperlink ref="H171" r:id="rId_hyperlink_169"/>
    <hyperlink ref="H172" r:id="rId_hyperlink_170"/>
    <hyperlink ref="H173" r:id="rId_hyperlink_171"/>
    <hyperlink ref="H174" r:id="rId_hyperlink_172"/>
    <hyperlink ref="H175" r:id="rId_hyperlink_173"/>
    <hyperlink ref="H176" r:id="rId_hyperlink_174"/>
    <hyperlink ref="H177" r:id="rId_hyperlink_175"/>
    <hyperlink ref="H178" r:id="rId_hyperlink_176"/>
    <hyperlink ref="H179" r:id="rId_hyperlink_177"/>
    <hyperlink ref="H180" r:id="rId_hyperlink_178"/>
    <hyperlink ref="H181" r:id="rId_hyperlink_179"/>
    <hyperlink ref="H182" r:id="rId_hyperlink_180"/>
    <hyperlink ref="H183" r:id="rId_hyperlink_181"/>
    <hyperlink ref="H184" r:id="rId_hyperlink_182"/>
    <hyperlink ref="H185" r:id="rId_hyperlink_183"/>
    <hyperlink ref="H186" r:id="rId_hyperlink_184"/>
    <hyperlink ref="H187" r:id="rId_hyperlink_185"/>
    <hyperlink ref="H188" r:id="rId_hyperlink_186"/>
    <hyperlink ref="H189" r:id="rId_hyperlink_187"/>
    <hyperlink ref="H190" r:id="rId_hyperlink_188"/>
    <hyperlink ref="H191" r:id="rId_hyperlink_189"/>
    <hyperlink ref="H192" r:id="rId_hyperlink_190"/>
    <hyperlink ref="H193" r:id="rId_hyperlink_191"/>
    <hyperlink ref="H194" r:id="rId_hyperlink_192"/>
    <hyperlink ref="H195" r:id="rId_hyperlink_193"/>
    <hyperlink ref="H196" r:id="rId_hyperlink_194"/>
    <hyperlink ref="H197" r:id="rId_hyperlink_195"/>
    <hyperlink ref="H198" r:id="rId_hyperlink_196"/>
    <hyperlink ref="H199" r:id="rId_hyperlink_197"/>
    <hyperlink ref="H200" r:id="rId_hyperlink_198"/>
    <hyperlink ref="H201" r:id="rId_hyperlink_199"/>
    <hyperlink ref="H202" r:id="rId_hyperlink_200"/>
    <hyperlink ref="H203" r:id="rId_hyperlink_201"/>
    <hyperlink ref="H204" r:id="rId_hyperlink_202"/>
    <hyperlink ref="H205" r:id="rId_hyperlink_203"/>
    <hyperlink ref="H206" r:id="rId_hyperlink_204"/>
    <hyperlink ref="H207" r:id="rId_hyperlink_205"/>
    <hyperlink ref="H208" r:id="rId_hyperlink_206"/>
    <hyperlink ref="H209" r:id="rId_hyperlink_207"/>
    <hyperlink ref="H210" r:id="rId_hyperlink_208"/>
    <hyperlink ref="H211" r:id="rId_hyperlink_209"/>
    <hyperlink ref="H212" r:id="rId_hyperlink_210"/>
    <hyperlink ref="H213" r:id="rId_hyperlink_211"/>
    <hyperlink ref="H214" r:id="rId_hyperlink_212"/>
    <hyperlink ref="H215" r:id="rId_hyperlink_213"/>
    <hyperlink ref="H216" r:id="rId_hyperlink_214"/>
    <hyperlink ref="H217" r:id="rId_hyperlink_215"/>
    <hyperlink ref="H218" r:id="rId_hyperlink_216"/>
    <hyperlink ref="H219" r:id="rId_hyperlink_217"/>
    <hyperlink ref="H220" r:id="rId_hyperlink_218"/>
    <hyperlink ref="H221" r:id="rId_hyperlink_219"/>
    <hyperlink ref="H222" r:id="rId_hyperlink_220"/>
    <hyperlink ref="H223" r:id="rId_hyperlink_221"/>
    <hyperlink ref="H224" r:id="rId_hyperlink_222"/>
    <hyperlink ref="H225" r:id="rId_hyperlink_223"/>
    <hyperlink ref="H226" r:id="rId_hyperlink_224"/>
    <hyperlink ref="H227" r:id="rId_hyperlink_225"/>
    <hyperlink ref="H228" r:id="rId_hyperlink_226"/>
    <hyperlink ref="H229" r:id="rId_hyperlink_227"/>
    <hyperlink ref="H230" r:id="rId_hyperlink_228"/>
    <hyperlink ref="H231" r:id="rId_hyperlink_229"/>
    <hyperlink ref="H232" r:id="rId_hyperlink_230"/>
    <hyperlink ref="H233" r:id="rId_hyperlink_231"/>
    <hyperlink ref="H234" r:id="rId_hyperlink_232"/>
    <hyperlink ref="H235" r:id="rId_hyperlink_233"/>
    <hyperlink ref="H236" r:id="rId_hyperlink_234"/>
    <hyperlink ref="H237" r:id="rId_hyperlink_235"/>
    <hyperlink ref="H238" r:id="rId_hyperlink_236"/>
    <hyperlink ref="H239" r:id="rId_hyperlink_237"/>
    <hyperlink ref="H240" r:id="rId_hyperlink_238"/>
    <hyperlink ref="H241" r:id="rId_hyperlink_239"/>
    <hyperlink ref="H242" r:id="rId_hyperlink_240"/>
    <hyperlink ref="H243" r:id="rId_hyperlink_241"/>
    <hyperlink ref="H244" r:id="rId_hyperlink_242"/>
    <hyperlink ref="H245" r:id="rId_hyperlink_243"/>
    <hyperlink ref="H246" r:id="rId_hyperlink_244"/>
    <hyperlink ref="H247" r:id="rId_hyperlink_245"/>
    <hyperlink ref="H248" r:id="rId_hyperlink_246"/>
    <hyperlink ref="H249" r:id="rId_hyperlink_247"/>
    <hyperlink ref="H250" r:id="rId_hyperlink_248"/>
    <hyperlink ref="H251" r:id="rId_hyperlink_249"/>
    <hyperlink ref="H252" r:id="rId_hyperlink_250"/>
    <hyperlink ref="H253" r:id="rId_hyperlink_251"/>
    <hyperlink ref="H254" r:id="rId_hyperlink_252"/>
    <hyperlink ref="H255" r:id="rId_hyperlink_253"/>
    <hyperlink ref="H256" r:id="rId_hyperlink_254"/>
    <hyperlink ref="H257" r:id="rId_hyperlink_255"/>
    <hyperlink ref="H258" r:id="rId_hyperlink_256"/>
    <hyperlink ref="H259" r:id="rId_hyperlink_257"/>
    <hyperlink ref="H260" r:id="rId_hyperlink_258"/>
    <hyperlink ref="H261" r:id="rId_hyperlink_259"/>
    <hyperlink ref="H262" r:id="rId_hyperlink_260"/>
    <hyperlink ref="H263" r:id="rId_hyperlink_261"/>
    <hyperlink ref="H264" r:id="rId_hyperlink_262"/>
    <hyperlink ref="H265" r:id="rId_hyperlink_263"/>
    <hyperlink ref="H266" r:id="rId_hyperlink_264"/>
    <hyperlink ref="H267" r:id="rId_hyperlink_265"/>
    <hyperlink ref="H268" r:id="rId_hyperlink_266"/>
    <hyperlink ref="H269" r:id="rId_hyperlink_267"/>
    <hyperlink ref="H270" r:id="rId_hyperlink_268"/>
    <hyperlink ref="H271" r:id="rId_hyperlink_269"/>
    <hyperlink ref="H272" r:id="rId_hyperlink_270"/>
    <hyperlink ref="H273" r:id="rId_hyperlink_271"/>
    <hyperlink ref="H274" r:id="rId_hyperlink_272"/>
    <hyperlink ref="H275" r:id="rId_hyperlink_273"/>
    <hyperlink ref="H276" r:id="rId_hyperlink_274"/>
    <hyperlink ref="H277" r:id="rId_hyperlink_275"/>
    <hyperlink ref="H278" r:id="rId_hyperlink_276"/>
    <hyperlink ref="H279" r:id="rId_hyperlink_277"/>
    <hyperlink ref="H280" r:id="rId_hyperlink_278"/>
    <hyperlink ref="H281" r:id="rId_hyperlink_279"/>
    <hyperlink ref="H282" r:id="rId_hyperlink_280"/>
    <hyperlink ref="H283" r:id="rId_hyperlink_281"/>
    <hyperlink ref="H284" r:id="rId_hyperlink_282"/>
    <hyperlink ref="H285" r:id="rId_hyperlink_283"/>
    <hyperlink ref="H286" r:id="rId_hyperlink_284"/>
    <hyperlink ref="H287" r:id="rId_hyperlink_285"/>
    <hyperlink ref="H288" r:id="rId_hyperlink_286"/>
    <hyperlink ref="H289" r:id="rId_hyperlink_287"/>
    <hyperlink ref="H290" r:id="rId_hyperlink_288"/>
    <hyperlink ref="H291" r:id="rId_hyperlink_289"/>
    <hyperlink ref="H292" r:id="rId_hyperlink_290"/>
    <hyperlink ref="H293" r:id="rId_hyperlink_291"/>
    <hyperlink ref="H294" r:id="rId_hyperlink_292"/>
    <hyperlink ref="H295" r:id="rId_hyperlink_293"/>
    <hyperlink ref="H296" r:id="rId_hyperlink_294"/>
    <hyperlink ref="H297" r:id="rId_hyperlink_295"/>
    <hyperlink ref="H298" r:id="rId_hyperlink_296"/>
    <hyperlink ref="H299" r:id="rId_hyperlink_297"/>
    <hyperlink ref="H300" r:id="rId_hyperlink_298"/>
    <hyperlink ref="H301" r:id="rId_hyperlink_299"/>
    <hyperlink ref="H302" r:id="rId_hyperlink_300"/>
    <hyperlink ref="H303" r:id="rId_hyperlink_301"/>
    <hyperlink ref="H304" r:id="rId_hyperlink_302"/>
    <hyperlink ref="H305" r:id="rId_hyperlink_303"/>
    <hyperlink ref="H306" r:id="rId_hyperlink_304"/>
    <hyperlink ref="H307" r:id="rId_hyperlink_305"/>
    <hyperlink ref="H308" r:id="rId_hyperlink_306"/>
    <hyperlink ref="H309" r:id="rId_hyperlink_307"/>
    <hyperlink ref="H310" r:id="rId_hyperlink_308"/>
    <hyperlink ref="H311" r:id="rId_hyperlink_309"/>
    <hyperlink ref="H312" r:id="rId_hyperlink_310"/>
    <hyperlink ref="H313" r:id="rId_hyperlink_311"/>
    <hyperlink ref="H314" r:id="rId_hyperlink_312"/>
    <hyperlink ref="H315" r:id="rId_hyperlink_313"/>
    <hyperlink ref="H316" r:id="rId_hyperlink_314"/>
    <hyperlink ref="H317" r:id="rId_hyperlink_315"/>
    <hyperlink ref="H318" r:id="rId_hyperlink_316"/>
    <hyperlink ref="H319" r:id="rId_hyperlink_317"/>
    <hyperlink ref="H320" r:id="rId_hyperlink_318"/>
    <hyperlink ref="H321" r:id="rId_hyperlink_319"/>
    <hyperlink ref="H322" r:id="rId_hyperlink_320"/>
    <hyperlink ref="H323" r:id="rId_hyperlink_321"/>
    <hyperlink ref="H324" r:id="rId_hyperlink_322"/>
    <hyperlink ref="H325" r:id="rId_hyperlink_323"/>
    <hyperlink ref="H326" r:id="rId_hyperlink_324"/>
    <hyperlink ref="H327" r:id="rId_hyperlink_325"/>
    <hyperlink ref="H328" r:id="rId_hyperlink_326"/>
    <hyperlink ref="H329" r:id="rId_hyperlink_327"/>
    <hyperlink ref="H330" r:id="rId_hyperlink_328"/>
    <hyperlink ref="H331" r:id="rId_hyperlink_329"/>
    <hyperlink ref="H332" r:id="rId_hyperlink_330"/>
    <hyperlink ref="H333" r:id="rId_hyperlink_331"/>
    <hyperlink ref="H334" r:id="rId_hyperlink_332"/>
    <hyperlink ref="H335" r:id="rId_hyperlink_333"/>
    <hyperlink ref="H336" r:id="rId_hyperlink_334"/>
    <hyperlink ref="H337" r:id="rId_hyperlink_335"/>
    <hyperlink ref="H338" r:id="rId_hyperlink_336"/>
    <hyperlink ref="H339" r:id="rId_hyperlink_337"/>
    <hyperlink ref="H340" r:id="rId_hyperlink_338"/>
    <hyperlink ref="H341" r:id="rId_hyperlink_339"/>
    <hyperlink ref="H342" r:id="rId_hyperlink_340"/>
    <hyperlink ref="H343" r:id="rId_hyperlink_341"/>
    <hyperlink ref="H344" r:id="rId_hyperlink_342"/>
    <hyperlink ref="H345" r:id="rId_hyperlink_343"/>
    <hyperlink ref="H346" r:id="rId_hyperlink_344"/>
    <hyperlink ref="H347" r:id="rId_hyperlink_345"/>
    <hyperlink ref="H348" r:id="rId_hyperlink_346"/>
    <hyperlink ref="H349" r:id="rId_hyperlink_347"/>
    <hyperlink ref="H350" r:id="rId_hyperlink_348"/>
    <hyperlink ref="H351" r:id="rId_hyperlink_349"/>
    <hyperlink ref="H352" r:id="rId_hyperlink_350"/>
    <hyperlink ref="H353" r:id="rId_hyperlink_351"/>
    <hyperlink ref="H354" r:id="rId_hyperlink_352"/>
    <hyperlink ref="H355" r:id="rId_hyperlink_353"/>
    <hyperlink ref="H356" r:id="rId_hyperlink_354"/>
    <hyperlink ref="H357" r:id="rId_hyperlink_355"/>
    <hyperlink ref="H358" r:id="rId_hyperlink_356"/>
    <hyperlink ref="H359" r:id="rId_hyperlink_357"/>
    <hyperlink ref="H360" r:id="rId_hyperlink_358"/>
    <hyperlink ref="H361" r:id="rId_hyperlink_359"/>
    <hyperlink ref="H362" r:id="rId_hyperlink_360"/>
    <hyperlink ref="H363" r:id="rId_hyperlink_361"/>
    <hyperlink ref="H364" r:id="rId_hyperlink_362"/>
    <hyperlink ref="H365" r:id="rId_hyperlink_363"/>
    <hyperlink ref="H366" r:id="rId_hyperlink_364"/>
    <hyperlink ref="H367" r:id="rId_hyperlink_365"/>
    <hyperlink ref="H368" r:id="rId_hyperlink_366"/>
    <hyperlink ref="H369" r:id="rId_hyperlink_367"/>
    <hyperlink ref="H370" r:id="rId_hyperlink_368"/>
    <hyperlink ref="H371" r:id="rId_hyperlink_369"/>
    <hyperlink ref="H372" r:id="rId_hyperlink_370"/>
    <hyperlink ref="H373" r:id="rId_hyperlink_371"/>
    <hyperlink ref="H374" r:id="rId_hyperlink_372"/>
    <hyperlink ref="H375" r:id="rId_hyperlink_373"/>
    <hyperlink ref="H376" r:id="rId_hyperlink_374"/>
    <hyperlink ref="H377" r:id="rId_hyperlink_375"/>
    <hyperlink ref="H378" r:id="rId_hyperlink_376"/>
    <hyperlink ref="H379" r:id="rId_hyperlink_377"/>
    <hyperlink ref="H380" r:id="rId_hyperlink_378"/>
    <hyperlink ref="H381" r:id="rId_hyperlink_379"/>
    <hyperlink ref="H382" r:id="rId_hyperlink_380"/>
    <hyperlink ref="H383" r:id="rId_hyperlink_381"/>
    <hyperlink ref="H384" r:id="rId_hyperlink_382"/>
    <hyperlink ref="H385" r:id="rId_hyperlink_383"/>
    <hyperlink ref="H386" r:id="rId_hyperlink_384"/>
    <hyperlink ref="H387" r:id="rId_hyperlink_385"/>
    <hyperlink ref="H388" r:id="rId_hyperlink_386"/>
    <hyperlink ref="H389" r:id="rId_hyperlink_387"/>
    <hyperlink ref="H390" r:id="rId_hyperlink_388"/>
    <hyperlink ref="H391" r:id="rId_hyperlink_389"/>
    <hyperlink ref="H392" r:id="rId_hyperlink_390"/>
    <hyperlink ref="H393" r:id="rId_hyperlink_391"/>
    <hyperlink ref="H394" r:id="rId_hyperlink_392"/>
    <hyperlink ref="H395" r:id="rId_hyperlink_393"/>
    <hyperlink ref="H396" r:id="rId_hyperlink_394"/>
    <hyperlink ref="H397" r:id="rId_hyperlink_395"/>
    <hyperlink ref="H398" r:id="rId_hyperlink_396"/>
    <hyperlink ref="H399" r:id="rId_hyperlink_397"/>
    <hyperlink ref="H400" r:id="rId_hyperlink_398"/>
    <hyperlink ref="H401" r:id="rId_hyperlink_399"/>
    <hyperlink ref="H402" r:id="rId_hyperlink_400"/>
    <hyperlink ref="H403" r:id="rId_hyperlink_401"/>
    <hyperlink ref="H404" r:id="rId_hyperlink_402"/>
    <hyperlink ref="H405" r:id="rId_hyperlink_403"/>
    <hyperlink ref="H406" r:id="rId_hyperlink_404"/>
    <hyperlink ref="H407" r:id="rId_hyperlink_405"/>
    <hyperlink ref="H408" r:id="rId_hyperlink_406"/>
    <hyperlink ref="H409" r:id="rId_hyperlink_407"/>
    <hyperlink ref="H410" r:id="rId_hyperlink_408"/>
    <hyperlink ref="H411" r:id="rId_hyperlink_409"/>
    <hyperlink ref="H412" r:id="rId_hyperlink_410"/>
    <hyperlink ref="H413" r:id="rId_hyperlink_411"/>
    <hyperlink ref="H414" r:id="rId_hyperlink_412"/>
    <hyperlink ref="H415" r:id="rId_hyperlink_413"/>
    <hyperlink ref="H416" r:id="rId_hyperlink_414"/>
    <hyperlink ref="H417" r:id="rId_hyperlink_415"/>
    <hyperlink ref="H418" r:id="rId_hyperlink_416"/>
    <hyperlink ref="H419" r:id="rId_hyperlink_417"/>
    <hyperlink ref="H420" r:id="rId_hyperlink_418"/>
    <hyperlink ref="H421" r:id="rId_hyperlink_419"/>
    <hyperlink ref="H422" r:id="rId_hyperlink_420"/>
    <hyperlink ref="H423" r:id="rId_hyperlink_421"/>
    <hyperlink ref="H424" r:id="rId_hyperlink_422"/>
    <hyperlink ref="H425" r:id="rId_hyperlink_423"/>
    <hyperlink ref="H426" r:id="rId_hyperlink_424"/>
    <hyperlink ref="H427" r:id="rId_hyperlink_425"/>
    <hyperlink ref="H428" r:id="rId_hyperlink_426"/>
    <hyperlink ref="H429" r:id="rId_hyperlink_427"/>
    <hyperlink ref="H430" r:id="rId_hyperlink_428"/>
    <hyperlink ref="H431" r:id="rId_hyperlink_429"/>
    <hyperlink ref="H432" r:id="rId_hyperlink_430"/>
    <hyperlink ref="H433" r:id="rId_hyperlink_431"/>
    <hyperlink ref="H434" r:id="rId_hyperlink_432"/>
    <hyperlink ref="H435" r:id="rId_hyperlink_433"/>
    <hyperlink ref="H436" r:id="rId_hyperlink_434"/>
    <hyperlink ref="H437" r:id="rId_hyperlink_435"/>
    <hyperlink ref="H438" r:id="rId_hyperlink_436"/>
    <hyperlink ref="H439" r:id="rId_hyperlink_437"/>
    <hyperlink ref="H440" r:id="rId_hyperlink_438"/>
    <hyperlink ref="H441" r:id="rId_hyperlink_439"/>
    <hyperlink ref="H442" r:id="rId_hyperlink_440"/>
    <hyperlink ref="H443" r:id="rId_hyperlink_441"/>
    <hyperlink ref="H444" r:id="rId_hyperlink_442"/>
    <hyperlink ref="H445" r:id="rId_hyperlink_443"/>
    <hyperlink ref="H446" r:id="rId_hyperlink_444"/>
    <hyperlink ref="H447" r:id="rId_hyperlink_445"/>
    <hyperlink ref="H448" r:id="rId_hyperlink_446"/>
    <hyperlink ref="H449" r:id="rId_hyperlink_447"/>
    <hyperlink ref="H450" r:id="rId_hyperlink_448"/>
    <hyperlink ref="H451" r:id="rId_hyperlink_449"/>
    <hyperlink ref="H452" r:id="rId_hyperlink_450"/>
    <hyperlink ref="H453" r:id="rId_hyperlink_451"/>
    <hyperlink ref="H454" r:id="rId_hyperlink_452"/>
    <hyperlink ref="H455" r:id="rId_hyperlink_453"/>
    <hyperlink ref="H456" r:id="rId_hyperlink_454"/>
    <hyperlink ref="H457" r:id="rId_hyperlink_455"/>
    <hyperlink ref="H458" r:id="rId_hyperlink_456"/>
    <hyperlink ref="H459" r:id="rId_hyperlink_457"/>
    <hyperlink ref="H460" r:id="rId_hyperlink_458"/>
    <hyperlink ref="H461" r:id="rId_hyperlink_459"/>
    <hyperlink ref="H462" r:id="rId_hyperlink_460"/>
    <hyperlink ref="H463" r:id="rId_hyperlink_461"/>
    <hyperlink ref="H464" r:id="rId_hyperlink_462"/>
    <hyperlink ref="H465" r:id="rId_hyperlink_463"/>
    <hyperlink ref="H466" r:id="rId_hyperlink_464"/>
    <hyperlink ref="H467" r:id="rId_hyperlink_465"/>
    <hyperlink ref="H468" r:id="rId_hyperlink_466"/>
    <hyperlink ref="H469" r:id="rId_hyperlink_467"/>
    <hyperlink ref="H470" r:id="rId_hyperlink_468"/>
    <hyperlink ref="H471" r:id="rId_hyperlink_469"/>
    <hyperlink ref="H472" r:id="rId_hyperlink_470"/>
    <hyperlink ref="H473" r:id="rId_hyperlink_471"/>
    <hyperlink ref="H474" r:id="rId_hyperlink_472"/>
    <hyperlink ref="H475" r:id="rId_hyperlink_473"/>
    <hyperlink ref="H476" r:id="rId_hyperlink_474"/>
    <hyperlink ref="H477" r:id="rId_hyperlink_475"/>
    <hyperlink ref="H478" r:id="rId_hyperlink_476"/>
    <hyperlink ref="H479" r:id="rId_hyperlink_477"/>
    <hyperlink ref="H480" r:id="rId_hyperlink_478"/>
    <hyperlink ref="H481" r:id="rId_hyperlink_479"/>
    <hyperlink ref="H482" r:id="rId_hyperlink_480"/>
    <hyperlink ref="H483" r:id="rId_hyperlink_481"/>
    <hyperlink ref="H484" r:id="rId_hyperlink_482"/>
    <hyperlink ref="H485" r:id="rId_hyperlink_483"/>
    <hyperlink ref="H486" r:id="rId_hyperlink_484"/>
    <hyperlink ref="H487" r:id="rId_hyperlink_485"/>
    <hyperlink ref="H488" r:id="rId_hyperlink_486"/>
    <hyperlink ref="H489" r:id="rId_hyperlink_487"/>
    <hyperlink ref="H490" r:id="rId_hyperlink_488"/>
    <hyperlink ref="H491" r:id="rId_hyperlink_489"/>
    <hyperlink ref="H492" r:id="rId_hyperlink_490"/>
    <hyperlink ref="H493" r:id="rId_hyperlink_491"/>
    <hyperlink ref="H494" r:id="rId_hyperlink_492"/>
    <hyperlink ref="H495" r:id="rId_hyperlink_493"/>
    <hyperlink ref="H496" r:id="rId_hyperlink_494"/>
    <hyperlink ref="H497" r:id="rId_hyperlink_495"/>
    <hyperlink ref="H498" r:id="rId_hyperlink_496"/>
    <hyperlink ref="H499" r:id="rId_hyperlink_497"/>
    <hyperlink ref="H500" r:id="rId_hyperlink_498"/>
    <hyperlink ref="H501" r:id="rId_hyperlink_499"/>
    <hyperlink ref="H502" r:id="rId_hyperlink_500"/>
    <hyperlink ref="H503" r:id="rId_hyperlink_501"/>
    <hyperlink ref="H504" r:id="rId_hyperlink_502"/>
    <hyperlink ref="H505" r:id="rId_hyperlink_503"/>
    <hyperlink ref="H506" r:id="rId_hyperlink_504"/>
    <hyperlink ref="H507" r:id="rId_hyperlink_505"/>
    <hyperlink ref="H508" r:id="rId_hyperlink_506"/>
    <hyperlink ref="H509" r:id="rId_hyperlink_507"/>
    <hyperlink ref="H510" r:id="rId_hyperlink_508"/>
    <hyperlink ref="H511" r:id="rId_hyperlink_509"/>
    <hyperlink ref="H512" r:id="rId_hyperlink_510"/>
    <hyperlink ref="H513" r:id="rId_hyperlink_511"/>
    <hyperlink ref="H514" r:id="rId_hyperlink_512"/>
    <hyperlink ref="H515" r:id="rId_hyperlink_513"/>
    <hyperlink ref="H516" r:id="rId_hyperlink_514"/>
    <hyperlink ref="H517" r:id="rId_hyperlink_515"/>
    <hyperlink ref="H518" r:id="rId_hyperlink_516"/>
    <hyperlink ref="H519" r:id="rId_hyperlink_517"/>
    <hyperlink ref="H520" r:id="rId_hyperlink_518"/>
    <hyperlink ref="H521" r:id="rId_hyperlink_519"/>
    <hyperlink ref="H522" r:id="rId_hyperlink_520"/>
    <hyperlink ref="H523" r:id="rId_hyperlink_521"/>
    <hyperlink ref="H524" r:id="rId_hyperlink_522"/>
    <hyperlink ref="H525" r:id="rId_hyperlink_523"/>
    <hyperlink ref="H526" r:id="rId_hyperlink_524"/>
    <hyperlink ref="H527" r:id="rId_hyperlink_525"/>
    <hyperlink ref="H528" r:id="rId_hyperlink_526"/>
    <hyperlink ref="H529" r:id="rId_hyperlink_527"/>
    <hyperlink ref="H530" r:id="rId_hyperlink_528"/>
    <hyperlink ref="H531" r:id="rId_hyperlink_529"/>
    <hyperlink ref="H532" r:id="rId_hyperlink_530"/>
    <hyperlink ref="H533" r:id="rId_hyperlink_531"/>
    <hyperlink ref="H534" r:id="rId_hyperlink_532"/>
    <hyperlink ref="H535" r:id="rId_hyperlink_533"/>
    <hyperlink ref="H536" r:id="rId_hyperlink_534"/>
    <hyperlink ref="H537" r:id="rId_hyperlink_535"/>
    <hyperlink ref="H538" r:id="rId_hyperlink_536"/>
    <hyperlink ref="H539" r:id="rId_hyperlink_537"/>
    <hyperlink ref="H540" r:id="rId_hyperlink_538"/>
    <hyperlink ref="H541" r:id="rId_hyperlink_539"/>
    <hyperlink ref="H542" r:id="rId_hyperlink_540"/>
    <hyperlink ref="H543" r:id="rId_hyperlink_541"/>
    <hyperlink ref="H544" r:id="rId_hyperlink_542"/>
    <hyperlink ref="H545" r:id="rId_hyperlink_543"/>
    <hyperlink ref="H546" r:id="rId_hyperlink_544"/>
    <hyperlink ref="H547" r:id="rId_hyperlink_545"/>
    <hyperlink ref="H548" r:id="rId_hyperlink_546"/>
    <hyperlink ref="H549" r:id="rId_hyperlink_547"/>
    <hyperlink ref="H550" r:id="rId_hyperlink_548"/>
    <hyperlink ref="H551" r:id="rId_hyperlink_549"/>
    <hyperlink ref="H552" r:id="rId_hyperlink_550"/>
    <hyperlink ref="H553" r:id="rId_hyperlink_551"/>
    <hyperlink ref="H554" r:id="rId_hyperlink_552"/>
    <hyperlink ref="H555" r:id="rId_hyperlink_553"/>
    <hyperlink ref="H556" r:id="rId_hyperlink_554"/>
    <hyperlink ref="H557" r:id="rId_hyperlink_555"/>
    <hyperlink ref="H558" r:id="rId_hyperlink_556"/>
    <hyperlink ref="H559" r:id="rId_hyperlink_557"/>
    <hyperlink ref="H560" r:id="rId_hyperlink_558"/>
    <hyperlink ref="H561" r:id="rId_hyperlink_559"/>
    <hyperlink ref="H562" r:id="rId_hyperlink_560"/>
    <hyperlink ref="H563" r:id="rId_hyperlink_561"/>
    <hyperlink ref="H564" r:id="rId_hyperlink_562"/>
    <hyperlink ref="H565" r:id="rId_hyperlink_563"/>
    <hyperlink ref="H566" r:id="rId_hyperlink_564"/>
    <hyperlink ref="H567" r:id="rId_hyperlink_565"/>
    <hyperlink ref="H568" r:id="rId_hyperlink_566"/>
    <hyperlink ref="H569" r:id="rId_hyperlink_567"/>
    <hyperlink ref="H570" r:id="rId_hyperlink_568"/>
    <hyperlink ref="H571" r:id="rId_hyperlink_569"/>
    <hyperlink ref="H572" r:id="rId_hyperlink_570"/>
    <hyperlink ref="H573" r:id="rId_hyperlink_571"/>
    <hyperlink ref="H574" r:id="rId_hyperlink_572"/>
    <hyperlink ref="H575" r:id="rId_hyperlink_573"/>
    <hyperlink ref="H576" r:id="rId_hyperlink_574"/>
    <hyperlink ref="H577" r:id="rId_hyperlink_575"/>
    <hyperlink ref="H578" r:id="rId_hyperlink_576"/>
    <hyperlink ref="H579" r:id="rId_hyperlink_577"/>
    <hyperlink ref="H580" r:id="rId_hyperlink_578"/>
    <hyperlink ref="H581" r:id="rId_hyperlink_579"/>
    <hyperlink ref="H582" r:id="rId_hyperlink_580"/>
    <hyperlink ref="H583" r:id="rId_hyperlink_581"/>
    <hyperlink ref="H584" r:id="rId_hyperlink_582"/>
    <hyperlink ref="H585" r:id="rId_hyperlink_583"/>
    <hyperlink ref="H586" r:id="rId_hyperlink_584"/>
    <hyperlink ref="H587" r:id="rId_hyperlink_585"/>
    <hyperlink ref="H588" r:id="rId_hyperlink_586"/>
    <hyperlink ref="H589" r:id="rId_hyperlink_587"/>
    <hyperlink ref="H590" r:id="rId_hyperlink_588"/>
    <hyperlink ref="H591" r:id="rId_hyperlink_589"/>
    <hyperlink ref="H592" r:id="rId_hyperlink_590"/>
    <hyperlink ref="H593" r:id="rId_hyperlink_591"/>
    <hyperlink ref="H594" r:id="rId_hyperlink_592"/>
    <hyperlink ref="H595" r:id="rId_hyperlink_593"/>
    <hyperlink ref="H596" r:id="rId_hyperlink_594"/>
    <hyperlink ref="H597" r:id="rId_hyperlink_595"/>
    <hyperlink ref="H598" r:id="rId_hyperlink_596"/>
    <hyperlink ref="H599" r:id="rId_hyperlink_597"/>
    <hyperlink ref="H600" r:id="rId_hyperlink_598"/>
    <hyperlink ref="H601" r:id="rId_hyperlink_599"/>
    <hyperlink ref="H602" r:id="rId_hyperlink_600"/>
    <hyperlink ref="H603" r:id="rId_hyperlink_601"/>
    <hyperlink ref="H604" r:id="rId_hyperlink_602"/>
    <hyperlink ref="H605" r:id="rId_hyperlink_603"/>
    <hyperlink ref="H606" r:id="rId_hyperlink_604"/>
    <hyperlink ref="H607" r:id="rId_hyperlink_605"/>
    <hyperlink ref="H608" r:id="rId_hyperlink_606"/>
    <hyperlink ref="H609" r:id="rId_hyperlink_607"/>
    <hyperlink ref="H610" r:id="rId_hyperlink_608"/>
    <hyperlink ref="H611" r:id="rId_hyperlink_609"/>
    <hyperlink ref="H612" r:id="rId_hyperlink_610"/>
    <hyperlink ref="H613" r:id="rId_hyperlink_611"/>
    <hyperlink ref="H614" r:id="rId_hyperlink_612"/>
    <hyperlink ref="H615" r:id="rId_hyperlink_613"/>
    <hyperlink ref="H616" r:id="rId_hyperlink_614"/>
    <hyperlink ref="H617" r:id="rId_hyperlink_615"/>
    <hyperlink ref="H618" r:id="rId_hyperlink_616"/>
    <hyperlink ref="H619" r:id="rId_hyperlink_617"/>
    <hyperlink ref="H620" r:id="rId_hyperlink_618"/>
    <hyperlink ref="H621" r:id="rId_hyperlink_619"/>
    <hyperlink ref="H622" r:id="rId_hyperlink_620"/>
    <hyperlink ref="H623" r:id="rId_hyperlink_621"/>
    <hyperlink ref="H624" r:id="rId_hyperlink_622"/>
    <hyperlink ref="H625" r:id="rId_hyperlink_623"/>
    <hyperlink ref="H626" r:id="rId_hyperlink_624"/>
    <hyperlink ref="H627" r:id="rId_hyperlink_625"/>
    <hyperlink ref="H628" r:id="rId_hyperlink_626"/>
    <hyperlink ref="H629" r:id="rId_hyperlink_627"/>
    <hyperlink ref="H630" r:id="rId_hyperlink_628"/>
    <hyperlink ref="H631" r:id="rId_hyperlink_629"/>
    <hyperlink ref="H632" r:id="rId_hyperlink_630"/>
    <hyperlink ref="H633" r:id="rId_hyperlink_631"/>
    <hyperlink ref="H634" r:id="rId_hyperlink_632"/>
    <hyperlink ref="H635" r:id="rId_hyperlink_633"/>
    <hyperlink ref="H636" r:id="rId_hyperlink_634"/>
    <hyperlink ref="H637" r:id="rId_hyperlink_635"/>
    <hyperlink ref="H638" r:id="rId_hyperlink_636"/>
    <hyperlink ref="H639" r:id="rId_hyperlink_637"/>
    <hyperlink ref="H640" r:id="rId_hyperlink_638"/>
    <hyperlink ref="H641" r:id="rId_hyperlink_639"/>
    <hyperlink ref="H642" r:id="rId_hyperlink_640"/>
    <hyperlink ref="H643" r:id="rId_hyperlink_641"/>
    <hyperlink ref="H644" r:id="rId_hyperlink_642"/>
    <hyperlink ref="H645" r:id="rId_hyperlink_643"/>
    <hyperlink ref="H646" r:id="rId_hyperlink_644"/>
    <hyperlink ref="H647" r:id="rId_hyperlink_645"/>
    <hyperlink ref="H648" r:id="rId_hyperlink_646"/>
    <hyperlink ref="H649" r:id="rId_hyperlink_647"/>
    <hyperlink ref="H650" r:id="rId_hyperlink_648"/>
    <hyperlink ref="H651" r:id="rId_hyperlink_649"/>
    <hyperlink ref="H652" r:id="rId_hyperlink_650"/>
    <hyperlink ref="H653" r:id="rId_hyperlink_651"/>
    <hyperlink ref="H654" r:id="rId_hyperlink_652"/>
    <hyperlink ref="H655" r:id="rId_hyperlink_653"/>
    <hyperlink ref="H656" r:id="rId_hyperlink_654"/>
    <hyperlink ref="H657" r:id="rId_hyperlink_655"/>
    <hyperlink ref="H658" r:id="rId_hyperlink_656"/>
    <hyperlink ref="H659" r:id="rId_hyperlink_657"/>
    <hyperlink ref="H660" r:id="rId_hyperlink_658"/>
    <hyperlink ref="H661" r:id="rId_hyperlink_659"/>
    <hyperlink ref="H662" r:id="rId_hyperlink_660"/>
    <hyperlink ref="H663" r:id="rId_hyperlink_661"/>
    <hyperlink ref="H664" r:id="rId_hyperlink_662"/>
    <hyperlink ref="H665" r:id="rId_hyperlink_663"/>
    <hyperlink ref="H666" r:id="rId_hyperlink_664"/>
    <hyperlink ref="H667" r:id="rId_hyperlink_665"/>
    <hyperlink ref="H668" r:id="rId_hyperlink_666"/>
    <hyperlink ref="H669" r:id="rId_hyperlink_667"/>
    <hyperlink ref="H670" r:id="rId_hyperlink_668"/>
    <hyperlink ref="H671" r:id="rId_hyperlink_669"/>
    <hyperlink ref="H672" r:id="rId_hyperlink_670"/>
    <hyperlink ref="H673" r:id="rId_hyperlink_671"/>
    <hyperlink ref="H674" r:id="rId_hyperlink_672"/>
    <hyperlink ref="H675" r:id="rId_hyperlink_673"/>
    <hyperlink ref="H676" r:id="rId_hyperlink_674"/>
    <hyperlink ref="H677" r:id="rId_hyperlink_675"/>
    <hyperlink ref="H678" r:id="rId_hyperlink_676"/>
    <hyperlink ref="H679" r:id="rId_hyperlink_677"/>
    <hyperlink ref="H680" r:id="rId_hyperlink_678"/>
    <hyperlink ref="H681" r:id="rId_hyperlink_679"/>
    <hyperlink ref="H682" r:id="rId_hyperlink_680"/>
    <hyperlink ref="H683" r:id="rId_hyperlink_681"/>
    <hyperlink ref="H684" r:id="rId_hyperlink_682"/>
    <hyperlink ref="H685" r:id="rId_hyperlink_683"/>
    <hyperlink ref="H686" r:id="rId_hyperlink_684"/>
    <hyperlink ref="H687" r:id="rId_hyperlink_685"/>
    <hyperlink ref="H688" r:id="rId_hyperlink_686"/>
    <hyperlink ref="H689" r:id="rId_hyperlink_687"/>
    <hyperlink ref="H690" r:id="rId_hyperlink_688"/>
    <hyperlink ref="H691" r:id="rId_hyperlink_689"/>
    <hyperlink ref="H692" r:id="rId_hyperlink_690"/>
    <hyperlink ref="H693" r:id="rId_hyperlink_691"/>
    <hyperlink ref="H694" r:id="rId_hyperlink_692"/>
    <hyperlink ref="H695" r:id="rId_hyperlink_693"/>
    <hyperlink ref="H696" r:id="rId_hyperlink_694"/>
    <hyperlink ref="H697" r:id="rId_hyperlink_695"/>
    <hyperlink ref="H698" r:id="rId_hyperlink_696"/>
    <hyperlink ref="H699" r:id="rId_hyperlink_697"/>
    <hyperlink ref="H700" r:id="rId_hyperlink_698"/>
    <hyperlink ref="H701" r:id="rId_hyperlink_699"/>
    <hyperlink ref="H702" r:id="rId_hyperlink_700"/>
    <hyperlink ref="H703" r:id="rId_hyperlink_701"/>
    <hyperlink ref="H704" r:id="rId_hyperlink_702"/>
    <hyperlink ref="H705" r:id="rId_hyperlink_703"/>
    <hyperlink ref="H706" r:id="rId_hyperlink_704"/>
    <hyperlink ref="H707" r:id="rId_hyperlink_705"/>
    <hyperlink ref="H708" r:id="rId_hyperlink_706"/>
    <hyperlink ref="H709" r:id="rId_hyperlink_707"/>
    <hyperlink ref="H710" r:id="rId_hyperlink_708"/>
    <hyperlink ref="H711" r:id="rId_hyperlink_709"/>
    <hyperlink ref="H712" r:id="rId_hyperlink_710"/>
    <hyperlink ref="H713" r:id="rId_hyperlink_711"/>
    <hyperlink ref="H714" r:id="rId_hyperlink_7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2022-03-04T11:20:58+02:00</dcterms:created>
  <dcterms:modified xsi:type="dcterms:W3CDTF">2022-03-04T11:20:58+02:00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