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shboard" sheetId="1" state="visible" r:id="rId1"/>
    <sheet name="Trabajos" sheetId="2" state="visible" r:id="rId2"/>
    <sheet name="Joyas" sheetId="3" state="visible" r:id="rId3"/>
    <sheet name="Análisis Financiero" sheetId="4" state="visible" r:id="rId4"/>
    <sheet name="Proyeccione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6"/>
    </font>
    <font>
      <b val="1"/>
    </font>
    <font>
      <color rgb="000070C0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0" fontId="2" fillId="2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rabajos" displayName="Trabajos" ref="A1:N3" headerRowCount="1">
  <autoFilter ref="A1:N3"/>
  <tableColumns count="14">
    <tableColumn id="1" name="Nro"/>
    <tableColumn id="2" name="Cliente"/>
    <tableColumn id="3" name="Fecha"/>
    <tableColumn id="4" name="Trabajo"/>
    <tableColumn id="5" name="Categoria"/>
    <tableColumn id="6" name="Joya"/>
    <tableColumn id="7" name="Nro de joyas"/>
    <tableColumn id="8" name="Costo de joya"/>
    <tableColumn id="9" name="Gastos basicos"/>
    <tableColumn id="10" name="G. Bruto"/>
    <tableColumn id="11" name="G. Neta"/>
    <tableColumn id="12" name="Estado"/>
    <tableColumn id="13" name="Mes"/>
    <tableColumn id="14" name="Año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KATHARSIS - DASHBOARD DE CONTROL</t>
        </is>
      </c>
      <c r="B1" s="2" t="n"/>
      <c r="C1" s="2" t="n"/>
      <c r="D1" s="2" t="n"/>
      <c r="E1" s="2" t="n"/>
      <c r="F1" s="2" t="n"/>
      <c r="G1" s="2" t="n"/>
      <c r="H1" s="2" t="n"/>
    </row>
    <row r="2"/>
    <row r="3">
      <c r="A3" t="inlineStr">
        <is>
          <t>MÉTRICA</t>
        </is>
      </c>
      <c r="B3" t="inlineStr">
        <is>
          <t>VALOR</t>
        </is>
      </c>
      <c r="C3" t="inlineStr">
        <is>
          <t>PERIODO</t>
        </is>
      </c>
    </row>
    <row r="4">
      <c r="A4" t="inlineStr">
        <is>
          <t>Ventas Totales</t>
        </is>
      </c>
      <c r="B4" s="3">
        <f>SUM(Trabajos[G. Bruto])</f>
        <v/>
      </c>
      <c r="C4" t="inlineStr">
        <is>
          <t>Acumulado</t>
        </is>
      </c>
    </row>
    <row r="5">
      <c r="A5" t="inlineStr">
        <is>
          <t>Ganancia Neta</t>
        </is>
      </c>
      <c r="B5" s="3">
        <f>SUM(Trabajos[G. Neta])</f>
        <v/>
      </c>
      <c r="C5" t="inlineStr">
        <is>
          <t>Acumulado</t>
        </is>
      </c>
    </row>
    <row r="6">
      <c r="A6" t="inlineStr">
        <is>
          <t>Margen Neto</t>
        </is>
      </c>
      <c r="B6" s="3">
        <f>B3/B2</f>
        <v/>
      </c>
      <c r="C6" t="inlineStr">
        <is>
          <t>Porcentaje</t>
        </is>
      </c>
    </row>
    <row r="7">
      <c r="A7" t="inlineStr">
        <is>
          <t>Clientes Atendidos</t>
        </is>
      </c>
      <c r="B7" s="3">
        <f>COUNTA(Trabajos[Cliente])</f>
        <v/>
      </c>
      <c r="C7" t="inlineStr">
        <is>
          <t>Total</t>
        </is>
      </c>
    </row>
    <row r="8">
      <c r="A8" t="inlineStr">
        <is>
          <t>Inventario Valorizado</t>
        </is>
      </c>
      <c r="B8" s="3">
        <f>SUM(Joyas[Precio total])</f>
        <v/>
      </c>
      <c r="C8" t="inlineStr">
        <is>
          <t>Actual</t>
        </is>
      </c>
    </row>
    <row r="9">
      <c r="A9" t="inlineStr">
        <is>
          <t>ROI</t>
        </is>
      </c>
      <c r="B9" s="3">
        <f>B3/Inversion!G24</f>
        <v/>
      </c>
      <c r="C9" t="inlineStr">
        <is>
          <t>Retorno</t>
        </is>
      </c>
    </row>
  </sheetData>
  <mergeCells count="1"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Nro</t>
        </is>
      </c>
      <c r="B1" s="2" t="inlineStr">
        <is>
          <t>Cliente</t>
        </is>
      </c>
      <c r="C1" s="2" t="inlineStr">
        <is>
          <t>Fecha</t>
        </is>
      </c>
      <c r="D1" s="2" t="inlineStr">
        <is>
          <t>Trabajo</t>
        </is>
      </c>
      <c r="E1" s="2" t="inlineStr">
        <is>
          <t>Categoria</t>
        </is>
      </c>
      <c r="F1" s="2" t="inlineStr">
        <is>
          <t>Joya</t>
        </is>
      </c>
      <c r="G1" s="2" t="inlineStr">
        <is>
          <t>Nro de joyas</t>
        </is>
      </c>
      <c r="H1" s="2" t="inlineStr">
        <is>
          <t>Costo de joya</t>
        </is>
      </c>
      <c r="I1" s="2" t="inlineStr">
        <is>
          <t>Gastos basicos</t>
        </is>
      </c>
      <c r="J1" s="2" t="inlineStr">
        <is>
          <t>G. Bruto</t>
        </is>
      </c>
      <c r="K1" s="2" t="inlineStr">
        <is>
          <t>G. Neta</t>
        </is>
      </c>
      <c r="L1" s="2" t="inlineStr">
        <is>
          <t>Estado</t>
        </is>
      </c>
      <c r="M1" s="2" t="inlineStr">
        <is>
          <t>Mes</t>
        </is>
      </c>
      <c r="N1" s="2" t="inlineStr">
        <is>
          <t>Año</t>
        </is>
      </c>
    </row>
    <row r="2">
      <c r="A2" t="n">
        <v>1</v>
      </c>
      <c r="B2" t="inlineStr">
        <is>
          <t>Daniela</t>
        </is>
      </c>
      <c r="C2" t="inlineStr">
        <is>
          <t>2023-12-14</t>
        </is>
      </c>
      <c r="D2" t="inlineStr">
        <is>
          <t>Helix</t>
        </is>
      </c>
      <c r="E2" t="inlineStr">
        <is>
          <t>Servicio</t>
        </is>
      </c>
      <c r="F2" t="inlineStr">
        <is>
          <t>Labret 6mm</t>
        </is>
      </c>
      <c r="G2" t="n">
        <v>1</v>
      </c>
      <c r="H2" t="n">
        <v>3.9</v>
      </c>
      <c r="I2" t="n">
        <v>5</v>
      </c>
      <c r="J2" t="n">
        <v>50</v>
      </c>
      <c r="K2" s="3">
        <f>J2-K2-L2</f>
        <v/>
      </c>
      <c r="L2" t="inlineStr">
        <is>
          <t>Completado</t>
        </is>
      </c>
      <c r="M2" t="inlineStr">
        <is>
          <t>Diciembre</t>
        </is>
      </c>
      <c r="N2" t="n">
        <v>2023</v>
      </c>
    </row>
    <row r="3">
      <c r="A3" t="n">
        <v>2</v>
      </c>
      <c r="B3" t="inlineStr">
        <is>
          <t>Gina</t>
        </is>
      </c>
      <c r="C3" t="inlineStr">
        <is>
          <t>2023-12-25</t>
        </is>
      </c>
      <c r="D3" t="inlineStr">
        <is>
          <t>Lobulos</t>
        </is>
      </c>
      <c r="E3" t="inlineStr">
        <is>
          <t>Servicio</t>
        </is>
      </c>
      <c r="F3" t="inlineStr">
        <is>
          <t>Labret 6mm</t>
        </is>
      </c>
      <c r="G3" t="n">
        <v>2</v>
      </c>
      <c r="H3" t="n">
        <v>7.8</v>
      </c>
      <c r="I3" t="n">
        <v>5</v>
      </c>
      <c r="J3" t="n">
        <v>50</v>
      </c>
      <c r="K3" s="3">
        <f>J3-K3-L3</f>
        <v/>
      </c>
      <c r="L3" t="inlineStr">
        <is>
          <t>Completado</t>
        </is>
      </c>
      <c r="M3" t="inlineStr">
        <is>
          <t>Diciembre</t>
        </is>
      </c>
      <c r="N3" t="n">
        <v>2023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Categoria</t>
        </is>
      </c>
      <c r="B1" s="2" t="inlineStr">
        <is>
          <t>Tipo y tamaño</t>
        </is>
      </c>
      <c r="C1" s="2" t="inlineStr">
        <is>
          <t>Fecha entrada</t>
        </is>
      </c>
      <c r="D1" s="2" t="inlineStr">
        <is>
          <t>Precio total</t>
        </is>
      </c>
      <c r="E1" s="2" t="inlineStr">
        <is>
          <t>Precio unitario</t>
        </is>
      </c>
      <c r="F1" s="2" t="inlineStr">
        <is>
          <t>Cantidad</t>
        </is>
      </c>
      <c r="G1" s="2" t="inlineStr">
        <is>
          <t>Stock actual</t>
        </is>
      </c>
      <c r="H1" s="2" t="inlineStr">
        <is>
          <t>Precio venta</t>
        </is>
      </c>
      <c r="I1" s="2" t="inlineStr">
        <is>
          <t>Valor inventario</t>
        </is>
      </c>
      <c r="J1" s="2" t="inlineStr">
        <is>
          <t>Rotación</t>
        </is>
      </c>
      <c r="K1" s="2" t="inlineStr">
        <is>
          <t>Estado stock</t>
        </is>
      </c>
    </row>
    <row r="2">
      <c r="A2" t="inlineStr">
        <is>
          <t>NARIZ</t>
        </is>
      </c>
      <c r="B2" t="inlineStr">
        <is>
          <t>Barbel herradura 8mm</t>
        </is>
      </c>
      <c r="C2" t="inlineStr">
        <is>
          <t>2024-03-20</t>
        </is>
      </c>
      <c r="D2" t="n">
        <v>10.4</v>
      </c>
      <c r="E2" s="3">
        <f>D2/F2</f>
        <v/>
      </c>
      <c r="F2" t="n">
        <v>3</v>
      </c>
      <c r="G2" t="n">
        <v>2</v>
      </c>
      <c r="H2" t="n">
        <v>60</v>
      </c>
      <c r="I2" s="3">
        <f>G2*E2</f>
        <v/>
      </c>
      <c r="J2" s="3">
        <f>F2-G2</f>
        <v/>
      </c>
      <c r="K2" s="3">
        <f>IF(G2&lt;=2,"BAJO","OK")</f>
        <v/>
      </c>
    </row>
    <row r="3">
      <c r="A3" t="inlineStr">
        <is>
          <t>NARIZ</t>
        </is>
      </c>
      <c r="B3" t="inlineStr">
        <is>
          <t>Barbel herradura 10mm</t>
        </is>
      </c>
      <c r="C3" t="inlineStr">
        <is>
          <t>2024-03-20</t>
        </is>
      </c>
      <c r="D3" t="n">
        <v>15.6</v>
      </c>
      <c r="E3" s="3">
        <f>D3/F3</f>
        <v/>
      </c>
      <c r="F3" t="n">
        <v>3</v>
      </c>
      <c r="G3" t="n">
        <v>0</v>
      </c>
      <c r="H3" t="n">
        <v>60</v>
      </c>
      <c r="I3" s="3">
        <f>G3*E3</f>
        <v/>
      </c>
      <c r="J3" s="3">
        <f>F3-G3</f>
        <v/>
      </c>
      <c r="K3" s="3">
        <f>IF(G3=0,"AGOTADO","OK")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ANÁLISIS MENSUAL DE VENTAS</t>
        </is>
      </c>
      <c r="B1" s="2" t="n"/>
      <c r="C1" s="2" t="n"/>
      <c r="D1" s="2" t="n"/>
    </row>
    <row r="2">
      <c r="B2" t="inlineStr">
        <is>
          <t>Ventas Brutas</t>
        </is>
      </c>
      <c r="C2" t="inlineStr">
        <is>
          <t>Ganancia Neta</t>
        </is>
      </c>
      <c r="D2" t="inlineStr">
        <is>
          <t>Margen %</t>
        </is>
      </c>
    </row>
    <row r="3">
      <c r="A3" t="inlineStr">
        <is>
          <t>Enero</t>
        </is>
      </c>
      <c r="B3" s="3">
        <f>SUMIF(Trabajos[Mes],A3,Trabajos[G. Bruto])</f>
        <v/>
      </c>
      <c r="C3" s="3">
        <f>SUMIF(Trabajos[Mes],A3,Trabajos[G. Neta])</f>
        <v/>
      </c>
      <c r="D3" s="3">
        <f>C3/B3</f>
        <v/>
      </c>
    </row>
    <row r="4">
      <c r="A4" t="inlineStr">
        <is>
          <t>Febrero</t>
        </is>
      </c>
      <c r="B4" s="3">
        <f>SUMIF(Trabajos[Mes],A4,Trabajos[G. Bruto])</f>
        <v/>
      </c>
      <c r="C4" s="3">
        <f>SUMIF(Trabajos[Mes],A4,Trabajos[G. Neta])</f>
        <v/>
      </c>
      <c r="D4" s="3">
        <f>C4/B4</f>
        <v/>
      </c>
    </row>
    <row r="5">
      <c r="A5" t="inlineStr">
        <is>
          <t>Marzo</t>
        </is>
      </c>
      <c r="B5" s="3">
        <f>SUMIF(Trabajos[Mes],A5,Trabajos[G. Bruto])</f>
        <v/>
      </c>
      <c r="C5" s="3">
        <f>SUMIF(Trabajos[Mes],A5,Trabajos[G. Neta])</f>
        <v/>
      </c>
      <c r="D5" s="3">
        <f>C5/B5</f>
        <v/>
      </c>
    </row>
    <row r="6">
      <c r="A6" t="inlineStr">
        <is>
          <t>Abril</t>
        </is>
      </c>
      <c r="B6" s="3">
        <f>SUMIF(Trabajos[Mes],A6,Trabajos[G. Bruto])</f>
        <v/>
      </c>
      <c r="C6" s="3">
        <f>SUMIF(Trabajos[Mes],A6,Trabajos[G. Neta])</f>
        <v/>
      </c>
      <c r="D6" s="3">
        <f>C6/B6</f>
        <v/>
      </c>
    </row>
    <row r="7">
      <c r="A7" t="inlineStr">
        <is>
          <t>Mayo</t>
        </is>
      </c>
      <c r="B7" s="3">
        <f>SUMIF(Trabajos[Mes],A7,Trabajos[G. Bruto])</f>
        <v/>
      </c>
      <c r="C7" s="3">
        <f>SUMIF(Trabajos[Mes],A7,Trabajos[G. Neta])</f>
        <v/>
      </c>
      <c r="D7" s="3">
        <f>C7/B7</f>
        <v/>
      </c>
    </row>
    <row r="8">
      <c r="A8" t="inlineStr">
        <is>
          <t>Junio</t>
        </is>
      </c>
      <c r="B8" s="3">
        <f>SUMIF(Trabajos[Mes],A8,Trabajos[G. Bruto])</f>
        <v/>
      </c>
      <c r="C8" s="3">
        <f>SUMIF(Trabajos[Mes],A8,Trabajos[G. Neta])</f>
        <v/>
      </c>
      <c r="D8" s="3">
        <f>C8/B8</f>
        <v/>
      </c>
    </row>
    <row r="9">
      <c r="A9" t="inlineStr">
        <is>
          <t>Julio</t>
        </is>
      </c>
      <c r="B9" s="3">
        <f>SUMIF(Trabajos[Mes],A9,Trabajos[G. Bruto])</f>
        <v/>
      </c>
      <c r="C9" s="3">
        <f>SUMIF(Trabajos[Mes],A9,Trabajos[G. Neta])</f>
        <v/>
      </c>
      <c r="D9" s="3">
        <f>C9/B9</f>
        <v/>
      </c>
    </row>
    <row r="10">
      <c r="A10" t="inlineStr">
        <is>
          <t>Agosto</t>
        </is>
      </c>
      <c r="B10" s="3">
        <f>SUMIF(Trabajos[Mes],A10,Trabajos[G. Bruto])</f>
        <v/>
      </c>
      <c r="C10" s="3">
        <f>SUMIF(Trabajos[Mes],A10,Trabajos[G. Neta])</f>
        <v/>
      </c>
      <c r="D10" s="3">
        <f>C10/B10</f>
        <v/>
      </c>
    </row>
    <row r="11">
      <c r="A11" t="inlineStr">
        <is>
          <t>Septiembre</t>
        </is>
      </c>
      <c r="B11" s="3">
        <f>SUMIF(Trabajos[Mes],A11,Trabajos[G. Bruto])</f>
        <v/>
      </c>
      <c r="C11" s="3">
        <f>SUMIF(Trabajos[Mes],A11,Trabajos[G. Neta])</f>
        <v/>
      </c>
      <c r="D11" s="3">
        <f>C11/B11</f>
        <v/>
      </c>
    </row>
    <row r="12">
      <c r="A12" t="inlineStr">
        <is>
          <t>Octubre</t>
        </is>
      </c>
      <c r="B12" s="3">
        <f>SUMIF(Trabajos[Mes],A12,Trabajos[G. Bruto])</f>
        <v/>
      </c>
      <c r="C12" s="3">
        <f>SUMIF(Trabajos[Mes],A12,Trabajos[G. Neta])</f>
        <v/>
      </c>
      <c r="D12" s="3">
        <f>C12/B12</f>
        <v/>
      </c>
    </row>
    <row r="13">
      <c r="A13" t="inlineStr">
        <is>
          <t>Noviembre</t>
        </is>
      </c>
      <c r="B13" s="3">
        <f>SUMIF(Trabajos[Mes],A13,Trabajos[G. Bruto])</f>
        <v/>
      </c>
      <c r="C13" s="3">
        <f>SUMIF(Trabajos[Mes],A13,Trabajos[G. Neta])</f>
        <v/>
      </c>
      <c r="D13" s="3">
        <f>C13/B13</f>
        <v/>
      </c>
    </row>
    <row r="14">
      <c r="A14" t="inlineStr">
        <is>
          <t>Diciembre</t>
        </is>
      </c>
      <c r="B14" s="3">
        <f>SUMIF(Trabajos[Mes],A14,Trabajos[G. Bruto])</f>
        <v/>
      </c>
      <c r="C14" s="3">
        <f>SUMIF(Trabajos[Mes],A14,Trabajos[G. Neta])</f>
        <v/>
      </c>
      <c r="D14" s="3">
        <f>C14/B14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Métrica</t>
        </is>
      </c>
      <c r="B1" s="2" t="inlineStr">
        <is>
          <t>Actual</t>
        </is>
      </c>
      <c r="C1" s="2" t="inlineStr">
        <is>
          <t>Proyección 3 meses</t>
        </is>
      </c>
      <c r="D1" s="2" t="inlineStr">
        <is>
          <t>Proyección 6 meses</t>
        </is>
      </c>
      <c r="E1" s="2" t="inlineStr">
        <is>
          <t>Crecimiento %</t>
        </is>
      </c>
    </row>
    <row r="2">
      <c r="A2" t="inlineStr">
        <is>
          <t>Ventas Mensuales</t>
        </is>
      </c>
      <c r="B2" s="3">
        <f>AVERAGE(Análisis Financiero!B3:B14)</f>
        <v/>
      </c>
      <c r="C2" s="3">
        <f>B2*1.15</f>
        <v/>
      </c>
      <c r="D2" s="3">
        <f>C2*1.15</f>
        <v/>
      </c>
      <c r="E2" s="3">
        <f>C2/B2-1</f>
        <v/>
      </c>
    </row>
    <row r="3">
      <c r="A3" t="inlineStr">
        <is>
          <t>Clientes Nuevos</t>
        </is>
      </c>
      <c r="B3" s="3">
        <f>COUNTA(Trabajos[Cliente])/12</f>
        <v/>
      </c>
      <c r="C3" s="3">
        <f>B3*1.1</f>
        <v/>
      </c>
      <c r="D3" s="3">
        <f>C3*1.1</f>
        <v/>
      </c>
      <c r="E3" s="3">
        <f>C3/B3-1</f>
        <v/>
      </c>
    </row>
    <row r="4">
      <c r="A4" t="inlineStr">
        <is>
          <t>Margen Neto</t>
        </is>
      </c>
      <c r="B4" s="3">
        <f>Dashboard!B4</f>
        <v/>
      </c>
      <c r="C4" s="3">
        <f>B4*1.05</f>
        <v/>
      </c>
      <c r="D4" s="3">
        <f>C4*1.05</f>
        <v/>
      </c>
      <c r="E4" s="3">
        <f>C4/B4-1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2025-10-29T00:50:51Z</dcterms:created>
  <dcterms:modified xsi:type="dcterms:W3CDTF">2025-10-29T00:50:51Z</dcterms:modified>
</cp:coreProperties>
</file>