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sadunnikrishnan/Desktop/"/>
    </mc:Choice>
  </mc:AlternateContent>
  <xr:revisionPtr revIDLastSave="0" documentId="13_ncr:1_{672FE62B-10CD-294B-B7CB-F54FDCCDD675}" xr6:coauthVersionLast="47" xr6:coauthVersionMax="47" xr10:uidLastSave="{00000000-0000-0000-0000-000000000000}"/>
  <bookViews>
    <workbookView xWindow="6220" yWindow="500" windowWidth="25040" windowHeight="20600" activeTab="5" xr2:uid="{00000000-000D-0000-FFFF-FFFF00000000}"/>
  </bookViews>
  <sheets>
    <sheet name="Crowdfunding" sheetId="1" r:id="rId1"/>
    <sheet name="pivot chart category" sheetId="3" r:id="rId2"/>
    <sheet name="pivot chart sub category" sheetId="4" r:id="rId3"/>
    <sheet name="pivot chart line graph" sheetId="6" r:id="rId4"/>
    <sheet name="crowdfunding goal analysis" sheetId="7" r:id="rId5"/>
    <sheet name="statistical analysis" sheetId="8" r:id="rId6"/>
  </sheets>
  <definedNames>
    <definedName name="_xlnm._FilterDatabase" localSheetId="0" hidden="1">Crowdfunding!$A$1:$T$1002</definedName>
  </definedNames>
  <calcPr calcId="191029"/>
  <pivotCaches>
    <pivotCache cacheId="45" r:id="rId7"/>
    <pivotCache cacheId="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K11" i="8" l="1"/>
  <c r="K10" i="8"/>
  <c r="K9" i="8"/>
  <c r="K8" i="8"/>
  <c r="K7" i="8"/>
  <c r="K6" i="8"/>
  <c r="H11" i="8"/>
  <c r="H10" i="8"/>
  <c r="H9" i="8"/>
  <c r="H8" i="8"/>
  <c r="H7" i="8"/>
  <c r="H6" i="8"/>
  <c r="D2" i="7" l="1"/>
  <c r="D13" i="7"/>
  <c r="C13" i="7"/>
  <c r="D12" i="7"/>
  <c r="C12" i="7"/>
  <c r="D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C2" i="7"/>
  <c r="B13" i="7"/>
  <c r="B12" i="7"/>
  <c r="B11" i="7"/>
  <c r="B10" i="7"/>
  <c r="B9" i="7"/>
  <c r="B7" i="7"/>
  <c r="B6" i="7"/>
  <c r="B2" i="7"/>
  <c r="B8" i="7"/>
  <c r="B5" i="7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2" i="1"/>
  <c r="E11" i="7" l="1"/>
  <c r="G11" i="7" s="1"/>
  <c r="E13" i="7"/>
  <c r="G13" i="7" s="1"/>
  <c r="E8" i="7"/>
  <c r="G8" i="7" s="1"/>
  <c r="E7" i="7"/>
  <c r="F7" i="7" s="1"/>
  <c r="E9" i="7"/>
  <c r="F9" i="7" s="1"/>
  <c r="E12" i="7"/>
  <c r="G12" i="7" s="1"/>
  <c r="E5" i="7"/>
  <c r="G5" i="7" s="1"/>
  <c r="E6" i="7"/>
  <c r="G6" i="7" s="1"/>
  <c r="E10" i="7"/>
  <c r="G10" i="7" s="1"/>
  <c r="E2" i="7"/>
  <c r="F2" i="7" s="1"/>
  <c r="E4" i="7"/>
  <c r="F13" i="7"/>
  <c r="E3" i="7"/>
  <c r="F11" i="7"/>
  <c r="F8" i="7"/>
  <c r="G9" i="7" l="1"/>
  <c r="G7" i="7"/>
  <c r="F5" i="7"/>
  <c r="G3" i="7"/>
  <c r="F3" i="7"/>
  <c r="F6" i="7"/>
  <c r="F4" i="7"/>
  <c r="F12" i="7"/>
  <c r="F10" i="7"/>
  <c r="G2" i="7"/>
  <c r="G4" i="7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<sst xmlns="http://schemas.openxmlformats.org/spreadsheetml/2006/main" count="7062" uniqueCount="2116">
  <si>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</si>
  <si>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</si>
  <si>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</si>
  <si>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</si>
  <si>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</si>
  <si>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</si>
  <si>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</si>
  <si>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</si>
  <si>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</si>
  <si>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</si>
  <si>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</si>
  <si>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</si>
  <si>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</si>
  <si>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</si>
  <si>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</si>
  <si>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</si>
  <si>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</si>
  <si>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</si>
  <si>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</si>
  <si>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</si>
  <si>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</si>
  <si>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</si>
  <si>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</si>
  <si>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</si>
  <si>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</si>
  <si>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</si>
  <si>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</si>
  <si>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</si>
  <si>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</si>
  <si>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</si>
  <si>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</si>
  <si>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</si>
  <si>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</si>
  <si>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</si>
  <si>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</si>
  <si>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</si>
  <si>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</si>
  <si>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</si>
  <si>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</si>
  <si>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</si>
  <si>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</si>
  <si>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</si>
  <si>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</si>
  <si>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</si>
  <si>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</si>
  <si>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</si>
  <si>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</si>
  <si>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</si>
  <si>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</si>
  <si>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</si>
  <si>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</si>
  <si>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</si>
  <si>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</si>
  <si>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</si>
  <si>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</si>
  <si>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</si>
  <si>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</si>
  <si>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</si>
  <si>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</si>
  <si>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</si>
  <si>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</si>
  <si>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</si>
  <si>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</si>
  <si>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</si>
  <si>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</si>
  <si>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</si>
  <si>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</si>
  <si>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</si>
  <si>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</si>
  <si>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</si>
  <si>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</si>
  <si>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</si>
  <si>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</si>
  <si>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</si>
  <si>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</si>
  <si>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</si>
  <si>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</si>
  <si>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</si>
  <si>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</si>
  <si>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</si>
  <si>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</si>
  <si>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</si>
  <si>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</si>
  <si>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</si>
  <si>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</si>
  <si>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</si>
  <si>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</si>
  <si>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</si>
  <si>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</si>
  <si>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</si>
  <si>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</si>
  <si>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</si>
  <si>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</si>
  <si>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</si>
  <si>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</si>
  <si>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</si>
  <si>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</si>
  <si>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</si>
  <si>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</si>
  <si>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</si>
  <si>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</si>
  <si>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</si>
  <si>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</si>
  <si>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</si>
  <si>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</si>
  <si>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</si>
  <si>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</si>
  <si>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</si>
  <si>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</si>
  <si>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</si>
  <si>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</si>
  <si>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</si>
  <si>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</si>
  <si>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</si>
  <si>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</si>
  <si>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</si>
  <si>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</si>
  <si>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</si>
  <si>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</si>
  <si>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</si>
  <si>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</si>
  <si>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</si>
  <si>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</si>
  <si>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</si>
  <si>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</si>
  <si>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</si>
  <si>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</si>
  <si>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</si>
  <si>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</si>
  <si>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</si>
  <si>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</si>
  <si>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</si>
  <si>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</si>
  <si>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</si>
  <si>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</si>
  <si>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</si>
  <si>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</si>
  <si>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</si>
  <si>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</si>
  <si>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</si>
  <si>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</si>
  <si>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</si>
  <si>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</si>
  <si>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</si>
  <si>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</si>
  <si>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</si>
  <si>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</si>
  <si>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</si>
  <si>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</si>
  <si>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</si>
  <si>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</si>
  <si>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</si>
  <si>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</si>
  <si>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</si>
  <si>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</si>
  <si>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</si>
  <si>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</si>
  <si>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</si>
  <si>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</si>
  <si>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</si>
  <si>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</si>
  <si>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</si>
  <si>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</si>
  <si>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</si>
  <si>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</si>
  <si>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</si>
  <si>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</si>
  <si>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</si>
  <si>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</si>
  <si>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</si>
  <si>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</si>
  <si>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</si>
  <si>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</si>
  <si>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</si>
  <si>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</si>
  <si>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</si>
  <si>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</si>
  <si>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</si>
  <si>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</si>
  <si>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</si>
  <si>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</si>
  <si>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</si>
  <si>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</si>
  <si>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</si>
  <si>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</si>
  <si>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</si>
  <si>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</si>
  <si>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</si>
  <si>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</si>
  <si>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</si>
  <si>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</si>
  <si>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</si>
  <si>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</si>
  <si>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</si>
  <si>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</si>
  <si>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</si>
  <si>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</si>
  <si>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</si>
  <si>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</si>
  <si>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</si>
  <si>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</si>
  <si>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</si>
  <si>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</si>
  <si>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</si>
  <si>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</si>
  <si>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</si>
  <si>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</si>
  <si>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</si>
  <si>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</si>
  <si>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</si>
  <si>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</si>
  <si>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</si>
  <si>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</si>
  <si>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</si>
  <si>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</si>
  <si>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</si>
  <si>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</si>
  <si>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</si>
  <si>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</si>
  <si>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</si>
  <si>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</si>
  <si>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</si>
  <si>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</si>
  <si>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</si>
  <si>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</si>
  <si>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</si>
  <si>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</si>
  <si>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</si>
  <si>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</si>
  <si>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</si>
  <si>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</si>
  <si>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</si>
  <si>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</si>
  <si>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</si>
  <si>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</si>
  <si>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</si>
  <si>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</si>
  <si>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</si>
  <si>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</si>
  <si>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</si>
  <si>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</si>
  <si>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</si>
  <si>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</si>
  <si>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</si>
  <si>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</si>
  <si>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</si>
  <si>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</si>
  <si>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</si>
  <si>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</si>
  <si>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</si>
  <si>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</si>
  <si>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</si>
  <si>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</si>
  <si>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</si>
  <si>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</si>
  <si>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</si>
  <si>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</si>
  <si>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</si>
  <si>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</si>
  <si>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</si>
  <si>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</si>
  <si>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</si>
  <si>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</si>
  <si>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</si>
  <si>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</si>
  <si>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</si>
  <si>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</si>
  <si>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</si>
  <si>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</si>
  <si>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</si>
  <si>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</si>
  <si>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</si>
  <si>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</si>
  <si>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</si>
  <si>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</si>
  <si>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</si>
  <si>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</si>
  <si>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</si>
  <si>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</si>
  <si>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</si>
  <si>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</si>
  <si>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</si>
  <si>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</si>
  <si>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</si>
  <si>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</si>
  <si>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</si>
  <si>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</si>
  <si>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</si>
  <si>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</si>
  <si>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</si>
  <si>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</si>
  <si>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</si>
  <si>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</si>
  <si>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</si>
  <si>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</si>
  <si>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</si>
  <si>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</si>
  <si>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</si>
  <si>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</si>
  <si>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</si>
  <si>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</si>
  <si>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</si>
  <si>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</si>
  <si>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</si>
  <si>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</si>
  <si>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</si>
  <si>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</si>
  <si>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</si>
  <si>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</si>
  <si>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</si>
  <si>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</si>
  <si>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</si>
  <si>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</si>
  <si>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</si>
  <si>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</si>
  <si>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</si>
  <si>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</si>
  <si>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</si>
  <si>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</si>
  <si>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</si>
  <si>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</si>
  <si>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</si>
  <si>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</si>
  <si>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</si>
  <si>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</si>
  <si>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</si>
  <si>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</si>
  <si>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</si>
  <si>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</si>
  <si>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</si>
  <si>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</si>
  <si>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</si>
  <si>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</si>
  <si>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</si>
  <si>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</si>
  <si>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</si>
  <si>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</si>
  <si>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</si>
  <si>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</si>
  <si>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</si>
  <si>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</si>
  <si>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</si>
  <si>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</si>
  <si>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</si>
  <si>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</si>
  <si>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</si>
  <si>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</si>
  <si>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</si>
  <si>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</si>
  <si>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</si>
  <si>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</si>
  <si>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</si>
  <si>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</si>
  <si>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</si>
  <si>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</si>
  <si>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</si>
  <si>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</si>
  <si>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</si>
  <si>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</si>
  <si>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</si>
  <si>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</si>
  <si>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</si>
  <si>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</si>
  <si>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</si>
  <si>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</si>
  <si>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</si>
  <si>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</si>
  <si>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</si>
  <si>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</si>
  <si>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</si>
  <si>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</si>
  <si>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</si>
  <si>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</si>
  <si>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</si>
  <si>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</si>
  <si>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</si>
  <si>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</si>
  <si>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</si>
  <si>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</si>
  <si>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</si>
  <si>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</si>
  <si>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</si>
  <si>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</si>
  <si>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</si>
  <si>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</si>
  <si>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</si>
  <si>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</si>
  <si>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</si>
  <si>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</si>
  <si>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</si>
  <si>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</si>
  <si>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</si>
  <si>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</si>
  <si>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</si>
  <si>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</si>
  <si>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</si>
  <si>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</si>
  <si>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</si>
  <si>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</si>
  <si>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</si>
  <si>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</si>
  <si>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</si>
  <si>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</si>
  <si>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</si>
  <si>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</si>
  <si>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</si>
  <si>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</si>
  <si>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</si>
  <si>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</si>
  <si>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</si>
  <si>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</si>
  <si>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</si>
  <si>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</si>
  <si>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</si>
  <si>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</si>
  <si>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</si>
  <si>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</si>
  <si>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</si>
  <si>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</si>
  <si>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</si>
  <si>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</si>
  <si>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</si>
  <si>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</si>
  <si>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</si>
  <si>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</si>
  <si>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</si>
  <si>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</si>
  <si>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</si>
  <si>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</si>
  <si>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</si>
  <si>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</si>
  <si>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</si>
  <si>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</si>
  <si>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</si>
  <si>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</si>
  <si>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</si>
  <si>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</si>
  <si>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</si>
  <si>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</si>
  <si>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</si>
  <si>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</si>
  <si>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</si>
  <si>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</si>
  <si>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</si>
  <si>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</si>
  <si>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</si>
  <si>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</si>
  <si>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</si>
  <si>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</si>
  <si>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</si>
  <si>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</si>
  <si>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</si>
  <si>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</si>
  <si>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</si>
  <si>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</si>
  <si>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</si>
  <si>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</si>
  <si>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</si>
  <si>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</si>
  <si>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</si>
  <si>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</si>
  <si>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</si>
  <si>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</si>
  <si>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</si>
  <si>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</si>
  <si>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</si>
  <si>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</si>
  <si>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</si>
  <si>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</si>
  <si>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</si>
  <si>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</si>
  <si>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</si>
  <si>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</si>
  <si>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</si>
  <si>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</si>
  <si>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</si>
  <si>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</si>
  <si>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</si>
  <si>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</si>
  <si>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</si>
  <si>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</si>
  <si>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</si>
  <si>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</si>
  <si>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</si>
  <si>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</si>
  <si>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</si>
  <si>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</si>
  <si>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</si>
  <si>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</si>
  <si>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</si>
  <si>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</si>
  <si>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</si>
  <si>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</si>
  <si>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</si>
  <si>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</si>
  <si>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</si>
  <si>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</si>
  <si>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</si>
  <si>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</si>
  <si>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</si>
  <si>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</si>
  <si>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</si>
  <si>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</si>
  <si>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</si>
  <si>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</si>
  <si>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</si>
  <si>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</si>
  <si>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</si>
  <si>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</si>
  <si>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</si>
  <si>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</si>
  <si>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</si>
  <si>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</si>
  <si>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</si>
  <si>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</si>
  <si>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</si>
  <si>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</si>
  <si>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</si>
  <si>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</si>
  <si>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</si>
  <si>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</si>
  <si>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</si>
  <si>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</si>
  <si>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</si>
  <si>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</si>
  <si>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</si>
  <si>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</si>
  <si>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</si>
  <si>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</si>
  <si>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</si>
  <si>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</si>
  <si>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</si>
  <si>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</si>
  <si>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</si>
  <si>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</si>
  <si>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</si>
  <si>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</si>
  <si>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</si>
  <si>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</si>
  <si>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</si>
  <si>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</si>
  <si>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</si>
  <si>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</si>
  <si>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</si>
  <si>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</si>
  <si>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</si>
  <si>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</si>
  <si>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</si>
  <si>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</si>
  <si>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</si>
  <si>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</si>
  <si>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</si>
  <si>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</si>
  <si>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</si>
  <si>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</si>
  <si>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</si>
  <si>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</si>
  <si>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</si>
  <si>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</si>
  <si>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</si>
  <si>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</si>
  <si>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</si>
  <si>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</si>
  <si>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</si>
  <si>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</si>
  <si>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</si>
  <si>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</si>
  <si>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</si>
  <si>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</si>
  <si>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</si>
  <si>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</si>
  <si>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</si>
  <si>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</si>
  <si>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</si>
  <si>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</si>
  <si>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</si>
  <si>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</si>
  <si>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</si>
  <si>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</si>
  <si>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</si>
  <si>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</si>
  <si>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</si>
  <si>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</si>
  <si>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</si>
  <si>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</si>
  <si>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</si>
  <si>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</si>
  <si>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</si>
  <si>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</si>
  <si>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</si>
  <si>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</si>
  <si>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</si>
  <si>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</si>
  <si>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</si>
  <si>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</si>
  <si>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</si>
  <si>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</si>
  <si>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</si>
  <si>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</si>
  <si>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</si>
  <si>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</si>
  <si>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</si>
  <si>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</si>
  <si>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</si>
  <si>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</si>
  <si>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</si>
  <si>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</si>
  <si>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</si>
  <si>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</si>
  <si>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</si>
  <si>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</si>
  <si>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</si>
  <si>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</si>
  <si>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</si>
  <si>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</si>
  <si>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</si>
  <si>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</si>
  <si>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</si>
  <si>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</si>
  <si>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</si>
  <si>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</si>
  <si>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</si>
  <si>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</si>
  <si>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</si>
  <si>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</si>
  <si>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</si>
  <si>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</si>
  <si>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</si>
  <si>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</si>
  <si>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</si>
  <si>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</si>
  <si>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</si>
  <si>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</si>
  <si>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</si>
  <si>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</si>
  <si>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</si>
  <si>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</si>
  <si>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</si>
  <si>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</si>
  <si>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</si>
  <si>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</si>
  <si>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</si>
  <si>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</si>
  <si>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</si>
  <si>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</si>
  <si>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</si>
  <si>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</si>
  <si>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</si>
  <si>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</si>
  <si>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</si>
  <si>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</si>
  <si>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</si>
  <si>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</si>
  <si>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</si>
  <si>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</si>
  <si>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</si>
  <si>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</si>
  <si>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</si>
  <si>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</si>
  <si>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</si>
  <si>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</si>
  <si>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</si>
  <si>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</si>
  <si>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</si>
  <si>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</si>
  <si>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</si>
  <si>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</si>
  <si>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</si>
  <si>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</si>
  <si>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</si>
  <si>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</si>
  <si>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</si>
  <si>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</si>
  <si>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</si>
  <si>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</si>
  <si>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</si>
  <si>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</si>
  <si>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</si>
  <si>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</si>
  <si>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</si>
  <si>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</si>
  <si>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</si>
  <si>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</si>
  <si>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</si>
  <si>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</si>
  <si>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</si>
  <si>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</si>
  <si>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</si>
  <si>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</si>
  <si>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</si>
  <si>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</si>
  <si>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</si>
  <si>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</si>
  <si>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</si>
  <si>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</si>
  <si>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</si>
  <si>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</si>
  <si>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</si>
  <si>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</si>
  <si>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</si>
  <si>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</si>
  <si>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</si>
  <si>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</si>
  <si>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</si>
  <si>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</si>
  <si>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</si>
  <si>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</si>
  <si>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</si>
  <si>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</si>
  <si>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</si>
  <si>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</si>
  <si>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</si>
  <si>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</si>
  <si>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</si>
  <si>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</si>
  <si>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</si>
  <si>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</si>
  <si>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</si>
  <si>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</si>
  <si>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</si>
  <si>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</si>
  <si>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</si>
  <si>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</si>
  <si>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</si>
  <si>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</si>
  <si>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</si>
  <si>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</si>
  <si>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</si>
  <si>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</si>
  <si>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</si>
  <si>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</si>
  <si>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</si>
  <si>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</si>
  <si>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</si>
  <si>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</si>
  <si>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</si>
  <si>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</si>
  <si>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</si>
  <si>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</si>
  <si>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</si>
  <si>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</si>
  <si>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</si>
  <si>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</si>
  <si>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</si>
  <si>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</si>
  <si>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</si>
  <si>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</si>
  <si>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</si>
  <si>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</si>
  <si>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</si>
  <si>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</si>
  <si>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</si>
  <si>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</si>
  <si>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</si>
  <si>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</si>
  <si>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</si>
  <si>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</si>
  <si>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</si>
  <si>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</si>
  <si>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</si>
  <si>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</si>
  <si>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</si>
  <si>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</si>
  <si>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</si>
  <si>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</si>
  <si>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</si>
  <si>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</si>
  <si>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</si>
  <si>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</si>
  <si>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</si>
  <si>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</si>
  <si>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</si>
  <si>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</si>
  <si>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</si>
  <si>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</si>
  <si>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</si>
  <si>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</si>
  <si>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</si>
  <si>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</si>
  <si>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</si>
  <si>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</si>
  <si>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</si>
  <si>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</si>
  <si>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</si>
  <si>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</si>
  <si>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</si>
  <si>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</si>
  <si>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</si>
  <si>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</si>
  <si>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</si>
  <si>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</si>
  <si>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</si>
  <si>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</si>
  <si>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</si>
  <si>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</si>
  <si>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</si>
  <si>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</si>
  <si>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</si>
  <si>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</si>
  <si>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</si>
  <si>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</si>
  <si>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</si>
  <si>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</si>
  <si>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</si>
  <si>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</si>
  <si>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</si>
  <si>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</si>
  <si>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</si>
  <si>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</si>
  <si>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</si>
  <si>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</si>
  <si>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</si>
  <si>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</si>
  <si>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</si>
  <si>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</si>
  <si>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</si>
  <si>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</si>
  <si>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</si>
  <si>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</si>
  <si>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</si>
  <si>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</si>
  <si>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</si>
  <si>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</si>
  <si>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</si>
  <si>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</si>
  <si>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</si>
  <si>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</si>
  <si>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</si>
  <si>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</si>
  <si>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</si>
  <si>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</si>
  <si>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</si>
  <si>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</si>
  <si>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</si>
  <si>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</si>
  <si>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</si>
  <si>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</si>
  <si>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</si>
  <si>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</si>
  <si>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</si>
  <si>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</si>
  <si>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</si>
  <si>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</si>
  <si>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</si>
  <si>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</si>
  <si>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</si>
  <si>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</si>
  <si>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</si>
  <si>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</si>
  <si>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</si>
  <si>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</si>
  <si>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</si>
  <si>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</si>
  <si>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</si>
  <si>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</si>
  <si>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</si>
  <si>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</si>
  <si>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</si>
  <si>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</si>
  <si>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</si>
  <si>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</si>
  <si>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</si>
  <si>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</si>
  <si>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</si>
  <si>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</si>
  <si>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</si>
  <si>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</si>
  <si>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</si>
  <si>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</si>
  <si>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</si>
  <si>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</si>
  <si>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</si>
  <si>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</si>
  <si>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</si>
  <si>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</si>
  <si>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</si>
  <si>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</si>
  <si>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</si>
  <si>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</si>
  <si>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</si>
  <si>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</si>
  <si>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</si>
  <si>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</si>
  <si>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</si>
  <si>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</si>
  <si>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</si>
  <si>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</si>
  <si>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</si>
  <si>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</si>
  <si>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</si>
  <si>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</si>
  <si>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</si>
  <si>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</si>
  <si>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</si>
  <si>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</si>
  <si>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</si>
  <si>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</si>
  <si>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</si>
  <si>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</si>
  <si>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</si>
  <si>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</si>
  <si>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</si>
  <si>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</si>
  <si>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</si>
  <si>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</si>
  <si>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</si>
  <si>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</si>
  <si>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</si>
  <si>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</si>
  <si>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</si>
  <si>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</si>
  <si>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</si>
  <si>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</si>
  <si>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</si>
  <si>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</si>
  <si>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</si>
  <si>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</si>
  <si>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</si>
  <si>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</si>
  <si>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</si>
  <si>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</si>
  <si>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</si>
  <si>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</si>
  <si>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</si>
  <si>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</si>
  <si>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</si>
  <si>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</si>
  <si>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</si>
  <si>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</si>
  <si>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</si>
  <si>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</si>
  <si>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</si>
  <si>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</si>
  <si>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</si>
  <si>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</si>
  <si>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</si>
  <si>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</si>
  <si>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</si>
  <si>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</si>
  <si>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</si>
  <si>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</si>
  <si>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</si>
  <si>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</si>
  <si>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</si>
  <si>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</si>
  <si>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</si>
  <si>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</si>
  <si>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</si>
  <si>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</si>
  <si>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</si>
  <si>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</si>
  <si>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</si>
  <si>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</si>
  <si>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</si>
  <si>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</si>
  <si>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</si>
  <si>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</si>
  <si>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</si>
  <si>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</si>
  <si>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</si>
  <si>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</si>
  <si>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</si>
  <si>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</si>
  <si>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</si>
  <si>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</si>
  <si>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</si>
  <si>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</si>
  <si>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</si>
  <si>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</si>
  <si>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</si>
  <si>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</si>
  <si>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</si>
  <si>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</si>
  <si>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</si>
  <si>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</si>
  <si>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</si>
  <si>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</si>
  <si>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</si>
  <si>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</si>
  <si>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</si>
  <si>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</si>
  <si>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</si>
  <si>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</si>
  <si>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</si>
  <si>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</si>
  <si>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</si>
  <si>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</si>
  <si>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</si>
  <si>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</si>
  <si>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</si>
  <si>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</si>
  <si>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</si>
  <si>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</si>
  <si>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</si>
  <si>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</si>
  <si>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</si>
  <si>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</si>
  <si>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</si>
  <si>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</si>
  <si>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</si>
  <si>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</si>
  <si>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</si>
  <si>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</si>
  <si>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</si>
  <si>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</si>
  <si>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</si>
  <si>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</si>
  <si>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</si>
  <si>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</si>
  <si>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</si>
  <si>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</si>
  <si>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</si>
  <si>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</si>
  <si>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</si>
  <si>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</si>
  <si>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</si>
  <si>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</si>
  <si>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</si>
  <si>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</si>
  <si>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</si>
  <si>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</si>
  <si>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</si>
  <si>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</si>
  <si>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</si>
  <si>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</si>
  <si>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</si>
  <si>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</si>
  <si>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</si>
  <si>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</si>
  <si>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</si>
  <si>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</si>
  <si>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</si>
  <si>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</si>
  <si>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</si>
  <si>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</si>
  <si>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</si>
  <si>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</si>
  <si>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</si>
  <si>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</si>
  <si>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</si>
  <si>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</si>
  <si>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</si>
  <si>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</si>
  <si>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</si>
  <si>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</si>
  <si>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</si>
  <si>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</si>
  <si>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</si>
  <si>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</si>
  <si>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</si>
  <si>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</si>
  <si>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</si>
  <si>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</si>
  <si>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</si>
  <si>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</si>
  <si>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</si>
  <si>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</si>
  <si>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</si>
  <si>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</si>
  <si>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</si>
  <si>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</si>
  <si>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</si>
  <si>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</si>
  <si>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</si>
  <si>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</si>
  <si>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</si>
  <si>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</si>
  <si>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</si>
  <si>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</si>
  <si>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</si>
  <si>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</si>
  <si>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</si>
  <si>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</si>
  <si>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</si>
  <si>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</si>
  <si>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</si>
  <si>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</si>
  <si>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</si>
  <si>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</si>
  <si>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</si>
  <si>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</si>
  <si>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</si>
  <si>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</si>
  <si>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</si>
  <si>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</si>
  <si>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</si>
  <si>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</si>
  <si>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</si>
  <si>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</si>
  <si>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</si>
  <si>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</si>
  <si>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</si>
  <si>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</si>
  <si>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</si>
  <si>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</si>
  <si>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</si>
  <si>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</si>
  <si>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</si>
  <si>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</si>
  <si>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</si>
  <si>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</si>
  <si>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</si>
  <si>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</si>
  <si>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</si>
  <si>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</si>
  <si>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</si>
  <si>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</si>
  <si>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</si>
  <si>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</si>
  <si>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</si>
  <si>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</si>
  <si>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</si>
  <si>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</si>
  <si>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</si>
  <si>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</si>
  <si>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</si>
  <si>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</si>
  <si>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</si>
  <si>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</si>
  <si>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</si>
  <si>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</si>
  <si>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</si>
  <si>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</si>
  <si>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</si>
  <si>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</si>
  <si>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</si>
  <si>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</si>
  <si>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</si>
  <si>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</si>
  <si>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</si>
  <si>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</si>
  <si>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</si>
  <si>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</si>
  <si>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</si>
  <si>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</si>
  <si>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</si>
  <si>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</si>
  <si>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</si>
  <si>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</si>
  <si>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</si>
  <si>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</si>
  <si>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</si>
  <si>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</si>
  <si>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</si>
  <si>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</si>
  <si>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</si>
  <si>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</si>
  <si>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</si>
  <si>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</si>
  <si>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</si>
  <si>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</si>
  <si>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</si>
  <si>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</si>
  <si>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</si>
  <si>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</si>
  <si>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</si>
  <si>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</si>
  <si>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</si>
  <si>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</si>
  <si>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</si>
  <si>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</si>
  <si>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</si>
  <si>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</si>
  <si>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</si>
  <si>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</si>
  <si>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</si>
  <si>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</si>
  <si>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</si>
  <si>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</si>
  <si>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</si>
  <si>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</si>
  <si>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</si>
  <si>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</si>
  <si>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</si>
  <si>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</si>
  <si>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</si>
  <si>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</si>
  <si>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</si>
  <si>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</si>
  <si>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</si>
  <si>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</si>
  <si>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</si>
  <si>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</si>
  <si>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</si>
  <si>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</si>
  <si>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</si>
  <si>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</si>
  <si>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</si>
  <si>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</si>
  <si>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</si>
  <si>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</si>
  <si>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</si>
  <si>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</si>
  <si>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</si>
  <si>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</si>
  <si>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</si>
  <si>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</si>
  <si>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</si>
  <si>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</si>
  <si>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</si>
  <si>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</si>
  <si>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</si>
  <si>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</si>
  <si>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</si>
  <si>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</si>
  <si>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</si>
  <si>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</si>
  <si>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</si>
  <si>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</si>
  <si>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</si>
  <si>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</si>
  <si>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</si>
  <si>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</si>
  <si>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</si>
  <si>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</si>
  <si>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</si>
  <si>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</si>
  <si>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</si>
  <si>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</si>
  <si>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</si>
  <si>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</si>
  <si>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</si>
  <si>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</si>
  <si>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</si>
  <si>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</si>
  <si>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</si>
  <si>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</si>
  <si>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</si>
  <si>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</si>
  <si>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</si>
  <si>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</si>
  <si>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</si>
  <si>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</si>
  <si>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</si>
  <si>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</si>
  <si>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</si>
  <si>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</si>
  <si>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</si>
  <si>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</si>
  <si>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</si>
  <si>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</si>
  <si>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</si>
  <si>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</si>
  <si>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</si>
  <si>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</si>
  <si>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</si>
  <si>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</si>
  <si>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</si>
  <si>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</si>
  <si>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</si>
  <si>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</si>
  <si>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</si>
  <si>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</si>
  <si>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</si>
  <si>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</si>
  <si>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</si>
  <si>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</si>
  <si>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</si>
  <si>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</si>
  <si>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</si>
  <si>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</si>
  <si>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</si>
  <si>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</si>
  <si>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</si>
  <si>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</si>
  <si>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</si>
  <si>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</si>
  <si>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</si>
  <si>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</si>
  <si>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</si>
  <si>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</si>
  <si>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</si>
  <si>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</si>
  <si>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</si>
  <si>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</si>
  <si>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</si>
  <si>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</si>
  <si>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</si>
  <si>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</si>
  <si>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</si>
  <si>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</si>
  <si>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</si>
  <si>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</si>
  <si>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</si>
  <si>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</si>
  <si>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</si>
  <si>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</si>
  <si>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</si>
  <si>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</si>
  <si>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</si>
  <si>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</si>
  <si>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</si>
  <si>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</si>
  <si>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</si>
  <si>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</si>
  <si>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</si>
  <si>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</si>
  <si>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</si>
  <si>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</si>
  <si>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</si>
  <si>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</si>
  <si>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</si>
  <si>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</si>
  <si>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</si>
  <si>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</si>
  <si>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</si>
  <si>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</si>
  <si>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</si>
  <si>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</si>
  <si>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</si>
  <si>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</si>
  <si>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</si>
  <si>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</si>
  <si>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</si>
  <si>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</si>
  <si>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</si>
  <si>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</si>
  <si>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</si>
  <si>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</si>
  <si>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</si>
  <si>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</si>
  <si>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</si>
  <si>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</si>
  <si>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</si>
  <si>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</si>
  <si>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</si>
  <si>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</si>
  <si>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</si>
  <si>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</si>
  <si>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</si>
  <si>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</si>
  <si>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</si>
  <si>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</si>
  <si>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</si>
  <si>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</si>
  <si>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</si>
  <si>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</si>
  <si>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</si>
  <si>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</si>
  <si>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</si>
  <si>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</si>
  <si>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</si>
  <si>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</si>
  <si>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</si>
  <si>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</si>
  <si>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</si>
  <si>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</si>
  <si>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</si>
  <si>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</si>
  <si>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</si>
  <si>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</si>
  <si>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</si>
  <si>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</si>
  <si>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</si>
  <si>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</si>
  <si>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</si>
  <si>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</si>
  <si>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</si>
  <si>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</si>
  <si>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</si>
  <si>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</si>
  <si>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</si>
  <si>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</si>
  <si>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</si>
  <si>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</si>
  <si>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</si>
  <si>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</si>
  <si>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</si>
  <si>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</si>
  <si>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</si>
  <si>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</si>
  <si>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</si>
  <si>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</si>
  <si>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</si>
  <si>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</si>
  <si>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</si>
  <si>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</si>
  <si>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</si>
  <si>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</si>
  <si>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</si>
  <si>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</si>
  <si>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</si>
  <si>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</si>
  <si>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</si>
  <si>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</si>
  <si>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</si>
  <si>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</si>
  <si>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</si>
  <si>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</si>
  <si>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</si>
  <si>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</si>
  <si>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</si>
  <si>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</si>
  <si>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</si>
  <si>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</si>
  <si>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</si>
  <si>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</si>
  <si>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</si>
  <si>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</si>
  <si>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</si>
  <si>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</si>
  <si>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</si>
  <si>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</si>
  <si>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</si>
  <si>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</si>
  <si>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</si>
  <si>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</si>
  <si>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</si>
  <si>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</si>
  <si>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</si>
  <si>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</si>
  <si>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</si>
  <si>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</si>
  <si>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</si>
  <si>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</si>
  <si>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</si>
  <si>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</si>
  <si>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</si>
  <si>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</si>
  <si>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</si>
  <si>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</si>
  <si>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</si>
  <si>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</si>
  <si>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</si>
  <si>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</si>
  <si>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</si>
  <si>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</si>
  <si>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</si>
  <si>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</si>
  <si>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</si>
  <si>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</si>
  <si>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</si>
  <si>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</si>
  <si>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</si>
  <si>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</si>
  <si>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</si>
  <si>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</si>
  <si>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</si>
  <si>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</si>
  <si>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</si>
  <si>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</si>
  <si>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</si>
  <si>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</si>
  <si>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</si>
  <si>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</si>
  <si>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</si>
  <si>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</si>
  <si>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</si>
  <si>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</si>
  <si>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</si>
  <si>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</si>
  <si>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</si>
  <si>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</si>
  <si>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</si>
  <si>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</si>
  <si>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</si>
  <si>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</si>
  <si>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</si>
  <si>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</si>
  <si>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</si>
  <si>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</si>
  <si>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</si>
  <si>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</si>
  <si>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</si>
  <si>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</si>
  <si>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</si>
  <si>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</si>
  <si>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</si>
  <si>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</si>
  <si>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</si>
  <si>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</si>
  <si>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</si>
  <si>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</si>
  <si>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</si>
  <si>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</si>
  <si>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</si>
  <si>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</si>
  <si>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</si>
  <si>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</si>
  <si>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</si>
  <si>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</si>
  <si>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</si>
  <si>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</si>
  <si>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</si>
  <si>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</si>
  <si>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</si>
  <si>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</si>
  <si>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</si>
  <si>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</si>
  <si>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</si>
  <si>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</si>
  <si>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</si>
  <si>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</si>
  <si>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</si>
  <si>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</si>
  <si>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</si>
  <si>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</si>
  <si>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</si>
  <si>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</si>
  <si>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</si>
  <si>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</si>
  <si>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</si>
  <si>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</si>
  <si>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</si>
  <si>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</si>
  <si>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</si>
  <si>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</si>
  <si>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</si>
  <si>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</si>
  <si>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</si>
  <si>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</si>
  <si>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</si>
  <si>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</si>
  <si>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</si>
  <si>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</si>
  <si>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</si>
  <si>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</si>
  <si>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</si>
  <si>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</si>
  <si>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</si>
  <si>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</si>
  <si>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</si>
  <si>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</si>
  <si>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</si>
  <si>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</si>
  <si>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</si>
  <si>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</si>
  <si>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</si>
  <si>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</si>
  <si>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</si>
  <si>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</si>
  <si>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</si>
  <si>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</si>
  <si>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</si>
  <si>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</si>
  <si>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</si>
  <si>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</si>
  <si>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</si>
  <si>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</si>
  <si>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</si>
  <si>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</si>
  <si>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</si>
  <si>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</si>
  <si>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</si>
  <si>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</si>
  <si>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</si>
  <si>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</si>
  <si>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</si>
  <si>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</si>
  <si>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</si>
  <si>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</si>
  <si>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</si>
  <si>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</si>
  <si>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</si>
  <si>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</si>
  <si>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</si>
  <si>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</si>
  <si>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</si>
  <si>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</si>
  <si>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</si>
  <si>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</si>
  <si>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</si>
  <si>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</si>
  <si>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</si>
  <si>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</si>
  <si>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</si>
  <si>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</si>
  <si>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</si>
  <si>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</si>
  <si>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</si>
  <si>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</si>
  <si>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</si>
  <si>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</si>
  <si>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</si>
  <si>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</si>
  <si>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</si>
  <si>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</si>
  <si>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</si>
  <si>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</si>
  <si>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</si>
  <si>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</si>
  <si>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</si>
  <si>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</si>
  <si>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</si>
  <si>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</si>
  <si>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</si>
  <si>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</si>
  <si>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</si>
  <si>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</si>
  <si>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</si>
  <si>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</si>
  <si>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</si>
  <si>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</si>
  <si>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</si>
  <si>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</si>
  <si>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</si>
  <si>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</si>
  <si>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</si>
  <si>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</si>
  <si>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</si>
  <si>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</si>
  <si>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</si>
  <si>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</si>
  <si>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</si>
  <si>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</si>
  <si>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</si>
  <si>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</si>
  <si>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</si>
  <si>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</si>
  <si>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</si>
  <si>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</si>
  <si>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</si>
  <si>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</si>
  <si>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</si>
  <si>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</si>
  <si>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</si>
  <si>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</si>
  <si>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</si>
  <si>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</si>
  <si>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</si>
  <si>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</si>
  <si>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</si>
  <si>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</si>
  <si>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</si>
  <si>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</si>
  <si>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</si>
  <si>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</si>
  <si>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</si>
  <si>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</si>
  <si>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</si>
  <si>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</si>
  <si>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</si>
  <si>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</si>
  <si>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</si>
  <si>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</si>
  <si>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</si>
  <si>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</si>
  <si>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</si>
  <si>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</si>
  <si>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</si>
  <si>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</si>
  <si>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</si>
  <si>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</si>
  <si>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</si>
  <si>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</si>
  <si>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</si>
  <si>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</si>
  <si>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</si>
  <si>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</si>
  <si>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</si>
  <si>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</si>
  <si>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</si>
  <si>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</si>
  <si>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</si>
  <si>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</si>
  <si>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</si>
  <si>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</si>
  <si>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</si>
  <si>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</si>
  <si>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</si>
  <si>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</si>
  <si>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</si>
  <si>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</si>
  <si>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</si>
  <si>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</si>
  <si>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</si>
  <si>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</si>
  <si>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</si>
  <si>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</si>
  <si>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</si>
  <si>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</si>
  <si>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</si>
  <si>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</si>
  <si>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</si>
  <si>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</si>
  <si>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</si>
  <si>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</si>
  <si>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</si>
  <si>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</si>
  <si>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</si>
  <si>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</si>
  <si>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</si>
  <si>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</si>
  <si>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</si>
  <si>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</si>
  <si>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</si>
  <si>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</si>
  <si>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</si>
  <si>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</si>
  <si>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</si>
  <si>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</si>
  <si>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</si>
  <si>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</si>
  <si>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</si>
  <si>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</si>
  <si>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</si>
  <si>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</si>
  <si>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</si>
  <si>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</si>
  <si>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</si>
  <si>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</si>
  <si>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</si>
  <si>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</si>
  <si>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</si>
  <si>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</si>
  <si>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</si>
  <si>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</si>
  <si>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</si>
  <si>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</si>
  <si>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</si>
  <si>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</si>
  <si>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</si>
  <si>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</si>
  <si>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</si>
  <si>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</si>
  <si>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</si>
  <si>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</si>
  <si>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</si>
  <si>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</si>
  <si>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</si>
  <si>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</si>
  <si>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</si>
  <si>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</si>
  <si>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</si>
  <si>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</si>
  <si>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</si>
  <si>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</si>
  <si>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</si>
  <si>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</si>
  <si>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</si>
  <si>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</si>
  <si>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</si>
  <si>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</si>
  <si>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</si>
  <si>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</si>
  <si>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</si>
  <si>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</si>
  <si>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</si>
  <si>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</si>
  <si>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</si>
  <si>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</si>
  <si>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</si>
  <si>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</si>
  <si>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</si>
  <si>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</si>
  <si>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</si>
  <si>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</si>
  <si>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</si>
  <si>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</si>
  <si>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</si>
  <si>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</si>
  <si>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</si>
  <si>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</si>
  <si>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</si>
  <si>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</si>
  <si>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</si>
  <si>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</si>
  <si>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</si>
  <si>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</si>
  <si>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</si>
  <si>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</si>
  <si>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</si>
  <si>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</si>
  <si>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</si>
  <si>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</si>
  <si>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</si>
  <si>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</si>
  <si>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</si>
  <si>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</si>
  <si>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</si>
  <si>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</si>
  <si>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</si>
  <si>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</si>
  <si>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</si>
  <si>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</si>
  <si>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</si>
  <si>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</si>
  <si>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</si>
  <si>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</si>
  <si>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</si>
  <si>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</si>
  <si>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</si>
  <si>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</si>
  <si>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</si>
  <si>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</si>
  <si>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</si>
  <si>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</si>
  <si>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</si>
  <si>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</si>
  <si>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</si>
  <si>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</si>
  <si>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</si>
  <si>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</si>
  <si>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</si>
  <si>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</si>
  <si>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</si>
  <si>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</si>
  <si>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</si>
  <si>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</si>
  <si>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</si>
  <si>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</si>
  <si>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</si>
  <si>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</si>
  <si>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</si>
  <si>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</si>
  <si>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</si>
  <si>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</si>
  <si>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</si>
  <si>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</si>
  <si>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</si>
  <si>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</si>
  <si>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</si>
  <si>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</si>
  <si>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</si>
  <si>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</si>
  <si>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</si>
  <si>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</si>
  <si>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</si>
  <si>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</si>
  <si>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</si>
  <si>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</si>
  <si>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</si>
  <si>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</si>
  <si>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</si>
  <si>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</si>
  <si>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</si>
  <si>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</si>
  <si>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</si>
  <si>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</si>
  <si>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</si>
  <si>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</si>
  <si>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</si>
  <si>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</si>
  <si>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</si>
  <si>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</si>
  <si>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</si>
  <si>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</si>
  <si>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</si>
  <si>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</si>
  <si>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</si>
  <si>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</si>
  <si>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</si>
  <si>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</si>
  <si>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</si>
  <si>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</si>
  <si>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</si>
  <si>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</si>
  <si>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</si>
  <si>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</si>
  <si>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</si>
  <si>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</si>
  <si>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</si>
  <si>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</si>
  <si>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</si>
  <si>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</si>
  <si>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</si>
  <si>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</si>
  <si>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</si>
  <si>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</si>
  <si>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</si>
  <si>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</si>
  <si>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</si>
  <si>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</si>
  <si>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</si>
  <si>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</si>
  <si>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</si>
  <si>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</si>
  <si>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</si>
  <si>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</si>
  <si>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</si>
  <si>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</si>
  <si>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</si>
  <si>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</si>
  <si>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</si>
  <si>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</si>
  <si>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</si>
  <si>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</si>
  <si>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</si>
  <si>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</si>
  <si>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</si>
  <si>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</si>
  <si>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</si>
  <si>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</si>
  <si>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</si>
  <si>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</si>
  <si>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</si>
  <si>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</si>
  <si>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</si>
  <si>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</si>
  <si>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</si>
  <si>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</si>
  <si>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</si>
  <si>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</si>
  <si>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</si>
  <si>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</si>
  <si>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</si>
  <si>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</si>
  <si>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</si>
  <si>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</si>
  <si>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</si>
  <si>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</si>
  <si>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</si>
  <si>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</si>
  <si>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</si>
  <si>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</si>
  <si>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</si>
  <si>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</si>
  <si>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</si>
  <si>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</si>
  <si>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</si>
  <si>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</si>
  <si>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</si>
  <si>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</si>
  <si>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</si>
  <si>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</si>
  <si>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</si>
  <si>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</si>
  <si>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</si>
  <si>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</si>
  <si>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</si>
  <si>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</si>
  <si>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</si>
  <si>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</si>
  <si>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</si>
  <si>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</si>
  <si>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</si>
  <si>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</si>
  <si>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</si>
  <si>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</si>
  <si>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</si>
  <si>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</si>
  <si>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</si>
  <si>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</si>
  <si>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</si>
  <si>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</si>
  <si>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</si>
  <si>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</si>
  <si>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</si>
  <si>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</si>
  <si>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</si>
  <si>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</si>
  <si>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</si>
  <si>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</si>
  <si>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</si>
  <si>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</si>
  <si>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</si>
  <si>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</si>
  <si>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</si>
  <si>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</si>
  <si>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</si>
  <si>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</si>
  <si>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</si>
  <si>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</si>
  <si>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</si>
  <si>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</si>
  <si>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</si>
  <si>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</si>
  <si>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</si>
  <si>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</si>
  <si>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</si>
  <si>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</si>
  <si>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</si>
  <si>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</si>
  <si>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</si>
  <si>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</si>
  <si>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</si>
  <si>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</si>
  <si>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</si>
  <si>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</si>
  <si>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</si>
  <si>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</si>
  <si>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</si>
  <si>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</si>
  <si>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</si>
  <si>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</si>
  <si>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</si>
  <si>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</si>
  <si>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</si>
  <si>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</si>
  <si>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</si>
  <si>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</si>
  <si>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</si>
  <si>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</si>
  <si>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</si>
  <si>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</si>
  <si>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</si>
  <si>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</si>
  <si>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</si>
  <si>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</si>
  <si>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</si>
  <si>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</si>
  <si>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</si>
  <si>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</si>
  <si>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</si>
  <si>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</si>
  <si>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</si>
  <si>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</si>
  <si>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</si>
  <si>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</si>
  <si>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</si>
  <si>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</si>
  <si>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</si>
  <si>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</si>
  <si>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</si>
  <si>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</si>
  <si>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</si>
  <si>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</si>
  <si>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</si>
  <si>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</si>
  <si>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</si>
  <si>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</si>
  <si>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</si>
  <si>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</si>
  <si>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</si>
  <si>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</si>
  <si>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</si>
  <si>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</si>
  <si>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</si>
  <si>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</si>
  <si>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</si>
  <si>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</si>
  <si>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</si>
  <si>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</si>
  <si>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</si>
  <si>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</si>
  <si>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</si>
  <si>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</si>
  <si>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</si>
  <si>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</si>
  <si>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</si>
  <si>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</si>
  <si>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</si>
  <si>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</si>
  <si>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</si>
  <si>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</si>
  <si>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</si>
  <si>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</si>
  <si>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</si>
  <si>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</si>
  <si>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</si>
  <si>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</si>
  <si>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</si>
  <si>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</si>
  <si>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</si>
  <si>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</si>
  <si>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</si>
  <si>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</si>
  <si>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</si>
  <si>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</si>
  <si>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</si>
  <si>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</si>
  <si>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</si>
  <si>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</si>
  <si>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</si>
  <si>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</si>
  <si>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</si>
  <si>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</si>
  <si>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</si>
  <si>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</si>
  <si>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</si>
  <si>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</si>
  <si>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</si>
  <si>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</si>
  <si>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</si>
  <si>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</si>
  <si>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</si>
  <si>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</si>
  <si>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</si>
  <si>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</si>
  <si>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</si>
  <si>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name</t>
  </si>
  <si>
    <t>deadline_date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</si>
  <si>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</si>
  <si>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</si>
  <si>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</si>
  <si>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</si>
  <si>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</si>
  <si>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</si>
  <si>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</si>
  <si>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</si>
  <si>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</si>
  <si>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</si>
  <si>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</si>
  <si>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</si>
  <si>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</si>
  <si>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</si>
  <si>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</si>
  <si>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Goal</t>
  </si>
  <si>
    <t>Number  successful</t>
  </si>
  <si>
    <t>Number Failed</t>
  </si>
  <si>
    <t>Number Canceled</t>
  </si>
  <si>
    <t>Total Projects</t>
  </si>
  <si>
    <t>Percentage Successsful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</si>
  <si>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</si>
  <si>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</si>
  <si>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</si>
  <si>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</si>
  <si>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</si>
  <si>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</si>
  <si>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</si>
  <si>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</si>
  <si>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</si>
  <si>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</si>
  <si>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</si>
  <si>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</si>
  <si>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</si>
  <si>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</si>
  <si>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</si>
  <si>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</si>
  <si>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</si>
  <si>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</si>
  <si>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</si>
  <si>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</si>
  <si>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std deviation</t>
  </si>
  <si>
    <t>Failed campaigns</t>
  </si>
  <si>
    <t>Std.deviation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</si>
</sst>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B00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category!PivotTable4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0800" dist="50800" dir="5400000" algn="ctr" rotWithShape="0">
              <a:schemeClr val="accent6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41725961774856E-2"/>
          <c:y val="0.10314189852947844"/>
          <c:w val="0.78735713147677622"/>
          <c:h val="0.81874437174226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chart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E840-B105-D8A9B0B50B8C}"/>
            </c:ext>
          </c:extLst>
        </c:ser>
        <c:ser>
          <c:idx val="1"/>
          <c:order val="1"/>
          <c:tx>
            <c:strRef>
              <c:f>'pivot chart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chart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1-E840-B105-D8A9B0B50B8C}"/>
            </c:ext>
          </c:extLst>
        </c:ser>
        <c:ser>
          <c:idx val="2"/>
          <c:order val="2"/>
          <c:tx>
            <c:strRef>
              <c:f>'pivot chart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1-E840-B105-D8A9B0B50B8C}"/>
            </c:ext>
          </c:extLst>
        </c:ser>
        <c:ser>
          <c:idx val="3"/>
          <c:order val="3"/>
          <c:tx>
            <c:strRef>
              <c:f>'pivot chart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chemeClr val="accent6"/>
              </a:outerShdw>
            </a:effectLst>
          </c:spPr>
          <c:invertIfNegative val="0"/>
          <c:cat>
            <c:strRef>
              <c:f>'pivot chart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1-E840-B105-D8A9B0B5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4869023"/>
        <c:axId val="1263626335"/>
      </c:barChart>
      <c:catAx>
        <c:axId val="674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26335"/>
        <c:crosses val="autoZero"/>
        <c:auto val="1"/>
        <c:lblAlgn val="ctr"/>
        <c:lblOffset val="100"/>
        <c:noMultiLvlLbl val="0"/>
      </c:catAx>
      <c:valAx>
        <c:axId val="12636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5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sub category!PivotTable5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001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chart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8440-AB05-E9B05A8506D4}"/>
            </c:ext>
          </c:extLst>
        </c:ser>
        <c:ser>
          <c:idx val="1"/>
          <c:order val="1"/>
          <c:tx>
            <c:strRef>
              <c:f>'pivot chart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B0013"/>
            </a:solidFill>
            <a:ln>
              <a:noFill/>
            </a:ln>
            <a:effectLst/>
          </c:spPr>
          <c:invertIfNegative val="0"/>
          <c:cat>
            <c:strRef>
              <c:f>'pivot chart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B-8440-AB05-E9B05A8506D4}"/>
            </c:ext>
          </c:extLst>
        </c:ser>
        <c:ser>
          <c:idx val="2"/>
          <c:order val="2"/>
          <c:tx>
            <c:strRef>
              <c:f>'pivot chart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B-8440-AB05-E9B05A8506D4}"/>
            </c:ext>
          </c:extLst>
        </c:ser>
        <c:ser>
          <c:idx val="3"/>
          <c:order val="3"/>
          <c:tx>
            <c:strRef>
              <c:f>'pivot chart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chart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B-8440-AB05-E9B05A85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933311"/>
        <c:axId val="661927183"/>
      </c:barChart>
      <c:catAx>
        <c:axId val="6619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27183"/>
        <c:crosses val="autoZero"/>
        <c:auto val="1"/>
        <c:lblAlgn val="ctr"/>
        <c:lblOffset val="100"/>
        <c:noMultiLvlLbl val="0"/>
      </c:catAx>
      <c:valAx>
        <c:axId val="6619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line graph!PivotTable7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96649558481305"/>
          <c:y val="5.4717161400850006E-2"/>
          <c:w val="0.68347419072615923"/>
          <c:h val="0.8416746864975212"/>
        </c:manualLayout>
      </c:layout>
      <c:lineChart>
        <c:grouping val="stacke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D-1F4E-9F36-6436F92A1622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D-1F4E-9F36-6436F92A1622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D-1F4E-9F36-6436F92A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60703"/>
        <c:axId val="761074015"/>
      </c:lineChart>
      <c:catAx>
        <c:axId val="7609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4015"/>
        <c:crosses val="autoZero"/>
        <c:auto val="1"/>
        <c:lblAlgn val="ctr"/>
        <c:lblOffset val="100"/>
        <c:noMultiLvlLbl val="0"/>
      </c:catAx>
      <c:valAx>
        <c:axId val="7610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16622922134729"/>
          <c:y val="0.36053113152522598"/>
          <c:w val="0.13850234307756068"/>
          <c:h val="0.21489836260007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9-F84C-8F73-2F474DF6E28B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9-F84C-8F73-2F474DF6E28B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19-F84C-8F73-2F474DF6E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4806623"/>
        <c:axId val="924478927"/>
      </c:lineChart>
      <c:catAx>
        <c:axId val="92480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8927"/>
        <c:crosses val="autoZero"/>
        <c:auto val="1"/>
        <c:lblAlgn val="ctr"/>
        <c:lblOffset val="100"/>
        <c:noMultiLvlLbl val="0"/>
      </c:catAx>
      <c:valAx>
        <c:axId val="9244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0</xdr:row>
      <xdr:rowOff>139700</xdr:rowOff>
    </xdr:from>
    <xdr:to>
      <xdr:col>15</xdr:col>
      <xdr:colOff>266700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AFD62-68E9-79F5-E340-19A5F3CA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165100</xdr:rowOff>
    </xdr:from>
    <xdr:to>
      <xdr:col>27</xdr:col>
      <xdr:colOff>215900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A6769-CCDC-DE5C-E619-015BE37B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165100</xdr:rowOff>
    </xdr:from>
    <xdr:to>
      <xdr:col>10</xdr:col>
      <xdr:colOff>215900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82734-5D9A-01C4-D5B8-806E740D0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958850</xdr:colOff>
      <xdr:row>18</xdr:row>
      <xdr:rowOff>63500</xdr:rowOff>
    </xdr:from>
    <xdr:to>
      <xdr:col>11</xdr:col>
      <xdr:colOff>787400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53412-5884-E17D-3439-192424DA6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Unnikrishnan" refreshedDate="45272.435226157409" createdVersion="8" refreshedVersion="8" minRefreshableVersion="3" recordCount="1001" xr:uid="{136318FB-E4A6-9E4B-AD15-25903AF7F597}">
  <cacheSource type="worksheet">
    <worksheetSource ref="A1:R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MixedTypes="1" containsNumber="1" containsInteger="1" minValue="0" maxValue="0" count="10">
        <s v="food"/>
        <s v="music"/>
        <s v="technology"/>
        <s v="theater"/>
        <s v="film &amp; video"/>
        <s v="publishing"/>
        <s v="games"/>
        <s v="photography"/>
        <s v="journalism"/>
        <n v="0"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Unnikrishnan" refreshedDate="45273.814383912038" createdVersion="8" refreshedVersion="8" minRefreshableVersion="3" recordCount="1001" xr:uid="{54F34BE4-E3FD-734D-A857-8EF2554BF61B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MixedTypes="1" containsNumber="1" containsInteger="1" minValue="0" maxValue="0" count="10">
        <s v="food"/>
        <s v="music"/>
        <s v="technology"/>
        <s v="theater"/>
        <s v="film &amp; video"/>
        <s v="publishing"/>
        <s v="games"/>
        <s v="photography"/>
        <s v="journalism"/>
        <n v="0"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_date" numFmtId="14">
      <sharedItems containsSemiMixedTypes="0" containsNonDate="0" containsDate="1" containsString="0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x v="589"/>
    <m/>
    <m/>
    <m/>
    <m/>
    <m/>
    <m/>
    <m/>
    <m/>
    <x v="9"/>
    <m/>
    <x v="879"/>
    <d v="1970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144DC-63CC-2740-BD65-899543FB60CB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CCB86-9A86-3A4B-9124-9A8F6A76808A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/>
  <pivotFields count="18">
    <pivotField showAll="0"/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DE538-66D6-A14C-8D0E-3EAF8038C7BD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J1" zoomScale="130" zoomScaleNormal="130" workbookViewId="0">
      <selection activeCell="I5" sqref="I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8.83203125" customWidth="1"/>
    <col min="6" max="6" width="17" customWidth="1"/>
    <col min="8" max="8" width="15" customWidth="1"/>
    <col min="9" max="9" width="16.83203125" customWidth="1"/>
    <col min="10" max="10" width="13" customWidth="1"/>
    <col min="11" max="11" width="12.6640625" customWidth="1"/>
    <col min="12" max="12" width="11.5" customWidth="1"/>
    <col min="13" max="13" width="12.5" customWidth="1"/>
    <col min="16" max="16" width="25.33203125" customWidth="1"/>
    <col min="17" max="17" width="18.1640625" customWidth="1"/>
    <col min="18" max="18" width="15.33203125" customWidth="1"/>
    <col min="19" max="19" width="22.5" style="7" customWidth="1"/>
    <col min="20" max="20" width="13.83203125" style="7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6" t="s">
        <v>2072</v>
      </c>
      <c r="T1" s="6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IFERROR(LEFT(P2, SEARCH("/", P2) - 1), P2)</f>
        <v>food</v>
      </c>
      <c r="R2" t="str">
        <f>IFERROR(MID(P2, SEARCH("/", P2) + 1, LEN(P2)), "")</f>
        <v>food trucks</v>
      </c>
      <c r="S2" s="7">
        <f>(((L2/60)/60)/24)+DATE(1970,1,1)</f>
        <v>42336.25</v>
      </c>
      <c r="T2" s="7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9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IFERROR(LEFT(P3, SEARCH("/", P3) - 1), P3)</f>
        <v>music</v>
      </c>
      <c r="R3" t="str">
        <f>IFERROR(MID(P3, SEARCH("/", P3) + 1, LEN(P3)), "")</f>
        <v>rock</v>
      </c>
      <c r="S3" s="7">
        <f t="shared" ref="S3:S66" si="3">(((L3/60)/60)/24)+DATE(1970,1,1)</f>
        <v>41870.208333333336</v>
      </c>
      <c r="T3" s="7">
        <f t="shared" ref="T3:T66" si="4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5">IFERROR(MID(P4, SEARCH("/", P4) + 1, LEN(P4)), "")</f>
        <v>web</v>
      </c>
      <c r="S4" s="7">
        <f t="shared" si="3"/>
        <v>41595.25</v>
      </c>
      <c r="T4" s="7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5"/>
        <v>rock</v>
      </c>
      <c r="S5" s="7">
        <f t="shared" si="3"/>
        <v>43688.208333333328</v>
      </c>
      <c r="T5" s="7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5"/>
        <v>plays</v>
      </c>
      <c r="S6" s="7">
        <f t="shared" si="3"/>
        <v>43485.25</v>
      </c>
      <c r="T6" s="7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5"/>
        <v>plays</v>
      </c>
      <c r="S7" s="7">
        <f t="shared" si="3"/>
        <v>41149.208333333336</v>
      </c>
      <c r="T7" s="7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5"/>
        <v>documentary</v>
      </c>
      <c r="S8" s="7">
        <f t="shared" si="3"/>
        <v>42991.208333333328</v>
      </c>
      <c r="T8" s="7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5"/>
        <v>plays</v>
      </c>
      <c r="S9" s="7">
        <f t="shared" si="3"/>
        <v>42229.208333333328</v>
      </c>
      <c r="T9" s="7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ref="I10:I67" si="6">ROUND(E10/H10,2)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5"/>
        <v>plays</v>
      </c>
      <c r="S10" s="7">
        <f t="shared" si="3"/>
        <v>40399.208333333336</v>
      </c>
      <c r="T10" s="7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6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5"/>
        <v>electric music</v>
      </c>
      <c r="S11" s="7">
        <f t="shared" si="3"/>
        <v>41536.208333333336</v>
      </c>
      <c r="T11" s="7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6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5"/>
        <v>drama</v>
      </c>
      <c r="S12" s="7">
        <f t="shared" si="3"/>
        <v>40404.208333333336</v>
      </c>
      <c r="T12" s="7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6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5"/>
        <v>plays</v>
      </c>
      <c r="S13" s="7">
        <f t="shared" si="3"/>
        <v>40442.208333333336</v>
      </c>
      <c r="T13" s="7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6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5"/>
        <v>drama</v>
      </c>
      <c r="S14" s="7">
        <f t="shared" si="3"/>
        <v>43760.208333333328</v>
      </c>
      <c r="T14" s="7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6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5"/>
        <v>indie rock</v>
      </c>
      <c r="S15" s="7">
        <f t="shared" si="3"/>
        <v>42532.208333333328</v>
      </c>
      <c r="T15" s="7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6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5"/>
        <v>indie rock</v>
      </c>
      <c r="S16" s="7">
        <f t="shared" si="3"/>
        <v>40974.25</v>
      </c>
      <c r="T16" s="7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6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5"/>
        <v>wearables</v>
      </c>
      <c r="S17" s="7">
        <f t="shared" si="3"/>
        <v>43809.25</v>
      </c>
      <c r="T17" s="7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5"/>
        <v>nonfiction</v>
      </c>
      <c r="S18" s="7">
        <f t="shared" si="3"/>
        <v>41661.25</v>
      </c>
      <c r="T18" s="7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6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5"/>
        <v>animation</v>
      </c>
      <c r="S19" s="7">
        <f t="shared" si="3"/>
        <v>40555.25</v>
      </c>
      <c r="T19" s="7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6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5"/>
        <v>plays</v>
      </c>
      <c r="S20" s="7">
        <f t="shared" si="3"/>
        <v>43351.208333333328</v>
      </c>
      <c r="T20" s="7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6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5"/>
        <v>plays</v>
      </c>
      <c r="S21" s="7">
        <f t="shared" si="3"/>
        <v>43528.25</v>
      </c>
      <c r="T21" s="7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6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5"/>
        <v>drama</v>
      </c>
      <c r="S22" s="7">
        <f t="shared" si="3"/>
        <v>41848.208333333336</v>
      </c>
      <c r="T22" s="7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6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5"/>
        <v>plays</v>
      </c>
      <c r="S23" s="7">
        <f t="shared" si="3"/>
        <v>40770.208333333336</v>
      </c>
      <c r="T23" s="7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6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5"/>
        <v>plays</v>
      </c>
      <c r="S24" s="7">
        <f t="shared" si="3"/>
        <v>43193.208333333328</v>
      </c>
      <c r="T24" s="7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6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5"/>
        <v>documentary</v>
      </c>
      <c r="S25" s="7">
        <f t="shared" si="3"/>
        <v>43510.25</v>
      </c>
      <c r="T25" s="7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6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5"/>
        <v>wearables</v>
      </c>
      <c r="S26" s="7">
        <f t="shared" si="3"/>
        <v>41811.208333333336</v>
      </c>
      <c r="T26" s="7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6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5"/>
        <v>video games</v>
      </c>
      <c r="S27" s="7">
        <f t="shared" si="3"/>
        <v>40681.208333333336</v>
      </c>
      <c r="T27" s="7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6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5"/>
        <v>plays</v>
      </c>
      <c r="S28" s="7">
        <f t="shared" si="3"/>
        <v>43312.208333333328</v>
      </c>
      <c r="T28" s="7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5"/>
        <v>rock</v>
      </c>
      <c r="S29" s="7">
        <f t="shared" si="3"/>
        <v>42280.208333333328</v>
      </c>
      <c r="T29" s="7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6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5"/>
        <v>plays</v>
      </c>
      <c r="S30" s="7">
        <f t="shared" si="3"/>
        <v>40218.25</v>
      </c>
      <c r="T30" s="7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6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5"/>
        <v>shorts</v>
      </c>
      <c r="S31" s="7">
        <f t="shared" si="3"/>
        <v>43301.208333333328</v>
      </c>
      <c r="T31" s="7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6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5"/>
        <v>animation</v>
      </c>
      <c r="S32" s="7">
        <f t="shared" si="3"/>
        <v>43609.208333333328</v>
      </c>
      <c r="T32" s="7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6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5"/>
        <v>video games</v>
      </c>
      <c r="S33" s="7">
        <f t="shared" si="3"/>
        <v>42374.25</v>
      </c>
      <c r="T33" s="7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6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5"/>
        <v>documentary</v>
      </c>
      <c r="S34" s="7">
        <f t="shared" si="3"/>
        <v>43110.25</v>
      </c>
      <c r="T34" s="7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6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5"/>
        <v>plays</v>
      </c>
      <c r="S35" s="7">
        <f t="shared" si="3"/>
        <v>41917.208333333336</v>
      </c>
      <c r="T35" s="7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5"/>
        <v>documentary</v>
      </c>
      <c r="S36" s="7">
        <f t="shared" si="3"/>
        <v>42817.208333333328</v>
      </c>
      <c r="T36" s="7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6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5"/>
        <v>drama</v>
      </c>
      <c r="S37" s="7">
        <f t="shared" si="3"/>
        <v>43484.25</v>
      </c>
      <c r="T37" s="7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6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5"/>
        <v>plays</v>
      </c>
      <c r="S38" s="7">
        <f t="shared" si="3"/>
        <v>40600.25</v>
      </c>
      <c r="T38" s="7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6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5"/>
        <v>fiction</v>
      </c>
      <c r="S39" s="7">
        <f t="shared" si="3"/>
        <v>43744.208333333328</v>
      </c>
      <c r="T39" s="7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6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5"/>
        <v>photography books</v>
      </c>
      <c r="S40" s="7">
        <f t="shared" si="3"/>
        <v>40469.208333333336</v>
      </c>
      <c r="T40" s="7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6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5"/>
        <v>plays</v>
      </c>
      <c r="S41" s="7">
        <f t="shared" si="3"/>
        <v>41330.25</v>
      </c>
      <c r="T41" s="7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6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5"/>
        <v>wearables</v>
      </c>
      <c r="S42" s="7">
        <f t="shared" si="3"/>
        <v>40334.208333333336</v>
      </c>
      <c r="T42" s="7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6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5"/>
        <v>rock</v>
      </c>
      <c r="S43" s="7">
        <f t="shared" si="3"/>
        <v>41156.208333333336</v>
      </c>
      <c r="T43" s="7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6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5"/>
        <v>food trucks</v>
      </c>
      <c r="S44" s="7">
        <f t="shared" si="3"/>
        <v>40728.208333333336</v>
      </c>
      <c r="T44" s="7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6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5"/>
        <v>radio &amp; podcasts</v>
      </c>
      <c r="S45" s="7">
        <f t="shared" si="3"/>
        <v>41844.208333333336</v>
      </c>
      <c r="T45" s="7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6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5"/>
        <v>fiction</v>
      </c>
      <c r="S46" s="7">
        <f t="shared" si="3"/>
        <v>43541.208333333328</v>
      </c>
      <c r="T46" s="7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6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5"/>
        <v>plays</v>
      </c>
      <c r="S47" s="7">
        <f t="shared" si="3"/>
        <v>42676.208333333328</v>
      </c>
      <c r="T47" s="7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6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5"/>
        <v>rock</v>
      </c>
      <c r="S48" s="7">
        <f t="shared" si="3"/>
        <v>40367.208333333336</v>
      </c>
      <c r="T48" s="7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6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5"/>
        <v>plays</v>
      </c>
      <c r="S49" s="7">
        <f t="shared" si="3"/>
        <v>41727.208333333336</v>
      </c>
      <c r="T49" s="7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6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5"/>
        <v>plays</v>
      </c>
      <c r="S50" s="7">
        <f t="shared" si="3"/>
        <v>42180.208333333328</v>
      </c>
      <c r="T50" s="7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6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5"/>
        <v>rock</v>
      </c>
      <c r="S51" s="7">
        <f t="shared" si="3"/>
        <v>43758.208333333328</v>
      </c>
      <c r="T51" s="7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5"/>
        <v>metal</v>
      </c>
      <c r="S52" s="7">
        <f t="shared" si="3"/>
        <v>41487.208333333336</v>
      </c>
      <c r="T52" s="7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6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5"/>
        <v>wearables</v>
      </c>
      <c r="S53" s="7">
        <f t="shared" si="3"/>
        <v>40995.208333333336</v>
      </c>
      <c r="T53" s="7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6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5"/>
        <v>plays</v>
      </c>
      <c r="S54" s="7">
        <f t="shared" si="3"/>
        <v>40436.208333333336</v>
      </c>
      <c r="T54" s="7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6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5"/>
        <v>drama</v>
      </c>
      <c r="S55" s="7">
        <f t="shared" si="3"/>
        <v>41779.208333333336</v>
      </c>
      <c r="T55" s="7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6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5"/>
        <v>wearables</v>
      </c>
      <c r="S56" s="7">
        <f t="shared" si="3"/>
        <v>43170.25</v>
      </c>
      <c r="T56" s="7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6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5"/>
        <v>jazz</v>
      </c>
      <c r="S57" s="7">
        <f t="shared" si="3"/>
        <v>43311.208333333328</v>
      </c>
      <c r="T57" s="7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6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5"/>
        <v>wearables</v>
      </c>
      <c r="S58" s="7">
        <f t="shared" si="3"/>
        <v>42014.25</v>
      </c>
      <c r="T58" s="7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6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5"/>
        <v>video games</v>
      </c>
      <c r="S59" s="7">
        <f t="shared" si="3"/>
        <v>42979.208333333328</v>
      </c>
      <c r="T59" s="7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6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5"/>
        <v>plays</v>
      </c>
      <c r="S60" s="7">
        <f t="shared" si="3"/>
        <v>42268.208333333328</v>
      </c>
      <c r="T60" s="7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6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5"/>
        <v>plays</v>
      </c>
      <c r="S61" s="7">
        <f t="shared" si="3"/>
        <v>42898.208333333328</v>
      </c>
      <c r="T61" s="7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6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5"/>
        <v>plays</v>
      </c>
      <c r="S62" s="7">
        <f t="shared" si="3"/>
        <v>41107.208333333336</v>
      </c>
      <c r="T62" s="7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6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5"/>
        <v>plays</v>
      </c>
      <c r="S63" s="7">
        <f t="shared" si="3"/>
        <v>40595.25</v>
      </c>
      <c r="T63" s="7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6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5"/>
        <v>web</v>
      </c>
      <c r="S64" s="7">
        <f t="shared" si="3"/>
        <v>42160.208333333328</v>
      </c>
      <c r="T64" s="7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5"/>
        <v>plays</v>
      </c>
      <c r="S65" s="7">
        <f t="shared" si="3"/>
        <v>42853.208333333328</v>
      </c>
      <c r="T65" s="7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6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5"/>
        <v>web</v>
      </c>
      <c r="S66" s="7">
        <f t="shared" si="3"/>
        <v>43283.208333333328</v>
      </c>
      <c r="T66" s="7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si="6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IFERROR(LEFT(P67, SEARCH("/", P67) - 1), P67)</f>
        <v>theater</v>
      </c>
      <c r="R67" t="str">
        <f t="shared" si="5"/>
        <v>plays</v>
      </c>
      <c r="S67" s="7">
        <f t="shared" ref="S67:S130" si="9">(((L67/60)/60)/24)+DATE(1970,1,1)</f>
        <v>40570.25</v>
      </c>
      <c r="T67" s="7">
        <f t="shared" ref="T67:T130" si="10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ref="I68:I131" si="11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ref="R68:R131" si="12">IFERROR(MID(P68, SEARCH("/", P68) + 1, LEN(P68)), "")</f>
        <v>plays</v>
      </c>
      <c r="S68" s="7">
        <f t="shared" si="9"/>
        <v>42102.208333333328</v>
      </c>
      <c r="T68" s="7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12"/>
        <v>wearables</v>
      </c>
      <c r="S69" s="7">
        <f t="shared" si="9"/>
        <v>40203.25</v>
      </c>
      <c r="T69" s="7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12"/>
        <v>plays</v>
      </c>
      <c r="S70" s="7">
        <f t="shared" si="9"/>
        <v>42943.208333333328</v>
      </c>
      <c r="T70" s="7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12"/>
        <v>plays</v>
      </c>
      <c r="S71" s="7">
        <f t="shared" si="9"/>
        <v>40531.25</v>
      </c>
      <c r="T71" s="7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12"/>
        <v>plays</v>
      </c>
      <c r="S72" s="7">
        <f t="shared" si="9"/>
        <v>40484.208333333336</v>
      </c>
      <c r="T72" s="7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12"/>
        <v>plays</v>
      </c>
      <c r="S73" s="7">
        <f t="shared" si="9"/>
        <v>43799.25</v>
      </c>
      <c r="T73" s="7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12"/>
        <v>animation</v>
      </c>
      <c r="S74" s="7">
        <f t="shared" si="9"/>
        <v>42186.208333333328</v>
      </c>
      <c r="T74" s="7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12"/>
        <v>jazz</v>
      </c>
      <c r="S75" s="7">
        <f t="shared" si="9"/>
        <v>42701.25</v>
      </c>
      <c r="T75" s="7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12"/>
        <v>metal</v>
      </c>
      <c r="S76" s="7">
        <f t="shared" si="9"/>
        <v>42456.208333333328</v>
      </c>
      <c r="T76" s="7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12"/>
        <v>photography books</v>
      </c>
      <c r="S77" s="7">
        <f t="shared" si="9"/>
        <v>43296.208333333328</v>
      </c>
      <c r="T77" s="7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12"/>
        <v>plays</v>
      </c>
      <c r="S78" s="7">
        <f t="shared" si="9"/>
        <v>42027.25</v>
      </c>
      <c r="T78" s="7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12"/>
        <v>animation</v>
      </c>
      <c r="S79" s="7">
        <f t="shared" si="9"/>
        <v>40448.208333333336</v>
      </c>
      <c r="T79" s="7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12"/>
        <v>translations</v>
      </c>
      <c r="S80" s="7">
        <f t="shared" si="9"/>
        <v>43206.208333333328</v>
      </c>
      <c r="T80" s="7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12"/>
        <v>plays</v>
      </c>
      <c r="S81" s="7">
        <f t="shared" si="9"/>
        <v>43267.208333333328</v>
      </c>
      <c r="T81" s="7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12"/>
        <v>video games</v>
      </c>
      <c r="S82" s="7">
        <f t="shared" si="9"/>
        <v>42976.208333333328</v>
      </c>
      <c r="T82" s="7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12"/>
        <v>rock</v>
      </c>
      <c r="S83" s="7">
        <f t="shared" si="9"/>
        <v>43062.25</v>
      </c>
      <c r="T83" s="7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12"/>
        <v>video games</v>
      </c>
      <c r="S84" s="7">
        <f t="shared" si="9"/>
        <v>43482.25</v>
      </c>
      <c r="T84" s="7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12"/>
        <v>electric music</v>
      </c>
      <c r="S85" s="7">
        <f t="shared" si="9"/>
        <v>42579.208333333328</v>
      </c>
      <c r="T85" s="7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12"/>
        <v>wearables</v>
      </c>
      <c r="S86" s="7">
        <f t="shared" si="9"/>
        <v>41118.208333333336</v>
      </c>
      <c r="T86" s="7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12"/>
        <v>indie rock</v>
      </c>
      <c r="S87" s="7">
        <f t="shared" si="9"/>
        <v>40797.208333333336</v>
      </c>
      <c r="T87" s="7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12"/>
        <v>plays</v>
      </c>
      <c r="S88" s="7">
        <f t="shared" si="9"/>
        <v>42128.208333333328</v>
      </c>
      <c r="T88" s="7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12"/>
        <v>rock</v>
      </c>
      <c r="S89" s="7">
        <f t="shared" si="9"/>
        <v>40610.25</v>
      </c>
      <c r="T89" s="7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12"/>
        <v>translations</v>
      </c>
      <c r="S90" s="7">
        <f t="shared" si="9"/>
        <v>42110.208333333328</v>
      </c>
      <c r="T90" s="7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12"/>
        <v>plays</v>
      </c>
      <c r="S91" s="7">
        <f t="shared" si="9"/>
        <v>40283.208333333336</v>
      </c>
      <c r="T91" s="7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12"/>
        <v>plays</v>
      </c>
      <c r="S92" s="7">
        <f t="shared" si="9"/>
        <v>42425.25</v>
      </c>
      <c r="T92" s="7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12"/>
        <v>translations</v>
      </c>
      <c r="S93" s="7">
        <f t="shared" si="9"/>
        <v>42588.208333333328</v>
      </c>
      <c r="T93" s="7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12"/>
        <v>video games</v>
      </c>
      <c r="S94" s="7">
        <f t="shared" si="9"/>
        <v>40352.208333333336</v>
      </c>
      <c r="T94" s="7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12"/>
        <v>plays</v>
      </c>
      <c r="S95" s="7">
        <f t="shared" si="9"/>
        <v>41202.208333333336</v>
      </c>
      <c r="T95" s="7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12"/>
        <v>web</v>
      </c>
      <c r="S96" s="7">
        <f t="shared" si="9"/>
        <v>43562.208333333328</v>
      </c>
      <c r="T96" s="7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12"/>
        <v>documentary</v>
      </c>
      <c r="S97" s="7">
        <f t="shared" si="9"/>
        <v>43752.208333333328</v>
      </c>
      <c r="T97" s="7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12"/>
        <v>plays</v>
      </c>
      <c r="S98" s="7">
        <f t="shared" si="9"/>
        <v>40612.25</v>
      </c>
      <c r="T98" s="7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12"/>
        <v>food trucks</v>
      </c>
      <c r="S99" s="7">
        <f t="shared" si="9"/>
        <v>42180.208333333328</v>
      </c>
      <c r="T99" s="7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12"/>
        <v>video games</v>
      </c>
      <c r="S100" s="7">
        <f t="shared" si="9"/>
        <v>42212.208333333328</v>
      </c>
      <c r="T100" s="7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12"/>
        <v>plays</v>
      </c>
      <c r="S101" s="7">
        <f t="shared" si="9"/>
        <v>41968.25</v>
      </c>
      <c r="T101" s="7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12"/>
        <v>plays</v>
      </c>
      <c r="S102" s="7">
        <f t="shared" si="9"/>
        <v>40835.208333333336</v>
      </c>
      <c r="T102" s="7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12"/>
        <v>electric music</v>
      </c>
      <c r="S103" s="7">
        <f t="shared" si="9"/>
        <v>42056.25</v>
      </c>
      <c r="T103" s="7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12"/>
        <v>wearables</v>
      </c>
      <c r="S104" s="7">
        <f t="shared" si="9"/>
        <v>43234.208333333328</v>
      </c>
      <c r="T104" s="7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12"/>
        <v>electric music</v>
      </c>
      <c r="S105" s="7">
        <f t="shared" si="9"/>
        <v>40475.208333333336</v>
      </c>
      <c r="T105" s="7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12"/>
        <v>indie rock</v>
      </c>
      <c r="S106" s="7">
        <f t="shared" si="9"/>
        <v>42878.208333333328</v>
      </c>
      <c r="T106" s="7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12"/>
        <v>web</v>
      </c>
      <c r="S107" s="7">
        <f t="shared" si="9"/>
        <v>41366.208333333336</v>
      </c>
      <c r="T107" s="7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12"/>
        <v>plays</v>
      </c>
      <c r="S108" s="7">
        <f t="shared" si="9"/>
        <v>43716.208333333328</v>
      </c>
      <c r="T108" s="7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12"/>
        <v>plays</v>
      </c>
      <c r="S109" s="7">
        <f t="shared" si="9"/>
        <v>43213.208333333328</v>
      </c>
      <c r="T109" s="7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12"/>
        <v>documentary</v>
      </c>
      <c r="S110" s="7">
        <f t="shared" si="9"/>
        <v>41005.208333333336</v>
      </c>
      <c r="T110" s="7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12"/>
        <v>television</v>
      </c>
      <c r="S111" s="7">
        <f t="shared" si="9"/>
        <v>41651.25</v>
      </c>
      <c r="T111" s="7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12"/>
        <v>food trucks</v>
      </c>
      <c r="S112" s="7">
        <f t="shared" si="9"/>
        <v>43354.208333333328</v>
      </c>
      <c r="T112" s="7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12"/>
        <v>radio &amp; podcasts</v>
      </c>
      <c r="S113" s="7">
        <f t="shared" si="9"/>
        <v>41174.208333333336</v>
      </c>
      <c r="T113" s="7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12"/>
        <v>web</v>
      </c>
      <c r="S114" s="7">
        <f t="shared" si="9"/>
        <v>41875.208333333336</v>
      </c>
      <c r="T114" s="7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12"/>
        <v>food trucks</v>
      </c>
      <c r="S115" s="7">
        <f t="shared" si="9"/>
        <v>42990.208333333328</v>
      </c>
      <c r="T115" s="7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12"/>
        <v>wearables</v>
      </c>
      <c r="S116" s="7">
        <f t="shared" si="9"/>
        <v>43564.208333333328</v>
      </c>
      <c r="T116" s="7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12"/>
        <v>fiction</v>
      </c>
      <c r="S117" s="7">
        <f t="shared" si="9"/>
        <v>43056.25</v>
      </c>
      <c r="T117" s="7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12"/>
        <v>plays</v>
      </c>
      <c r="S118" s="7">
        <f t="shared" si="9"/>
        <v>42265.208333333328</v>
      </c>
      <c r="T118" s="7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12"/>
        <v>television</v>
      </c>
      <c r="S119" s="7">
        <f t="shared" si="9"/>
        <v>40808.208333333336</v>
      </c>
      <c r="T119" s="7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12"/>
        <v>photography books</v>
      </c>
      <c r="S120" s="7">
        <f t="shared" si="9"/>
        <v>41665.25</v>
      </c>
      <c r="T120" s="7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12"/>
        <v>documentary</v>
      </c>
      <c r="S121" s="7">
        <f t="shared" si="9"/>
        <v>41806.208333333336</v>
      </c>
      <c r="T121" s="7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12"/>
        <v>mobile games</v>
      </c>
      <c r="S122" s="7">
        <f t="shared" si="9"/>
        <v>42111.208333333328</v>
      </c>
      <c r="T122" s="7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12"/>
        <v>video games</v>
      </c>
      <c r="S123" s="7">
        <f t="shared" si="9"/>
        <v>41917.208333333336</v>
      </c>
      <c r="T123" s="7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12"/>
        <v>fiction</v>
      </c>
      <c r="S124" s="7">
        <f t="shared" si="9"/>
        <v>41970.25</v>
      </c>
      <c r="T124" s="7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12"/>
        <v>plays</v>
      </c>
      <c r="S125" s="7">
        <f t="shared" si="9"/>
        <v>42332.25</v>
      </c>
      <c r="T125" s="7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12"/>
        <v>photography books</v>
      </c>
      <c r="S126" s="7">
        <f t="shared" si="9"/>
        <v>43598.208333333328</v>
      </c>
      <c r="T126" s="7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12"/>
        <v>plays</v>
      </c>
      <c r="S127" s="7">
        <f t="shared" si="9"/>
        <v>43362.208333333328</v>
      </c>
      <c r="T127" s="7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12"/>
        <v>plays</v>
      </c>
      <c r="S128" s="7">
        <f t="shared" si="9"/>
        <v>42596.208333333328</v>
      </c>
      <c r="T128" s="7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12"/>
        <v>plays</v>
      </c>
      <c r="S129" s="7">
        <f t="shared" si="9"/>
        <v>40310.208333333336</v>
      </c>
      <c r="T129" s="7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12"/>
        <v>rock</v>
      </c>
      <c r="S130" s="7">
        <f t="shared" si="9"/>
        <v>40417.208333333336</v>
      </c>
      <c r="T130" s="7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3">ROUND((E131/D131)*100,0)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IFERROR(LEFT(P131, SEARCH("/", P131) - 1), P131)</f>
        <v>food</v>
      </c>
      <c r="R131" t="str">
        <f t="shared" si="12"/>
        <v>food trucks</v>
      </c>
      <c r="S131" s="7">
        <f t="shared" ref="S131:S194" si="15">(((L131/60)/60)/24)+DATE(1970,1,1)</f>
        <v>42038.25</v>
      </c>
      <c r="T131" s="7">
        <f t="shared" ref="T131:T194" si="16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3"/>
        <v>155</v>
      </c>
      <c r="G132" t="s">
        <v>20</v>
      </c>
      <c r="H132">
        <v>533</v>
      </c>
      <c r="I132">
        <f t="shared" ref="I132:I195" si="17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ref="R132:R195" si="18">IFERROR(MID(P132, SEARCH("/", P132) + 1, LEN(P132)), "")</f>
        <v>drama</v>
      </c>
      <c r="S132" s="7">
        <f t="shared" si="15"/>
        <v>40842.208333333336</v>
      </c>
      <c r="T132" s="7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8"/>
        <v>web</v>
      </c>
      <c r="S133" s="7">
        <f t="shared" si="15"/>
        <v>41607.25</v>
      </c>
      <c r="T133" s="7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8"/>
        <v>plays</v>
      </c>
      <c r="S134" s="7">
        <f t="shared" si="15"/>
        <v>43112.25</v>
      </c>
      <c r="T134" s="7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8"/>
        <v>world music</v>
      </c>
      <c r="S135" s="7">
        <f t="shared" si="15"/>
        <v>40767.208333333336</v>
      </c>
      <c r="T135" s="7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8"/>
        <v>documentary</v>
      </c>
      <c r="S136" s="7">
        <f t="shared" si="15"/>
        <v>40713.208333333336</v>
      </c>
      <c r="T136" s="7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8"/>
        <v>plays</v>
      </c>
      <c r="S137" s="7">
        <f t="shared" si="15"/>
        <v>41340.25</v>
      </c>
      <c r="T137" s="7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8"/>
        <v>drama</v>
      </c>
      <c r="S138" s="7">
        <f t="shared" si="15"/>
        <v>41797.208333333336</v>
      </c>
      <c r="T138" s="7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8"/>
        <v>nonfiction</v>
      </c>
      <c r="S139" s="7">
        <f t="shared" si="15"/>
        <v>40457.208333333336</v>
      </c>
      <c r="T139" s="7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8"/>
        <v>mobile games</v>
      </c>
      <c r="S140" s="7">
        <f t="shared" si="15"/>
        <v>41180.208333333336</v>
      </c>
      <c r="T140" s="7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8"/>
        <v>wearables</v>
      </c>
      <c r="S141" s="7">
        <f t="shared" si="15"/>
        <v>42115.208333333328</v>
      </c>
      <c r="T141" s="7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8"/>
        <v>documentary</v>
      </c>
      <c r="S142" s="7">
        <f t="shared" si="15"/>
        <v>43156.25</v>
      </c>
      <c r="T142" s="7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8"/>
        <v>web</v>
      </c>
      <c r="S143" s="7">
        <f t="shared" si="15"/>
        <v>42167.208333333328</v>
      </c>
      <c r="T143" s="7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8"/>
        <v>web</v>
      </c>
      <c r="S144" s="7">
        <f t="shared" si="15"/>
        <v>41005.208333333336</v>
      </c>
      <c r="T144" s="7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8"/>
        <v>indie rock</v>
      </c>
      <c r="S145" s="7">
        <f t="shared" si="15"/>
        <v>40357.208333333336</v>
      </c>
      <c r="T145" s="7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8"/>
        <v>plays</v>
      </c>
      <c r="S146" s="7">
        <f t="shared" si="15"/>
        <v>43633.208333333328</v>
      </c>
      <c r="T146" s="7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8"/>
        <v>wearables</v>
      </c>
      <c r="S147" s="7">
        <f t="shared" si="15"/>
        <v>41889.208333333336</v>
      </c>
      <c r="T147" s="7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8"/>
        <v>plays</v>
      </c>
      <c r="S148" s="7">
        <f t="shared" si="15"/>
        <v>40855.25</v>
      </c>
      <c r="T148" s="7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8"/>
        <v>plays</v>
      </c>
      <c r="S149" s="7">
        <f t="shared" si="15"/>
        <v>42534.208333333328</v>
      </c>
      <c r="T149" s="7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8"/>
        <v>wearables</v>
      </c>
      <c r="S150" s="7">
        <f t="shared" si="15"/>
        <v>42941.208333333328</v>
      </c>
      <c r="T150" s="7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8"/>
        <v>indie rock</v>
      </c>
      <c r="S151" s="7">
        <f t="shared" si="15"/>
        <v>41275.25</v>
      </c>
      <c r="T151" s="7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8"/>
        <v>rock</v>
      </c>
      <c r="S152" s="7">
        <f t="shared" si="15"/>
        <v>43450.25</v>
      </c>
      <c r="T152" s="7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8"/>
        <v>electric music</v>
      </c>
      <c r="S153" s="7">
        <f t="shared" si="15"/>
        <v>41799.208333333336</v>
      </c>
      <c r="T153" s="7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8"/>
        <v>indie rock</v>
      </c>
      <c r="S154" s="7">
        <f t="shared" si="15"/>
        <v>42783.25</v>
      </c>
      <c r="T154" s="7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8"/>
        <v>plays</v>
      </c>
      <c r="S155" s="7">
        <f t="shared" si="15"/>
        <v>41201.208333333336</v>
      </c>
      <c r="T155" s="7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8"/>
        <v>indie rock</v>
      </c>
      <c r="S156" s="7">
        <f t="shared" si="15"/>
        <v>42502.208333333328</v>
      </c>
      <c r="T156" s="7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8"/>
        <v>plays</v>
      </c>
      <c r="S157" s="7">
        <f t="shared" si="15"/>
        <v>40262.208333333336</v>
      </c>
      <c r="T157" s="7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8"/>
        <v>rock</v>
      </c>
      <c r="S158" s="7">
        <f t="shared" si="15"/>
        <v>43743.208333333328</v>
      </c>
      <c r="T158" s="7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8"/>
        <v>photography books</v>
      </c>
      <c r="S159" s="7">
        <f t="shared" si="15"/>
        <v>41638.25</v>
      </c>
      <c r="T159" s="7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8"/>
        <v>rock</v>
      </c>
      <c r="S160" s="7">
        <f t="shared" si="15"/>
        <v>42346.25</v>
      </c>
      <c r="T160" s="7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8"/>
        <v>plays</v>
      </c>
      <c r="S161" s="7">
        <f t="shared" si="15"/>
        <v>43551.208333333328</v>
      </c>
      <c r="T161" s="7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8"/>
        <v>wearables</v>
      </c>
      <c r="S162" s="7">
        <f t="shared" si="15"/>
        <v>43582.208333333328</v>
      </c>
      <c r="T162" s="7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8"/>
        <v>web</v>
      </c>
      <c r="S163" s="7">
        <f t="shared" si="15"/>
        <v>42270.208333333328</v>
      </c>
      <c r="T163" s="7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8"/>
        <v>rock</v>
      </c>
      <c r="S164" s="7">
        <f t="shared" si="15"/>
        <v>43442.25</v>
      </c>
      <c r="T164" s="7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8"/>
        <v>photography books</v>
      </c>
      <c r="S165" s="7">
        <f t="shared" si="15"/>
        <v>43028.208333333328</v>
      </c>
      <c r="T165" s="7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8"/>
        <v>plays</v>
      </c>
      <c r="S166" s="7">
        <f t="shared" si="15"/>
        <v>43016.208333333328</v>
      </c>
      <c r="T166" s="7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8"/>
        <v>web</v>
      </c>
      <c r="S167" s="7">
        <f t="shared" si="15"/>
        <v>42948.208333333328</v>
      </c>
      <c r="T167" s="7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8"/>
        <v>photography books</v>
      </c>
      <c r="S168" s="7">
        <f t="shared" si="15"/>
        <v>40534.25</v>
      </c>
      <c r="T168" s="7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8"/>
        <v>plays</v>
      </c>
      <c r="S169" s="7">
        <f t="shared" si="15"/>
        <v>41435.208333333336</v>
      </c>
      <c r="T169" s="7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8"/>
        <v>indie rock</v>
      </c>
      <c r="S170" s="7">
        <f t="shared" si="15"/>
        <v>43518.25</v>
      </c>
      <c r="T170" s="7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8"/>
        <v>shorts</v>
      </c>
      <c r="S171" s="7">
        <f t="shared" si="15"/>
        <v>41077.208333333336</v>
      </c>
      <c r="T171" s="7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8"/>
        <v>indie rock</v>
      </c>
      <c r="S172" s="7">
        <f t="shared" si="15"/>
        <v>42950.208333333328</v>
      </c>
      <c r="T172" s="7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8"/>
        <v>translations</v>
      </c>
      <c r="S173" s="7">
        <f t="shared" si="15"/>
        <v>41718.208333333336</v>
      </c>
      <c r="T173" s="7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8"/>
        <v>documentary</v>
      </c>
      <c r="S174" s="7">
        <f t="shared" si="15"/>
        <v>41839.208333333336</v>
      </c>
      <c r="T174" s="7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8"/>
        <v>plays</v>
      </c>
      <c r="S175" s="7">
        <f t="shared" si="15"/>
        <v>41412.208333333336</v>
      </c>
      <c r="T175" s="7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8"/>
        <v>wearables</v>
      </c>
      <c r="S176" s="7">
        <f t="shared" si="15"/>
        <v>42282.208333333328</v>
      </c>
      <c r="T176" s="7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8"/>
        <v>plays</v>
      </c>
      <c r="S177" s="7">
        <f t="shared" si="15"/>
        <v>42613.208333333328</v>
      </c>
      <c r="T177" s="7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8"/>
        <v>plays</v>
      </c>
      <c r="S178" s="7">
        <f t="shared" si="15"/>
        <v>42616.208333333328</v>
      </c>
      <c r="T178" s="7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8"/>
        <v>plays</v>
      </c>
      <c r="S179" s="7">
        <f t="shared" si="15"/>
        <v>40497.25</v>
      </c>
      <c r="T179" s="7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8"/>
        <v>food trucks</v>
      </c>
      <c r="S180" s="7">
        <f t="shared" si="15"/>
        <v>42999.208333333328</v>
      </c>
      <c r="T180" s="7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8"/>
        <v>plays</v>
      </c>
      <c r="S181" s="7">
        <f t="shared" si="15"/>
        <v>41350.208333333336</v>
      </c>
      <c r="T181" s="7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8"/>
        <v>wearables</v>
      </c>
      <c r="S182" s="7">
        <f t="shared" si="15"/>
        <v>40259.208333333336</v>
      </c>
      <c r="T182" s="7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8"/>
        <v>web</v>
      </c>
      <c r="S183" s="7">
        <f t="shared" si="15"/>
        <v>43012.208333333328</v>
      </c>
      <c r="T183" s="7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8"/>
        <v>plays</v>
      </c>
      <c r="S184" s="7">
        <f t="shared" si="15"/>
        <v>43631.208333333328</v>
      </c>
      <c r="T184" s="7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8"/>
        <v>rock</v>
      </c>
      <c r="S185" s="7">
        <f t="shared" si="15"/>
        <v>40430.208333333336</v>
      </c>
      <c r="T185" s="7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8"/>
        <v>plays</v>
      </c>
      <c r="S186" s="7">
        <f t="shared" si="15"/>
        <v>43588.208333333328</v>
      </c>
      <c r="T186" s="7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8"/>
        <v>television</v>
      </c>
      <c r="S187" s="7">
        <f t="shared" si="15"/>
        <v>43233.208333333328</v>
      </c>
      <c r="T187" s="7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8"/>
        <v>plays</v>
      </c>
      <c r="S188" s="7">
        <f t="shared" si="15"/>
        <v>41782.208333333336</v>
      </c>
      <c r="T188" s="7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8"/>
        <v>shorts</v>
      </c>
      <c r="S189" s="7">
        <f t="shared" si="15"/>
        <v>41328.25</v>
      </c>
      <c r="T189" s="7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8"/>
        <v>plays</v>
      </c>
      <c r="S190" s="7">
        <f t="shared" si="15"/>
        <v>41975.25</v>
      </c>
      <c r="T190" s="7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8"/>
        <v>plays</v>
      </c>
      <c r="S191" s="7">
        <f t="shared" si="15"/>
        <v>42433.25</v>
      </c>
      <c r="T191" s="7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8"/>
        <v>plays</v>
      </c>
      <c r="S192" s="7">
        <f t="shared" si="15"/>
        <v>41429.208333333336</v>
      </c>
      <c r="T192" s="7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8"/>
        <v>plays</v>
      </c>
      <c r="S193" s="7">
        <f t="shared" si="15"/>
        <v>43536.208333333328</v>
      </c>
      <c r="T193" s="7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3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8"/>
        <v>rock</v>
      </c>
      <c r="S194" s="7">
        <f t="shared" si="15"/>
        <v>41817.208333333336</v>
      </c>
      <c r="T194" s="7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9">ROUND((E195/D195)*100,0)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IFERROR(LEFT(P195, SEARCH("/", P195) - 1), P195)</f>
        <v>music</v>
      </c>
      <c r="R195" t="str">
        <f t="shared" si="18"/>
        <v>indie rock</v>
      </c>
      <c r="S195" s="7">
        <f t="shared" ref="S195:S258" si="21">(((L195/60)/60)/24)+DATE(1970,1,1)</f>
        <v>43198.208333333328</v>
      </c>
      <c r="T195" s="7">
        <f t="shared" ref="T195:T258" si="22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>
        <f t="shared" ref="I196:I259" si="23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ref="R196:R259" si="24">IFERROR(MID(P196, SEARCH("/", P196) + 1, LEN(P196)), "")</f>
        <v>metal</v>
      </c>
      <c r="S196" s="7">
        <f t="shared" si="21"/>
        <v>42261.208333333328</v>
      </c>
      <c r="T196" s="7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4"/>
        <v>electric music</v>
      </c>
      <c r="S197" s="7">
        <f t="shared" si="21"/>
        <v>43310.208333333328</v>
      </c>
      <c r="T197" s="7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4"/>
        <v>wearables</v>
      </c>
      <c r="S198" s="7">
        <f t="shared" si="21"/>
        <v>42616.208333333328</v>
      </c>
      <c r="T198" s="7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4"/>
        <v>drama</v>
      </c>
      <c r="S199" s="7">
        <f t="shared" si="21"/>
        <v>42909.208333333328</v>
      </c>
      <c r="T199" s="7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4"/>
        <v>electric music</v>
      </c>
      <c r="S200" s="7">
        <f t="shared" si="21"/>
        <v>40396.208333333336</v>
      </c>
      <c r="T200" s="7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4"/>
        <v>rock</v>
      </c>
      <c r="S201" s="7">
        <f t="shared" si="21"/>
        <v>42192.208333333328</v>
      </c>
      <c r="T201" s="7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4"/>
        <v>plays</v>
      </c>
      <c r="S202" s="7">
        <f t="shared" si="21"/>
        <v>40262.208333333336</v>
      </c>
      <c r="T202" s="7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4"/>
        <v>web</v>
      </c>
      <c r="S203" s="7">
        <f t="shared" si="21"/>
        <v>41845.208333333336</v>
      </c>
      <c r="T203" s="7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4"/>
        <v>food trucks</v>
      </c>
      <c r="S204" s="7">
        <f t="shared" si="21"/>
        <v>40818.208333333336</v>
      </c>
      <c r="T204" s="7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4"/>
        <v>plays</v>
      </c>
      <c r="S205" s="7">
        <f t="shared" si="21"/>
        <v>42752.25</v>
      </c>
      <c r="T205" s="7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4"/>
        <v>jazz</v>
      </c>
      <c r="S206" s="7">
        <f t="shared" si="21"/>
        <v>40636.208333333336</v>
      </c>
      <c r="T206" s="7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4"/>
        <v>plays</v>
      </c>
      <c r="S207" s="7">
        <f t="shared" si="21"/>
        <v>43390.208333333328</v>
      </c>
      <c r="T207" s="7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4"/>
        <v>fiction</v>
      </c>
      <c r="S208" s="7">
        <f t="shared" si="21"/>
        <v>40236.25</v>
      </c>
      <c r="T208" s="7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4"/>
        <v>rock</v>
      </c>
      <c r="S209" s="7">
        <f t="shared" si="21"/>
        <v>43340.208333333328</v>
      </c>
      <c r="T209" s="7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4"/>
        <v>documentary</v>
      </c>
      <c r="S210" s="7">
        <f t="shared" si="21"/>
        <v>43048.25</v>
      </c>
      <c r="T210" s="7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4"/>
        <v>documentary</v>
      </c>
      <c r="S211" s="7">
        <f t="shared" si="21"/>
        <v>42496.208333333328</v>
      </c>
      <c r="T211" s="7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4"/>
        <v>science fiction</v>
      </c>
      <c r="S212" s="7">
        <f t="shared" si="21"/>
        <v>42797.25</v>
      </c>
      <c r="T212" s="7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4"/>
        <v>plays</v>
      </c>
      <c r="S213" s="7">
        <f t="shared" si="21"/>
        <v>41513.208333333336</v>
      </c>
      <c r="T213" s="7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4"/>
        <v>plays</v>
      </c>
      <c r="S214" s="7">
        <f t="shared" si="21"/>
        <v>43814.25</v>
      </c>
      <c r="T214" s="7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4"/>
        <v>indie rock</v>
      </c>
      <c r="S215" s="7">
        <f t="shared" si="21"/>
        <v>40488.208333333336</v>
      </c>
      <c r="T215" s="7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4"/>
        <v>rock</v>
      </c>
      <c r="S216" s="7">
        <f t="shared" si="21"/>
        <v>40409.208333333336</v>
      </c>
      <c r="T216" s="7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4"/>
        <v>plays</v>
      </c>
      <c r="S217" s="7">
        <f t="shared" si="21"/>
        <v>43509.25</v>
      </c>
      <c r="T217" s="7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4"/>
        <v>plays</v>
      </c>
      <c r="S218" s="7">
        <f t="shared" si="21"/>
        <v>40869.25</v>
      </c>
      <c r="T218" s="7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4"/>
        <v>science fiction</v>
      </c>
      <c r="S219" s="7">
        <f t="shared" si="21"/>
        <v>43583.208333333328</v>
      </c>
      <c r="T219" s="7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4"/>
        <v>shorts</v>
      </c>
      <c r="S220" s="7">
        <f t="shared" si="21"/>
        <v>40858.25</v>
      </c>
      <c r="T220" s="7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4"/>
        <v>animation</v>
      </c>
      <c r="S221" s="7">
        <f t="shared" si="21"/>
        <v>41137.208333333336</v>
      </c>
      <c r="T221" s="7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4"/>
        <v>plays</v>
      </c>
      <c r="S222" s="7">
        <f t="shared" si="21"/>
        <v>40725.208333333336</v>
      </c>
      <c r="T222" s="7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4"/>
        <v>food trucks</v>
      </c>
      <c r="S223" s="7">
        <f t="shared" si="21"/>
        <v>41081.208333333336</v>
      </c>
      <c r="T223" s="7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4"/>
        <v>photography books</v>
      </c>
      <c r="S224" s="7">
        <f t="shared" si="21"/>
        <v>41914.208333333336</v>
      </c>
      <c r="T224" s="7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4"/>
        <v>plays</v>
      </c>
      <c r="S225" s="7">
        <f t="shared" si="21"/>
        <v>42445.208333333328</v>
      </c>
      <c r="T225" s="7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4"/>
        <v>science fiction</v>
      </c>
      <c r="S226" s="7">
        <f t="shared" si="21"/>
        <v>41906.208333333336</v>
      </c>
      <c r="T226" s="7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4"/>
        <v>rock</v>
      </c>
      <c r="S227" s="7">
        <f t="shared" si="21"/>
        <v>41762.208333333336</v>
      </c>
      <c r="T227" s="7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4"/>
        <v>photography books</v>
      </c>
      <c r="S228" s="7">
        <f t="shared" si="21"/>
        <v>40276.208333333336</v>
      </c>
      <c r="T228" s="7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4"/>
        <v>mobile games</v>
      </c>
      <c r="S229" s="7">
        <f t="shared" si="21"/>
        <v>42139.208333333328</v>
      </c>
      <c r="T229" s="7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4"/>
        <v>animation</v>
      </c>
      <c r="S230" s="7">
        <f t="shared" si="21"/>
        <v>42613.208333333328</v>
      </c>
      <c r="T230" s="7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4"/>
        <v>mobile games</v>
      </c>
      <c r="S231" s="7">
        <f t="shared" si="21"/>
        <v>42887.208333333328</v>
      </c>
      <c r="T231" s="7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4"/>
        <v>video games</v>
      </c>
      <c r="S232" s="7">
        <f t="shared" si="21"/>
        <v>43805.25</v>
      </c>
      <c r="T232" s="7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4"/>
        <v>plays</v>
      </c>
      <c r="S233" s="7">
        <f t="shared" si="21"/>
        <v>41415.208333333336</v>
      </c>
      <c r="T233" s="7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4"/>
        <v>plays</v>
      </c>
      <c r="S234" s="7">
        <f t="shared" si="21"/>
        <v>42576.208333333328</v>
      </c>
      <c r="T234" s="7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4"/>
        <v>animation</v>
      </c>
      <c r="S235" s="7">
        <f t="shared" si="21"/>
        <v>40706.208333333336</v>
      </c>
      <c r="T235" s="7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4"/>
        <v>video games</v>
      </c>
      <c r="S236" s="7">
        <f t="shared" si="21"/>
        <v>42969.208333333328</v>
      </c>
      <c r="T236" s="7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4"/>
        <v>animation</v>
      </c>
      <c r="S237" s="7">
        <f t="shared" si="21"/>
        <v>42779.25</v>
      </c>
      <c r="T237" s="7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4"/>
        <v>rock</v>
      </c>
      <c r="S238" s="7">
        <f t="shared" si="21"/>
        <v>43641.208333333328</v>
      </c>
      <c r="T238" s="7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4"/>
        <v>animation</v>
      </c>
      <c r="S239" s="7">
        <f t="shared" si="21"/>
        <v>41754.208333333336</v>
      </c>
      <c r="T239" s="7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4"/>
        <v>plays</v>
      </c>
      <c r="S240" s="7">
        <f t="shared" si="21"/>
        <v>43083.25</v>
      </c>
      <c r="T240" s="7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4"/>
        <v>wearables</v>
      </c>
      <c r="S241" s="7">
        <f t="shared" si="21"/>
        <v>42245.208333333328</v>
      </c>
      <c r="T241" s="7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4"/>
        <v>plays</v>
      </c>
      <c r="S242" s="7">
        <f t="shared" si="21"/>
        <v>40396.208333333336</v>
      </c>
      <c r="T242" s="7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4"/>
        <v>nonfiction</v>
      </c>
      <c r="S243" s="7">
        <f t="shared" si="21"/>
        <v>41742.208333333336</v>
      </c>
      <c r="T243" s="7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4"/>
        <v>rock</v>
      </c>
      <c r="S244" s="7">
        <f t="shared" si="21"/>
        <v>42865.208333333328</v>
      </c>
      <c r="T244" s="7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4"/>
        <v>plays</v>
      </c>
      <c r="S245" s="7">
        <f t="shared" si="21"/>
        <v>43163.25</v>
      </c>
      <c r="T245" s="7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4"/>
        <v>plays</v>
      </c>
      <c r="S246" s="7">
        <f t="shared" si="21"/>
        <v>41834.208333333336</v>
      </c>
      <c r="T246" s="7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4"/>
        <v>plays</v>
      </c>
      <c r="S247" s="7">
        <f t="shared" si="21"/>
        <v>41736.208333333336</v>
      </c>
      <c r="T247" s="7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4"/>
        <v>web</v>
      </c>
      <c r="S248" s="7">
        <f t="shared" si="21"/>
        <v>41491.208333333336</v>
      </c>
      <c r="T248" s="7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4"/>
        <v>fiction</v>
      </c>
      <c r="S249" s="7">
        <f t="shared" si="21"/>
        <v>42726.25</v>
      </c>
      <c r="T249" s="7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4"/>
        <v>mobile games</v>
      </c>
      <c r="S250" s="7">
        <f t="shared" si="21"/>
        <v>42004.25</v>
      </c>
      <c r="T250" s="7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4"/>
        <v>translations</v>
      </c>
      <c r="S251" s="7">
        <f t="shared" si="21"/>
        <v>42006.25</v>
      </c>
      <c r="T251" s="7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4"/>
        <v>rock</v>
      </c>
      <c r="S252" s="7">
        <f t="shared" si="21"/>
        <v>40203.25</v>
      </c>
      <c r="T252" s="7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4"/>
        <v>plays</v>
      </c>
      <c r="S253" s="7">
        <f t="shared" si="21"/>
        <v>41252.25</v>
      </c>
      <c r="T253" s="7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4"/>
        <v>plays</v>
      </c>
      <c r="S254" s="7">
        <f t="shared" si="21"/>
        <v>41572.208333333336</v>
      </c>
      <c r="T254" s="7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4"/>
        <v>drama</v>
      </c>
      <c r="S255" s="7">
        <f t="shared" si="21"/>
        <v>40641.208333333336</v>
      </c>
      <c r="T255" s="7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4"/>
        <v>nonfiction</v>
      </c>
      <c r="S256" s="7">
        <f t="shared" si="21"/>
        <v>42787.25</v>
      </c>
      <c r="T256" s="7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4"/>
        <v>rock</v>
      </c>
      <c r="S257" s="7">
        <f t="shared" si="21"/>
        <v>40590.25</v>
      </c>
      <c r="T257" s="7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4"/>
        <v>rock</v>
      </c>
      <c r="S258" s="7">
        <f t="shared" si="21"/>
        <v>42393.25</v>
      </c>
      <c r="T258" s="7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5">ROUND((E259/D259)*100,0)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IFERROR(LEFT(P259, SEARCH("/", P259) - 1), P259)</f>
        <v>theater</v>
      </c>
      <c r="R259" t="str">
        <f t="shared" si="24"/>
        <v>plays</v>
      </c>
      <c r="S259" s="7">
        <f t="shared" ref="S259:S322" si="27">(((L259/60)/60)/24)+DATE(1970,1,1)</f>
        <v>41338.25</v>
      </c>
      <c r="T259" s="7">
        <f t="shared" ref="T259:T322" si="2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5"/>
        <v>268</v>
      </c>
      <c r="G260" t="s">
        <v>20</v>
      </c>
      <c r="H260">
        <v>186</v>
      </c>
      <c r="I260">
        <f t="shared" ref="I260:I323" si="2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ref="R260:R323" si="30">IFERROR(MID(P260, SEARCH("/", P260) + 1, LEN(P260)), "")</f>
        <v>plays</v>
      </c>
      <c r="S260" s="7">
        <f t="shared" si="27"/>
        <v>42712.25</v>
      </c>
      <c r="T260" s="7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5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30"/>
        <v>photography books</v>
      </c>
      <c r="S261" s="7">
        <f t="shared" si="27"/>
        <v>41251.25</v>
      </c>
      <c r="T261" s="7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5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30"/>
        <v>rock</v>
      </c>
      <c r="S262" s="7">
        <f t="shared" si="27"/>
        <v>41180.208333333336</v>
      </c>
      <c r="T262" s="7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5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30"/>
        <v>rock</v>
      </c>
      <c r="S263" s="7">
        <f t="shared" si="27"/>
        <v>40415.208333333336</v>
      </c>
      <c r="T263" s="7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5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30"/>
        <v>indie rock</v>
      </c>
      <c r="S264" s="7">
        <f t="shared" si="27"/>
        <v>40638.208333333336</v>
      </c>
      <c r="T264" s="7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5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30"/>
        <v>photography books</v>
      </c>
      <c r="S265" s="7">
        <f t="shared" si="27"/>
        <v>40187.25</v>
      </c>
      <c r="T265" s="7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5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30"/>
        <v>plays</v>
      </c>
      <c r="S266" s="7">
        <f t="shared" si="27"/>
        <v>41317.25</v>
      </c>
      <c r="T266" s="7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5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30"/>
        <v>plays</v>
      </c>
      <c r="S267" s="7">
        <f t="shared" si="27"/>
        <v>42372.25</v>
      </c>
      <c r="T267" s="7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5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30"/>
        <v>jazz</v>
      </c>
      <c r="S268" s="7">
        <f t="shared" si="27"/>
        <v>41950.25</v>
      </c>
      <c r="T268" s="7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5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30"/>
        <v>plays</v>
      </c>
      <c r="S269" s="7">
        <f t="shared" si="27"/>
        <v>41206.208333333336</v>
      </c>
      <c r="T269" s="7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5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30"/>
        <v>documentary</v>
      </c>
      <c r="S270" s="7">
        <f t="shared" si="27"/>
        <v>41186.208333333336</v>
      </c>
      <c r="T270" s="7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5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30"/>
        <v>television</v>
      </c>
      <c r="S271" s="7">
        <f t="shared" si="27"/>
        <v>43496.25</v>
      </c>
      <c r="T271" s="7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5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30"/>
        <v>video games</v>
      </c>
      <c r="S272" s="7">
        <f t="shared" si="27"/>
        <v>40514.25</v>
      </c>
      <c r="T272" s="7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5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30"/>
        <v>photography books</v>
      </c>
      <c r="S273" s="7">
        <f t="shared" si="27"/>
        <v>42345.25</v>
      </c>
      <c r="T273" s="7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5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30"/>
        <v>plays</v>
      </c>
      <c r="S274" s="7">
        <f t="shared" si="27"/>
        <v>43656.208333333328</v>
      </c>
      <c r="T274" s="7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5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30"/>
        <v>plays</v>
      </c>
      <c r="S275" s="7">
        <f t="shared" si="27"/>
        <v>42995.208333333328</v>
      </c>
      <c r="T275" s="7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5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30"/>
        <v>plays</v>
      </c>
      <c r="S276" s="7">
        <f t="shared" si="27"/>
        <v>43045.25</v>
      </c>
      <c r="T276" s="7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5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30"/>
        <v>translations</v>
      </c>
      <c r="S277" s="7">
        <f t="shared" si="27"/>
        <v>43561.208333333328</v>
      </c>
      <c r="T277" s="7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5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30"/>
        <v>video games</v>
      </c>
      <c r="S278" s="7">
        <f t="shared" si="27"/>
        <v>41018.208333333336</v>
      </c>
      <c r="T278" s="7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5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30"/>
        <v>plays</v>
      </c>
      <c r="S279" s="7">
        <f t="shared" si="27"/>
        <v>40378.208333333336</v>
      </c>
      <c r="T279" s="7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5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30"/>
        <v>web</v>
      </c>
      <c r="S280" s="7">
        <f t="shared" si="27"/>
        <v>41239.25</v>
      </c>
      <c r="T280" s="7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5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30"/>
        <v>plays</v>
      </c>
      <c r="S281" s="7">
        <f t="shared" si="27"/>
        <v>43346.208333333328</v>
      </c>
      <c r="T281" s="7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5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30"/>
        <v>animation</v>
      </c>
      <c r="S282" s="7">
        <f t="shared" si="27"/>
        <v>43060.25</v>
      </c>
      <c r="T282" s="7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5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30"/>
        <v>plays</v>
      </c>
      <c r="S283" s="7">
        <f t="shared" si="27"/>
        <v>40979.25</v>
      </c>
      <c r="T283" s="7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5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30"/>
        <v>television</v>
      </c>
      <c r="S284" s="7">
        <f t="shared" si="27"/>
        <v>42701.25</v>
      </c>
      <c r="T284" s="7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5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30"/>
        <v>rock</v>
      </c>
      <c r="S285" s="7">
        <f t="shared" si="27"/>
        <v>42520.208333333328</v>
      </c>
      <c r="T285" s="7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5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30"/>
        <v>web</v>
      </c>
      <c r="S286" s="7">
        <f t="shared" si="27"/>
        <v>41030.208333333336</v>
      </c>
      <c r="T286" s="7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5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30"/>
        <v>plays</v>
      </c>
      <c r="S287" s="7">
        <f t="shared" si="27"/>
        <v>42623.208333333328</v>
      </c>
      <c r="T287" s="7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5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30"/>
        <v>plays</v>
      </c>
      <c r="S288" s="7">
        <f t="shared" si="27"/>
        <v>42697.25</v>
      </c>
      <c r="T288" s="7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5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30"/>
        <v>electric music</v>
      </c>
      <c r="S289" s="7">
        <f t="shared" si="27"/>
        <v>42122.208333333328</v>
      </c>
      <c r="T289" s="7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5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30"/>
        <v>metal</v>
      </c>
      <c r="S290" s="7">
        <f t="shared" si="27"/>
        <v>40982.208333333336</v>
      </c>
      <c r="T290" s="7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5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30"/>
        <v>plays</v>
      </c>
      <c r="S291" s="7">
        <f t="shared" si="27"/>
        <v>42219.208333333328</v>
      </c>
      <c r="T291" s="7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5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30"/>
        <v>documentary</v>
      </c>
      <c r="S292" s="7">
        <f t="shared" si="27"/>
        <v>41404.208333333336</v>
      </c>
      <c r="T292" s="7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5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30"/>
        <v>web</v>
      </c>
      <c r="S293" s="7">
        <f t="shared" si="27"/>
        <v>40831.208333333336</v>
      </c>
      <c r="T293" s="7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5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30"/>
        <v>food trucks</v>
      </c>
      <c r="S294" s="7">
        <f t="shared" si="27"/>
        <v>40984.208333333336</v>
      </c>
      <c r="T294" s="7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5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30"/>
        <v>plays</v>
      </c>
      <c r="S295" s="7">
        <f t="shared" si="27"/>
        <v>40456.208333333336</v>
      </c>
      <c r="T295" s="7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5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30"/>
        <v>plays</v>
      </c>
      <c r="S296" s="7">
        <f t="shared" si="27"/>
        <v>43399.208333333328</v>
      </c>
      <c r="T296" s="7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5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30"/>
        <v>plays</v>
      </c>
      <c r="S297" s="7">
        <f t="shared" si="27"/>
        <v>41562.208333333336</v>
      </c>
      <c r="T297" s="7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5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30"/>
        <v>plays</v>
      </c>
      <c r="S298" s="7">
        <f t="shared" si="27"/>
        <v>43493.25</v>
      </c>
      <c r="T298" s="7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5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30"/>
        <v>plays</v>
      </c>
      <c r="S299" s="7">
        <f t="shared" si="27"/>
        <v>41653.25</v>
      </c>
      <c r="T299" s="7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5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30"/>
        <v>rock</v>
      </c>
      <c r="S300" s="7">
        <f t="shared" si="27"/>
        <v>42426.25</v>
      </c>
      <c r="T300" s="7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5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30"/>
        <v>food trucks</v>
      </c>
      <c r="S301" s="7">
        <f t="shared" si="27"/>
        <v>42432.25</v>
      </c>
      <c r="T301" s="7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30"/>
        <v>nonfiction</v>
      </c>
      <c r="S302" s="7">
        <f t="shared" si="27"/>
        <v>42977.208333333328</v>
      </c>
      <c r="T302" s="7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5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30"/>
        <v>documentary</v>
      </c>
      <c r="S303" s="7">
        <f t="shared" si="27"/>
        <v>42061.25</v>
      </c>
      <c r="T303" s="7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5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30"/>
        <v>plays</v>
      </c>
      <c r="S304" s="7">
        <f t="shared" si="27"/>
        <v>43345.208333333328</v>
      </c>
      <c r="T304" s="7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5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30"/>
        <v>indie rock</v>
      </c>
      <c r="S305" s="7">
        <f t="shared" si="27"/>
        <v>42376.25</v>
      </c>
      <c r="T305" s="7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5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30"/>
        <v>documentary</v>
      </c>
      <c r="S306" s="7">
        <f t="shared" si="27"/>
        <v>42589.208333333328</v>
      </c>
      <c r="T306" s="7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5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30"/>
        <v>plays</v>
      </c>
      <c r="S307" s="7">
        <f t="shared" si="27"/>
        <v>42448.208333333328</v>
      </c>
      <c r="T307" s="7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5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30"/>
        <v>plays</v>
      </c>
      <c r="S308" s="7">
        <f t="shared" si="27"/>
        <v>42930.208333333328</v>
      </c>
      <c r="T308" s="7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5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30"/>
        <v>fiction</v>
      </c>
      <c r="S309" s="7">
        <f t="shared" si="27"/>
        <v>41066.208333333336</v>
      </c>
      <c r="T309" s="7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5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30"/>
        <v>plays</v>
      </c>
      <c r="S310" s="7">
        <f t="shared" si="27"/>
        <v>40651.208333333336</v>
      </c>
      <c r="T310" s="7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5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30"/>
        <v>indie rock</v>
      </c>
      <c r="S311" s="7">
        <f t="shared" si="27"/>
        <v>40807.208333333336</v>
      </c>
      <c r="T311" s="7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5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30"/>
        <v>video games</v>
      </c>
      <c r="S312" s="7">
        <f t="shared" si="27"/>
        <v>40277.208333333336</v>
      </c>
      <c r="T312" s="7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5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30"/>
        <v>plays</v>
      </c>
      <c r="S313" s="7">
        <f t="shared" si="27"/>
        <v>40590.25</v>
      </c>
      <c r="T313" s="7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5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30"/>
        <v>plays</v>
      </c>
      <c r="S314" s="7">
        <f t="shared" si="27"/>
        <v>41572.208333333336</v>
      </c>
      <c r="T314" s="7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5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30"/>
        <v>rock</v>
      </c>
      <c r="S315" s="7">
        <f t="shared" si="27"/>
        <v>40966.25</v>
      </c>
      <c r="T315" s="7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5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30"/>
        <v>documentary</v>
      </c>
      <c r="S316" s="7">
        <f t="shared" si="27"/>
        <v>43536.208333333328</v>
      </c>
      <c r="T316" s="7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5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30"/>
        <v>plays</v>
      </c>
      <c r="S317" s="7">
        <f t="shared" si="27"/>
        <v>41783.208333333336</v>
      </c>
      <c r="T317" s="7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5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30"/>
        <v>food trucks</v>
      </c>
      <c r="S318" s="7">
        <f t="shared" si="27"/>
        <v>43788.25</v>
      </c>
      <c r="T318" s="7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5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30"/>
        <v>plays</v>
      </c>
      <c r="S319" s="7">
        <f t="shared" si="27"/>
        <v>42869.208333333328</v>
      </c>
      <c r="T319" s="7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5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30"/>
        <v>rock</v>
      </c>
      <c r="S320" s="7">
        <f t="shared" si="27"/>
        <v>41684.25</v>
      </c>
      <c r="T320" s="7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5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30"/>
        <v>web</v>
      </c>
      <c r="S321" s="7">
        <f t="shared" si="27"/>
        <v>40402.208333333336</v>
      </c>
      <c r="T321" s="7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5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30"/>
        <v>fiction</v>
      </c>
      <c r="S322" s="7">
        <f t="shared" si="27"/>
        <v>40673.208333333336</v>
      </c>
      <c r="T322" s="7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1">ROUND((E323/D323)*100,0)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IFERROR(LEFT(P323, SEARCH("/", P323) - 1), P323)</f>
        <v>film &amp; video</v>
      </c>
      <c r="R323" t="str">
        <f t="shared" si="30"/>
        <v>shorts</v>
      </c>
      <c r="S323" s="7">
        <f t="shared" ref="S323:S386" si="33">(((L323/60)/60)/24)+DATE(1970,1,1)</f>
        <v>40634.208333333336</v>
      </c>
      <c r="T323" s="7">
        <f t="shared" ref="T323:T386" si="34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1"/>
        <v>167</v>
      </c>
      <c r="G324" t="s">
        <v>20</v>
      </c>
      <c r="H324">
        <v>5168</v>
      </c>
      <c r="I324">
        <f t="shared" ref="I324:I387" si="35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ref="R324:R387" si="36">IFERROR(MID(P324, SEARCH("/", P324) + 1, LEN(P324)), "")</f>
        <v>plays</v>
      </c>
      <c r="S324" s="7">
        <f t="shared" si="33"/>
        <v>40507.25</v>
      </c>
      <c r="T324" s="7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1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6"/>
        <v>documentary</v>
      </c>
      <c r="S325" s="7">
        <f t="shared" si="33"/>
        <v>41725.208333333336</v>
      </c>
      <c r="T325" s="7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6"/>
        <v>plays</v>
      </c>
      <c r="S326" s="7">
        <f t="shared" si="33"/>
        <v>42176.208333333328</v>
      </c>
      <c r="T326" s="7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6"/>
        <v>plays</v>
      </c>
      <c r="S327" s="7">
        <f t="shared" si="33"/>
        <v>43267.208333333328</v>
      </c>
      <c r="T327" s="7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6"/>
        <v>animation</v>
      </c>
      <c r="S328" s="7">
        <f t="shared" si="33"/>
        <v>42364.25</v>
      </c>
      <c r="T328" s="7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6"/>
        <v>plays</v>
      </c>
      <c r="S329" s="7">
        <f t="shared" si="33"/>
        <v>43705.208333333328</v>
      </c>
      <c r="T329" s="7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6"/>
        <v>rock</v>
      </c>
      <c r="S330" s="7">
        <f t="shared" si="33"/>
        <v>43434.25</v>
      </c>
      <c r="T330" s="7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6"/>
        <v>video games</v>
      </c>
      <c r="S331" s="7">
        <f t="shared" si="33"/>
        <v>42716.25</v>
      </c>
      <c r="T331" s="7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6"/>
        <v>documentary</v>
      </c>
      <c r="S332" s="7">
        <f t="shared" si="33"/>
        <v>43077.25</v>
      </c>
      <c r="T332" s="7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6"/>
        <v>food trucks</v>
      </c>
      <c r="S333" s="7">
        <f t="shared" si="33"/>
        <v>40896.25</v>
      </c>
      <c r="T333" s="7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6"/>
        <v>wearables</v>
      </c>
      <c r="S334" s="7">
        <f t="shared" si="33"/>
        <v>41361.208333333336</v>
      </c>
      <c r="T334" s="7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6"/>
        <v>plays</v>
      </c>
      <c r="S335" s="7">
        <f t="shared" si="33"/>
        <v>43424.25</v>
      </c>
      <c r="T335" s="7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6"/>
        <v>rock</v>
      </c>
      <c r="S336" s="7">
        <f t="shared" si="33"/>
        <v>43110.25</v>
      </c>
      <c r="T336" s="7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6"/>
        <v>rock</v>
      </c>
      <c r="S337" s="7">
        <f t="shared" si="33"/>
        <v>43784.25</v>
      </c>
      <c r="T337" s="7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6"/>
        <v>rock</v>
      </c>
      <c r="S338" s="7">
        <f t="shared" si="33"/>
        <v>40527.25</v>
      </c>
      <c r="T338" s="7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6"/>
        <v>plays</v>
      </c>
      <c r="S339" s="7">
        <f t="shared" si="33"/>
        <v>43780.25</v>
      </c>
      <c r="T339" s="7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6"/>
        <v>plays</v>
      </c>
      <c r="S340" s="7">
        <f t="shared" si="33"/>
        <v>40821.208333333336</v>
      </c>
      <c r="T340" s="7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6"/>
        <v>plays</v>
      </c>
      <c r="S341" s="7">
        <f t="shared" si="33"/>
        <v>42949.208333333328</v>
      </c>
      <c r="T341" s="7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6"/>
        <v>photography books</v>
      </c>
      <c r="S342" s="7">
        <f t="shared" si="33"/>
        <v>40889.25</v>
      </c>
      <c r="T342" s="7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6"/>
        <v>indie rock</v>
      </c>
      <c r="S343" s="7">
        <f t="shared" si="33"/>
        <v>42244.208333333328</v>
      </c>
      <c r="T343" s="7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6"/>
        <v>plays</v>
      </c>
      <c r="S344" s="7">
        <f t="shared" si="33"/>
        <v>41475.208333333336</v>
      </c>
      <c r="T344" s="7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6"/>
        <v>plays</v>
      </c>
      <c r="S345" s="7">
        <f t="shared" si="33"/>
        <v>41597.25</v>
      </c>
      <c r="T345" s="7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6"/>
        <v>video games</v>
      </c>
      <c r="S346" s="7">
        <f t="shared" si="33"/>
        <v>43122.25</v>
      </c>
      <c r="T346" s="7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6"/>
        <v>drama</v>
      </c>
      <c r="S347" s="7">
        <f t="shared" si="33"/>
        <v>42194.208333333328</v>
      </c>
      <c r="T347" s="7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6"/>
        <v>indie rock</v>
      </c>
      <c r="S348" s="7">
        <f t="shared" si="33"/>
        <v>42971.208333333328</v>
      </c>
      <c r="T348" s="7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6"/>
        <v>web</v>
      </c>
      <c r="S349" s="7">
        <f t="shared" si="33"/>
        <v>42046.25</v>
      </c>
      <c r="T349" s="7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6"/>
        <v>food trucks</v>
      </c>
      <c r="S350" s="7">
        <f t="shared" si="33"/>
        <v>42782.25</v>
      </c>
      <c r="T350" s="7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6"/>
        <v>plays</v>
      </c>
      <c r="S351" s="7">
        <f t="shared" si="33"/>
        <v>42930.208333333328</v>
      </c>
      <c r="T351" s="7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6"/>
        <v>jazz</v>
      </c>
      <c r="S352" s="7">
        <f t="shared" si="33"/>
        <v>42144.208333333328</v>
      </c>
      <c r="T352" s="7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6"/>
        <v>rock</v>
      </c>
      <c r="S353" s="7">
        <f t="shared" si="33"/>
        <v>42240.208333333328</v>
      </c>
      <c r="T353" s="7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6"/>
        <v>plays</v>
      </c>
      <c r="S354" s="7">
        <f t="shared" si="33"/>
        <v>42315.25</v>
      </c>
      <c r="T354" s="7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6"/>
        <v>plays</v>
      </c>
      <c r="S355" s="7">
        <f t="shared" si="33"/>
        <v>43651.208333333328</v>
      </c>
      <c r="T355" s="7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6"/>
        <v>documentary</v>
      </c>
      <c r="S356" s="7">
        <f t="shared" si="33"/>
        <v>41520.208333333336</v>
      </c>
      <c r="T356" s="7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6"/>
        <v>wearables</v>
      </c>
      <c r="S357" s="7">
        <f t="shared" si="33"/>
        <v>42757.25</v>
      </c>
      <c r="T357" s="7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6"/>
        <v>plays</v>
      </c>
      <c r="S358" s="7">
        <f t="shared" si="33"/>
        <v>40922.25</v>
      </c>
      <c r="T358" s="7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6"/>
        <v>video games</v>
      </c>
      <c r="S359" s="7">
        <f t="shared" si="33"/>
        <v>42250.208333333328</v>
      </c>
      <c r="T359" s="7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6"/>
        <v>photography books</v>
      </c>
      <c r="S360" s="7">
        <f t="shared" si="33"/>
        <v>43322.208333333328</v>
      </c>
      <c r="T360" s="7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6"/>
        <v>animation</v>
      </c>
      <c r="S361" s="7">
        <f t="shared" si="33"/>
        <v>40782.208333333336</v>
      </c>
      <c r="T361" s="7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6"/>
        <v>plays</v>
      </c>
      <c r="S362" s="7">
        <f t="shared" si="33"/>
        <v>40544.25</v>
      </c>
      <c r="T362" s="7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6"/>
        <v>plays</v>
      </c>
      <c r="S363" s="7">
        <f t="shared" si="33"/>
        <v>43015.208333333328</v>
      </c>
      <c r="T363" s="7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6"/>
        <v>rock</v>
      </c>
      <c r="S364" s="7">
        <f t="shared" si="33"/>
        <v>40570.25</v>
      </c>
      <c r="T364" s="7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6"/>
        <v>rock</v>
      </c>
      <c r="S365" s="7">
        <f t="shared" si="33"/>
        <v>40904.25</v>
      </c>
      <c r="T365" s="7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6"/>
        <v>indie rock</v>
      </c>
      <c r="S366" s="7">
        <f t="shared" si="33"/>
        <v>43164.25</v>
      </c>
      <c r="T366" s="7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6"/>
        <v>plays</v>
      </c>
      <c r="S367" s="7">
        <f t="shared" si="33"/>
        <v>42733.25</v>
      </c>
      <c r="T367" s="7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6"/>
        <v>plays</v>
      </c>
      <c r="S368" s="7">
        <f t="shared" si="33"/>
        <v>40546.25</v>
      </c>
      <c r="T368" s="7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6"/>
        <v>plays</v>
      </c>
      <c r="S369" s="7">
        <f t="shared" si="33"/>
        <v>41930.208333333336</v>
      </c>
      <c r="T369" s="7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6"/>
        <v>documentary</v>
      </c>
      <c r="S370" s="7">
        <f t="shared" si="33"/>
        <v>40464.208333333336</v>
      </c>
      <c r="T370" s="7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6"/>
        <v>television</v>
      </c>
      <c r="S371" s="7">
        <f t="shared" si="33"/>
        <v>41308.25</v>
      </c>
      <c r="T371" s="7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6"/>
        <v>plays</v>
      </c>
      <c r="S372" s="7">
        <f t="shared" si="33"/>
        <v>43570.208333333328</v>
      </c>
      <c r="T372" s="7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6"/>
        <v>plays</v>
      </c>
      <c r="S373" s="7">
        <f t="shared" si="33"/>
        <v>42043.25</v>
      </c>
      <c r="T373" s="7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6"/>
        <v>documentary</v>
      </c>
      <c r="S374" s="7">
        <f t="shared" si="33"/>
        <v>42012.25</v>
      </c>
      <c r="T374" s="7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6"/>
        <v>plays</v>
      </c>
      <c r="S375" s="7">
        <f t="shared" si="33"/>
        <v>42964.208333333328</v>
      </c>
      <c r="T375" s="7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6"/>
        <v>documentary</v>
      </c>
      <c r="S376" s="7">
        <f t="shared" si="33"/>
        <v>43476.25</v>
      </c>
      <c r="T376" s="7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6"/>
        <v>indie rock</v>
      </c>
      <c r="S377" s="7">
        <f t="shared" si="33"/>
        <v>42293.208333333328</v>
      </c>
      <c r="T377" s="7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6"/>
        <v>rock</v>
      </c>
      <c r="S378" s="7">
        <f t="shared" si="33"/>
        <v>41826.208333333336</v>
      </c>
      <c r="T378" s="7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6"/>
        <v>plays</v>
      </c>
      <c r="S379" s="7">
        <f t="shared" si="33"/>
        <v>43760.208333333328</v>
      </c>
      <c r="T379" s="7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6"/>
        <v>documentary</v>
      </c>
      <c r="S380" s="7">
        <f t="shared" si="33"/>
        <v>43241.208333333328</v>
      </c>
      <c r="T380" s="7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6"/>
        <v>plays</v>
      </c>
      <c r="S381" s="7">
        <f t="shared" si="33"/>
        <v>40843.208333333336</v>
      </c>
      <c r="T381" s="7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6"/>
        <v>plays</v>
      </c>
      <c r="S382" s="7">
        <f t="shared" si="33"/>
        <v>41448.208333333336</v>
      </c>
      <c r="T382" s="7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6"/>
        <v>plays</v>
      </c>
      <c r="S383" s="7">
        <f t="shared" si="33"/>
        <v>42163.208333333328</v>
      </c>
      <c r="T383" s="7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6"/>
        <v>photography books</v>
      </c>
      <c r="S384" s="7">
        <f t="shared" si="33"/>
        <v>43024.208333333328</v>
      </c>
      <c r="T384" s="7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6"/>
        <v>food trucks</v>
      </c>
      <c r="S385" s="7">
        <f t="shared" si="33"/>
        <v>43509.25</v>
      </c>
      <c r="T385" s="7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1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6"/>
        <v>documentary</v>
      </c>
      <c r="S386" s="7">
        <f t="shared" si="33"/>
        <v>42776.25</v>
      </c>
      <c r="T386" s="7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7">ROUND((E387/D387)*100,0)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IFERROR(LEFT(P387, SEARCH("/", P387) - 1), P387)</f>
        <v>publishing</v>
      </c>
      <c r="R387" t="str">
        <f t="shared" si="36"/>
        <v>nonfiction</v>
      </c>
      <c r="S387" s="7">
        <f t="shared" ref="S387:S450" si="39">(((L387/60)/60)/24)+DATE(1970,1,1)</f>
        <v>43553.208333333328</v>
      </c>
      <c r="T387" s="7">
        <f t="shared" ref="T387:T450" si="40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7"/>
        <v>76</v>
      </c>
      <c r="G388" t="s">
        <v>14</v>
      </c>
      <c r="H388">
        <v>1068</v>
      </c>
      <c r="I388">
        <f t="shared" ref="I388:I451" si="41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ref="R388:R451" si="42">IFERROR(MID(P388, SEARCH("/", P388) + 1, LEN(P388)), "")</f>
        <v>plays</v>
      </c>
      <c r="S388" s="7">
        <f t="shared" si="39"/>
        <v>40355.208333333336</v>
      </c>
      <c r="T388" s="7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7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42"/>
        <v>wearables</v>
      </c>
      <c r="S389" s="7">
        <f t="shared" si="39"/>
        <v>41072.208333333336</v>
      </c>
      <c r="T389" s="7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42"/>
        <v>indie rock</v>
      </c>
      <c r="S390" s="7">
        <f t="shared" si="39"/>
        <v>40912.25</v>
      </c>
      <c r="T390" s="7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42"/>
        <v>plays</v>
      </c>
      <c r="S391" s="7">
        <f t="shared" si="39"/>
        <v>40479.208333333336</v>
      </c>
      <c r="T391" s="7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42"/>
        <v>photography books</v>
      </c>
      <c r="S392" s="7">
        <f t="shared" si="39"/>
        <v>41530.208333333336</v>
      </c>
      <c r="T392" s="7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42"/>
        <v>nonfiction</v>
      </c>
      <c r="S393" s="7">
        <f t="shared" si="39"/>
        <v>41653.25</v>
      </c>
      <c r="T393" s="7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42"/>
        <v>wearables</v>
      </c>
      <c r="S394" s="7">
        <f t="shared" si="39"/>
        <v>40549.25</v>
      </c>
      <c r="T394" s="7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42"/>
        <v>jazz</v>
      </c>
      <c r="S395" s="7">
        <f t="shared" si="39"/>
        <v>42933.208333333328</v>
      </c>
      <c r="T395" s="7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42"/>
        <v>documentary</v>
      </c>
      <c r="S396" s="7">
        <f t="shared" si="39"/>
        <v>41484.208333333336</v>
      </c>
      <c r="T396" s="7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42"/>
        <v>plays</v>
      </c>
      <c r="S397" s="7">
        <f t="shared" si="39"/>
        <v>40885.25</v>
      </c>
      <c r="T397" s="7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42"/>
        <v>drama</v>
      </c>
      <c r="S398" s="7">
        <f t="shared" si="39"/>
        <v>43378.208333333328</v>
      </c>
      <c r="T398" s="7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42"/>
        <v>rock</v>
      </c>
      <c r="S399" s="7">
        <f t="shared" si="39"/>
        <v>41417.208333333336</v>
      </c>
      <c r="T399" s="7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42"/>
        <v>animation</v>
      </c>
      <c r="S400" s="7">
        <f t="shared" si="39"/>
        <v>43228.208333333328</v>
      </c>
      <c r="T400" s="7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42"/>
        <v>indie rock</v>
      </c>
      <c r="S401" s="7">
        <f t="shared" si="39"/>
        <v>40576.25</v>
      </c>
      <c r="T401" s="7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42"/>
        <v>photography books</v>
      </c>
      <c r="S402" s="7">
        <f t="shared" si="39"/>
        <v>41502.208333333336</v>
      </c>
      <c r="T402" s="7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42"/>
        <v>plays</v>
      </c>
      <c r="S403" s="7">
        <f t="shared" si="39"/>
        <v>43765.208333333328</v>
      </c>
      <c r="T403" s="7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42"/>
        <v>shorts</v>
      </c>
      <c r="S404" s="7">
        <f t="shared" si="39"/>
        <v>40914.25</v>
      </c>
      <c r="T404" s="7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42"/>
        <v>plays</v>
      </c>
      <c r="S405" s="7">
        <f t="shared" si="39"/>
        <v>40310.208333333336</v>
      </c>
      <c r="T405" s="7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42"/>
        <v>plays</v>
      </c>
      <c r="S406" s="7">
        <f t="shared" si="39"/>
        <v>43053.25</v>
      </c>
      <c r="T406" s="7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42"/>
        <v>plays</v>
      </c>
      <c r="S407" s="7">
        <f t="shared" si="39"/>
        <v>43255.208333333328</v>
      </c>
      <c r="T407" s="7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42"/>
        <v>documentary</v>
      </c>
      <c r="S408" s="7">
        <f t="shared" si="39"/>
        <v>41304.25</v>
      </c>
      <c r="T408" s="7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42"/>
        <v>plays</v>
      </c>
      <c r="S409" s="7">
        <f t="shared" si="39"/>
        <v>43751.208333333328</v>
      </c>
      <c r="T409" s="7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42"/>
        <v>documentary</v>
      </c>
      <c r="S410" s="7">
        <f t="shared" si="39"/>
        <v>42541.208333333328</v>
      </c>
      <c r="T410" s="7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42"/>
        <v>rock</v>
      </c>
      <c r="S411" s="7">
        <f t="shared" si="39"/>
        <v>42843.208333333328</v>
      </c>
      <c r="T411" s="7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42"/>
        <v>mobile games</v>
      </c>
      <c r="S412" s="7">
        <f t="shared" si="39"/>
        <v>42122.208333333328</v>
      </c>
      <c r="T412" s="7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42"/>
        <v>plays</v>
      </c>
      <c r="S413" s="7">
        <f t="shared" si="39"/>
        <v>42884.208333333328</v>
      </c>
      <c r="T413" s="7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42"/>
        <v>fiction</v>
      </c>
      <c r="S414" s="7">
        <f t="shared" si="39"/>
        <v>41642.25</v>
      </c>
      <c r="T414" s="7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42"/>
        <v>animation</v>
      </c>
      <c r="S415" s="7">
        <f t="shared" si="39"/>
        <v>43431.25</v>
      </c>
      <c r="T415" s="7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42"/>
        <v>food trucks</v>
      </c>
      <c r="S416" s="7">
        <f t="shared" si="39"/>
        <v>40288.208333333336</v>
      </c>
      <c r="T416" s="7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42"/>
        <v>plays</v>
      </c>
      <c r="S417" s="7">
        <f t="shared" si="39"/>
        <v>40921.25</v>
      </c>
      <c r="T417" s="7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42"/>
        <v>documentary</v>
      </c>
      <c r="S418" s="7">
        <f t="shared" si="39"/>
        <v>40560.25</v>
      </c>
      <c r="T418" s="7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42"/>
        <v>plays</v>
      </c>
      <c r="S419" s="7">
        <f t="shared" si="39"/>
        <v>43407.208333333328</v>
      </c>
      <c r="T419" s="7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42"/>
        <v>documentary</v>
      </c>
      <c r="S420" s="7">
        <f t="shared" si="39"/>
        <v>41035.208333333336</v>
      </c>
      <c r="T420" s="7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42"/>
        <v>web</v>
      </c>
      <c r="S421" s="7">
        <f t="shared" si="39"/>
        <v>40899.25</v>
      </c>
      <c r="T421" s="7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42"/>
        <v>plays</v>
      </c>
      <c r="S422" s="7">
        <f t="shared" si="39"/>
        <v>42911.208333333328</v>
      </c>
      <c r="T422" s="7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42"/>
        <v>wearables</v>
      </c>
      <c r="S423" s="7">
        <f t="shared" si="39"/>
        <v>42915.208333333328</v>
      </c>
      <c r="T423" s="7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42"/>
        <v>plays</v>
      </c>
      <c r="S424" s="7">
        <f t="shared" si="39"/>
        <v>40285.208333333336</v>
      </c>
      <c r="T424" s="7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42"/>
        <v>food trucks</v>
      </c>
      <c r="S425" s="7">
        <f t="shared" si="39"/>
        <v>40808.208333333336</v>
      </c>
      <c r="T425" s="7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42"/>
        <v>indie rock</v>
      </c>
      <c r="S426" s="7">
        <f t="shared" si="39"/>
        <v>43208.208333333328</v>
      </c>
      <c r="T426" s="7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42"/>
        <v>photography books</v>
      </c>
      <c r="S427" s="7">
        <f t="shared" si="39"/>
        <v>42213.208333333328</v>
      </c>
      <c r="T427" s="7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42"/>
        <v>plays</v>
      </c>
      <c r="S428" s="7">
        <f t="shared" si="39"/>
        <v>41332.25</v>
      </c>
      <c r="T428" s="7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42"/>
        <v>plays</v>
      </c>
      <c r="S429" s="7">
        <f t="shared" si="39"/>
        <v>41895.208333333336</v>
      </c>
      <c r="T429" s="7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42"/>
        <v>animation</v>
      </c>
      <c r="S430" s="7">
        <f t="shared" si="39"/>
        <v>40585.25</v>
      </c>
      <c r="T430" s="7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42"/>
        <v>photography books</v>
      </c>
      <c r="S431" s="7">
        <f t="shared" si="39"/>
        <v>41680.25</v>
      </c>
      <c r="T431" s="7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42"/>
        <v>plays</v>
      </c>
      <c r="S432" s="7">
        <f t="shared" si="39"/>
        <v>43737.208333333328</v>
      </c>
      <c r="T432" s="7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42"/>
        <v>plays</v>
      </c>
      <c r="S433" s="7">
        <f t="shared" si="39"/>
        <v>43273.208333333328</v>
      </c>
      <c r="T433" s="7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42"/>
        <v>plays</v>
      </c>
      <c r="S434" s="7">
        <f t="shared" si="39"/>
        <v>41761.208333333336</v>
      </c>
      <c r="T434" s="7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42"/>
        <v>documentary</v>
      </c>
      <c r="S435" s="7">
        <f t="shared" si="39"/>
        <v>41603.25</v>
      </c>
      <c r="T435" s="7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42"/>
        <v>plays</v>
      </c>
      <c r="S436" s="7">
        <f t="shared" si="39"/>
        <v>42705.25</v>
      </c>
      <c r="T436" s="7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42"/>
        <v>plays</v>
      </c>
      <c r="S437" s="7">
        <f t="shared" si="39"/>
        <v>41988.25</v>
      </c>
      <c r="T437" s="7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42"/>
        <v>jazz</v>
      </c>
      <c r="S438" s="7">
        <f t="shared" si="39"/>
        <v>43575.208333333328</v>
      </c>
      <c r="T438" s="7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42"/>
        <v>animation</v>
      </c>
      <c r="S439" s="7">
        <f t="shared" si="39"/>
        <v>42260.208333333328</v>
      </c>
      <c r="T439" s="7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42"/>
        <v>plays</v>
      </c>
      <c r="S440" s="7">
        <f t="shared" si="39"/>
        <v>41337.25</v>
      </c>
      <c r="T440" s="7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42"/>
        <v>science fiction</v>
      </c>
      <c r="S441" s="7">
        <f t="shared" si="39"/>
        <v>42680.208333333328</v>
      </c>
      <c r="T441" s="7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42"/>
        <v>television</v>
      </c>
      <c r="S442" s="7">
        <f t="shared" si="39"/>
        <v>42916.208333333328</v>
      </c>
      <c r="T442" s="7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42"/>
        <v>wearables</v>
      </c>
      <c r="S443" s="7">
        <f t="shared" si="39"/>
        <v>41025.208333333336</v>
      </c>
      <c r="T443" s="7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42"/>
        <v>plays</v>
      </c>
      <c r="S444" s="7">
        <f t="shared" si="39"/>
        <v>42980.208333333328</v>
      </c>
      <c r="T444" s="7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42"/>
        <v>plays</v>
      </c>
      <c r="S445" s="7">
        <f t="shared" si="39"/>
        <v>40451.208333333336</v>
      </c>
      <c r="T445" s="7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42"/>
        <v>indie rock</v>
      </c>
      <c r="S446" s="7">
        <f t="shared" si="39"/>
        <v>40748.208333333336</v>
      </c>
      <c r="T446" s="7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42"/>
        <v>plays</v>
      </c>
      <c r="S447" s="7">
        <f t="shared" si="39"/>
        <v>40515.25</v>
      </c>
      <c r="T447" s="7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42"/>
        <v>wearables</v>
      </c>
      <c r="S448" s="7">
        <f t="shared" si="39"/>
        <v>41261.25</v>
      </c>
      <c r="T448" s="7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42"/>
        <v>television</v>
      </c>
      <c r="S449" s="7">
        <f t="shared" si="39"/>
        <v>43088.25</v>
      </c>
      <c r="T449" s="7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7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42"/>
        <v>video games</v>
      </c>
      <c r="S450" s="7">
        <f t="shared" si="39"/>
        <v>41378.208333333336</v>
      </c>
      <c r="T450" s="7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3">ROUND((E451/D451)*100,0)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IFERROR(LEFT(P451, SEARCH("/", P451) - 1), P451)</f>
        <v>games</v>
      </c>
      <c r="R451" t="str">
        <f t="shared" si="42"/>
        <v>video games</v>
      </c>
      <c r="S451" s="7">
        <f t="shared" ref="S451:S514" si="45">(((L451/60)/60)/24)+DATE(1970,1,1)</f>
        <v>43530.25</v>
      </c>
      <c r="T451" s="7">
        <f t="shared" ref="T451:T514" si="46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 t="s">
        <v>14</v>
      </c>
      <c r="H452">
        <v>1</v>
      </c>
      <c r="I452">
        <f t="shared" ref="I452:I515" si="47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ref="R452:R515" si="48">IFERROR(MID(P452, SEARCH("/", P452) + 1, LEN(P452)), "")</f>
        <v>animation</v>
      </c>
      <c r="S452" s="7">
        <f t="shared" si="45"/>
        <v>43394.208333333328</v>
      </c>
      <c r="T452" s="7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3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8"/>
        <v>rock</v>
      </c>
      <c r="S453" s="7">
        <f t="shared" si="45"/>
        <v>42935.208333333328</v>
      </c>
      <c r="T453" s="7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3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8"/>
        <v>drama</v>
      </c>
      <c r="S454" s="7">
        <f t="shared" si="45"/>
        <v>40365.208333333336</v>
      </c>
      <c r="T454" s="7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3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8"/>
        <v>science fiction</v>
      </c>
      <c r="S455" s="7">
        <f t="shared" si="45"/>
        <v>42705.25</v>
      </c>
      <c r="T455" s="7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3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8"/>
        <v>drama</v>
      </c>
      <c r="S456" s="7">
        <f t="shared" si="45"/>
        <v>41568.208333333336</v>
      </c>
      <c r="T456" s="7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3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8"/>
        <v>plays</v>
      </c>
      <c r="S457" s="7">
        <f t="shared" si="45"/>
        <v>40809.208333333336</v>
      </c>
      <c r="T457" s="7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3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8"/>
        <v>indie rock</v>
      </c>
      <c r="S458" s="7">
        <f t="shared" si="45"/>
        <v>43141.25</v>
      </c>
      <c r="T458" s="7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3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8"/>
        <v>plays</v>
      </c>
      <c r="S459" s="7">
        <f t="shared" si="45"/>
        <v>42657.208333333328</v>
      </c>
      <c r="T459" s="7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3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8"/>
        <v>plays</v>
      </c>
      <c r="S460" s="7">
        <f t="shared" si="45"/>
        <v>40265.208333333336</v>
      </c>
      <c r="T460" s="7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3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8"/>
        <v>documentary</v>
      </c>
      <c r="S461" s="7">
        <f t="shared" si="45"/>
        <v>42001.25</v>
      </c>
      <c r="T461" s="7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3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8"/>
        <v>plays</v>
      </c>
      <c r="S462" s="7">
        <f t="shared" si="45"/>
        <v>40399.208333333336</v>
      </c>
      <c r="T462" s="7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3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8"/>
        <v>drama</v>
      </c>
      <c r="S463" s="7">
        <f t="shared" si="45"/>
        <v>41757.208333333336</v>
      </c>
      <c r="T463" s="7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3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8"/>
        <v>mobile games</v>
      </c>
      <c r="S464" s="7">
        <f t="shared" si="45"/>
        <v>41304.25</v>
      </c>
      <c r="T464" s="7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3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8"/>
        <v>animation</v>
      </c>
      <c r="S465" s="7">
        <f t="shared" si="45"/>
        <v>41639.25</v>
      </c>
      <c r="T465" s="7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3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8"/>
        <v>plays</v>
      </c>
      <c r="S466" s="7">
        <f t="shared" si="45"/>
        <v>43142.25</v>
      </c>
      <c r="T466" s="7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3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8"/>
        <v>translations</v>
      </c>
      <c r="S467" s="7">
        <f t="shared" si="45"/>
        <v>43127.25</v>
      </c>
      <c r="T467" s="7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8"/>
        <v>wearables</v>
      </c>
      <c r="S468" s="7">
        <f t="shared" si="45"/>
        <v>41409.208333333336</v>
      </c>
      <c r="T468" s="7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3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8"/>
        <v>web</v>
      </c>
      <c r="S469" s="7">
        <f t="shared" si="45"/>
        <v>42331.25</v>
      </c>
      <c r="T469" s="7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3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8"/>
        <v>plays</v>
      </c>
      <c r="S470" s="7">
        <f t="shared" si="45"/>
        <v>43569.208333333328</v>
      </c>
      <c r="T470" s="7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3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8"/>
        <v>drama</v>
      </c>
      <c r="S471" s="7">
        <f t="shared" si="45"/>
        <v>42142.208333333328</v>
      </c>
      <c r="T471" s="7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3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8"/>
        <v>wearables</v>
      </c>
      <c r="S472" s="7">
        <f t="shared" si="45"/>
        <v>42716.25</v>
      </c>
      <c r="T472" s="7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8"/>
        <v>food trucks</v>
      </c>
      <c r="S473" s="7">
        <f t="shared" si="45"/>
        <v>41031.208333333336</v>
      </c>
      <c r="T473" s="7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3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8"/>
        <v>rock</v>
      </c>
      <c r="S474" s="7">
        <f t="shared" si="45"/>
        <v>43535.208333333328</v>
      </c>
      <c r="T474" s="7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3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8"/>
        <v>electric music</v>
      </c>
      <c r="S475" s="7">
        <f t="shared" si="45"/>
        <v>43277.208333333328</v>
      </c>
      <c r="T475" s="7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3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8"/>
        <v>television</v>
      </c>
      <c r="S476" s="7">
        <f t="shared" si="45"/>
        <v>41989.25</v>
      </c>
      <c r="T476" s="7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3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8"/>
        <v>translations</v>
      </c>
      <c r="S477" s="7">
        <f t="shared" si="45"/>
        <v>41450.208333333336</v>
      </c>
      <c r="T477" s="7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3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8"/>
        <v>fiction</v>
      </c>
      <c r="S478" s="7">
        <f t="shared" si="45"/>
        <v>43322.208333333328</v>
      </c>
      <c r="T478" s="7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3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8"/>
        <v>science fiction</v>
      </c>
      <c r="S479" s="7">
        <f t="shared" si="45"/>
        <v>40720.208333333336</v>
      </c>
      <c r="T479" s="7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3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8"/>
        <v>wearables</v>
      </c>
      <c r="S480" s="7">
        <f t="shared" si="45"/>
        <v>42072.208333333328</v>
      </c>
      <c r="T480" s="7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3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8"/>
        <v>food trucks</v>
      </c>
      <c r="S481" s="7">
        <f t="shared" si="45"/>
        <v>42945.208333333328</v>
      </c>
      <c r="T481" s="7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3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8"/>
        <v>photography books</v>
      </c>
      <c r="S482" s="7">
        <f t="shared" si="45"/>
        <v>40248.25</v>
      </c>
      <c r="T482" s="7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3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8"/>
        <v>plays</v>
      </c>
      <c r="S483" s="7">
        <f t="shared" si="45"/>
        <v>41913.208333333336</v>
      </c>
      <c r="T483" s="7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3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8"/>
        <v>fiction</v>
      </c>
      <c r="S484" s="7">
        <f t="shared" si="45"/>
        <v>40963.25</v>
      </c>
      <c r="T484" s="7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3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8"/>
        <v>plays</v>
      </c>
      <c r="S485" s="7">
        <f t="shared" si="45"/>
        <v>43811.25</v>
      </c>
      <c r="T485" s="7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3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8"/>
        <v>food trucks</v>
      </c>
      <c r="S486" s="7">
        <f t="shared" si="45"/>
        <v>41855.208333333336</v>
      </c>
      <c r="T486" s="7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3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8"/>
        <v>plays</v>
      </c>
      <c r="S487" s="7">
        <f t="shared" si="45"/>
        <v>43626.208333333328</v>
      </c>
      <c r="T487" s="7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3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8"/>
        <v>translations</v>
      </c>
      <c r="S488" s="7">
        <f t="shared" si="45"/>
        <v>43168.25</v>
      </c>
      <c r="T488" s="7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3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8"/>
        <v>plays</v>
      </c>
      <c r="S489" s="7">
        <f t="shared" si="45"/>
        <v>42845.208333333328</v>
      </c>
      <c r="T489" s="7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3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8"/>
        <v>plays</v>
      </c>
      <c r="S490" s="7">
        <f t="shared" si="45"/>
        <v>42403.25</v>
      </c>
      <c r="T490" s="7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3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8"/>
        <v>wearables</v>
      </c>
      <c r="S491" s="7">
        <f t="shared" si="45"/>
        <v>40406.208333333336</v>
      </c>
      <c r="T491" s="7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3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8"/>
        <v>audio</v>
      </c>
      <c r="S492" s="7">
        <f t="shared" si="45"/>
        <v>43786.25</v>
      </c>
      <c r="T492" s="7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3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8"/>
        <v>food trucks</v>
      </c>
      <c r="S493" s="7">
        <f t="shared" si="45"/>
        <v>41456.208333333336</v>
      </c>
      <c r="T493" s="7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3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8"/>
        <v>shorts</v>
      </c>
      <c r="S494" s="7">
        <f t="shared" si="45"/>
        <v>40336.208333333336</v>
      </c>
      <c r="T494" s="7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3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8"/>
        <v>photography books</v>
      </c>
      <c r="S495" s="7">
        <f t="shared" si="45"/>
        <v>43645.208333333328</v>
      </c>
      <c r="T495" s="7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3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8"/>
        <v>wearables</v>
      </c>
      <c r="S496" s="7">
        <f t="shared" si="45"/>
        <v>40990.208333333336</v>
      </c>
      <c r="T496" s="7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3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8"/>
        <v>plays</v>
      </c>
      <c r="S497" s="7">
        <f t="shared" si="45"/>
        <v>41800.208333333336</v>
      </c>
      <c r="T497" s="7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3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8"/>
        <v>animation</v>
      </c>
      <c r="S498" s="7">
        <f t="shared" si="45"/>
        <v>42876.208333333328</v>
      </c>
      <c r="T498" s="7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3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8"/>
        <v>wearables</v>
      </c>
      <c r="S499" s="7">
        <f t="shared" si="45"/>
        <v>42724.25</v>
      </c>
      <c r="T499" s="7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3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8"/>
        <v>web</v>
      </c>
      <c r="S500" s="7">
        <f t="shared" si="45"/>
        <v>42005.25</v>
      </c>
      <c r="T500" s="7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3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8"/>
        <v>documentary</v>
      </c>
      <c r="S501" s="7">
        <f t="shared" si="45"/>
        <v>42444.208333333328</v>
      </c>
      <c r="T501" s="7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8"/>
        <v>plays</v>
      </c>
      <c r="S502" s="7">
        <f t="shared" si="45"/>
        <v>41395.208333333336</v>
      </c>
      <c r="T502" s="7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3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8"/>
        <v>documentary</v>
      </c>
      <c r="S503" s="7">
        <f t="shared" si="45"/>
        <v>41345.208333333336</v>
      </c>
      <c r="T503" s="7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3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8"/>
        <v>video games</v>
      </c>
      <c r="S504" s="7">
        <f t="shared" si="45"/>
        <v>41117.208333333336</v>
      </c>
      <c r="T504" s="7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3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8"/>
        <v>drama</v>
      </c>
      <c r="S505" s="7">
        <f t="shared" si="45"/>
        <v>42186.208333333328</v>
      </c>
      <c r="T505" s="7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3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8"/>
        <v>rock</v>
      </c>
      <c r="S506" s="7">
        <f t="shared" si="45"/>
        <v>42142.208333333328</v>
      </c>
      <c r="T506" s="7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3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8"/>
        <v>radio &amp; podcasts</v>
      </c>
      <c r="S507" s="7">
        <f t="shared" si="45"/>
        <v>41341.25</v>
      </c>
      <c r="T507" s="7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3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8"/>
        <v>plays</v>
      </c>
      <c r="S508" s="7">
        <f t="shared" si="45"/>
        <v>43062.25</v>
      </c>
      <c r="T508" s="7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3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8"/>
        <v>web</v>
      </c>
      <c r="S509" s="7">
        <f t="shared" si="45"/>
        <v>41373.208333333336</v>
      </c>
      <c r="T509" s="7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3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8"/>
        <v>plays</v>
      </c>
      <c r="S510" s="7">
        <f t="shared" si="45"/>
        <v>43310.208333333328</v>
      </c>
      <c r="T510" s="7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3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8"/>
        <v>plays</v>
      </c>
      <c r="S511" s="7">
        <f t="shared" si="45"/>
        <v>41034.208333333336</v>
      </c>
      <c r="T511" s="7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3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8"/>
        <v>drama</v>
      </c>
      <c r="S512" s="7">
        <f t="shared" si="45"/>
        <v>43251.208333333328</v>
      </c>
      <c r="T512" s="7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3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8"/>
        <v>plays</v>
      </c>
      <c r="S513" s="7">
        <f t="shared" si="45"/>
        <v>43671.208333333328</v>
      </c>
      <c r="T513" s="7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3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8"/>
        <v>video games</v>
      </c>
      <c r="S514" s="7">
        <f t="shared" si="45"/>
        <v>41825.208333333336</v>
      </c>
      <c r="T514" s="7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9">ROUND((E515/D515)*100,0)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IFERROR(LEFT(P515, SEARCH("/", P515) - 1), P515)</f>
        <v>film &amp; video</v>
      </c>
      <c r="R515" t="str">
        <f t="shared" si="48"/>
        <v>television</v>
      </c>
      <c r="S515" s="7">
        <f t="shared" ref="S515:S578" si="51">(((L515/60)/60)/24)+DATE(1970,1,1)</f>
        <v>40430.208333333336</v>
      </c>
      <c r="T515" s="7">
        <f t="shared" ref="T515:T578" si="52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9"/>
        <v>22</v>
      </c>
      <c r="G516" t="s">
        <v>74</v>
      </c>
      <c r="H516">
        <v>528</v>
      </c>
      <c r="I516">
        <f t="shared" ref="I516:I579" si="53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ref="R516:R579" si="54">IFERROR(MID(P516, SEARCH("/", P516) + 1, LEN(P516)), "")</f>
        <v>rock</v>
      </c>
      <c r="S516" s="7">
        <f t="shared" si="51"/>
        <v>41614.25</v>
      </c>
      <c r="T516" s="7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9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4"/>
        <v>plays</v>
      </c>
      <c r="S517" s="7">
        <f t="shared" si="51"/>
        <v>40900.25</v>
      </c>
      <c r="T517" s="7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9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4"/>
        <v>nonfiction</v>
      </c>
      <c r="S518" s="7">
        <f t="shared" si="51"/>
        <v>40396.208333333336</v>
      </c>
      <c r="T518" s="7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9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4"/>
        <v>food trucks</v>
      </c>
      <c r="S519" s="7">
        <f t="shared" si="51"/>
        <v>42860.208333333328</v>
      </c>
      <c r="T519" s="7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9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4"/>
        <v>animation</v>
      </c>
      <c r="S520" s="7">
        <f t="shared" si="51"/>
        <v>43154.25</v>
      </c>
      <c r="T520" s="7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9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4"/>
        <v>rock</v>
      </c>
      <c r="S521" s="7">
        <f t="shared" si="51"/>
        <v>42012.25</v>
      </c>
      <c r="T521" s="7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9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4"/>
        <v>plays</v>
      </c>
      <c r="S522" s="7">
        <f t="shared" si="51"/>
        <v>43574.208333333328</v>
      </c>
      <c r="T522" s="7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9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4"/>
        <v>drama</v>
      </c>
      <c r="S523" s="7">
        <f t="shared" si="51"/>
        <v>42605.208333333328</v>
      </c>
      <c r="T523" s="7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9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4"/>
        <v>shorts</v>
      </c>
      <c r="S524" s="7">
        <f t="shared" si="51"/>
        <v>41093.208333333336</v>
      </c>
      <c r="T524" s="7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9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4"/>
        <v>shorts</v>
      </c>
      <c r="S525" s="7">
        <f t="shared" si="51"/>
        <v>40241.25</v>
      </c>
      <c r="T525" s="7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9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4"/>
        <v>plays</v>
      </c>
      <c r="S526" s="7">
        <f t="shared" si="51"/>
        <v>40294.208333333336</v>
      </c>
      <c r="T526" s="7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9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4"/>
        <v>wearables</v>
      </c>
      <c r="S527" s="7">
        <f t="shared" si="51"/>
        <v>40505.25</v>
      </c>
      <c r="T527" s="7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9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4"/>
        <v>plays</v>
      </c>
      <c r="S528" s="7">
        <f t="shared" si="51"/>
        <v>42364.25</v>
      </c>
      <c r="T528" s="7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9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4"/>
        <v>animation</v>
      </c>
      <c r="S529" s="7">
        <f t="shared" si="51"/>
        <v>42405.25</v>
      </c>
      <c r="T529" s="7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9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4"/>
        <v>indie rock</v>
      </c>
      <c r="S530" s="7">
        <f t="shared" si="51"/>
        <v>41601.25</v>
      </c>
      <c r="T530" s="7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9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4"/>
        <v>video games</v>
      </c>
      <c r="S531" s="7">
        <f t="shared" si="51"/>
        <v>41769.208333333336</v>
      </c>
      <c r="T531" s="7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9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4"/>
        <v>fiction</v>
      </c>
      <c r="S532" s="7">
        <f t="shared" si="51"/>
        <v>40421.208333333336</v>
      </c>
      <c r="T532" s="7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9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4"/>
        <v>video games</v>
      </c>
      <c r="S533" s="7">
        <f t="shared" si="51"/>
        <v>41589.25</v>
      </c>
      <c r="T533" s="7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9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4"/>
        <v>plays</v>
      </c>
      <c r="S534" s="7">
        <f t="shared" si="51"/>
        <v>43125.25</v>
      </c>
      <c r="T534" s="7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9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4"/>
        <v>indie rock</v>
      </c>
      <c r="S535" s="7">
        <f t="shared" si="51"/>
        <v>41479.208333333336</v>
      </c>
      <c r="T535" s="7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9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4"/>
        <v>drama</v>
      </c>
      <c r="S536" s="7">
        <f t="shared" si="51"/>
        <v>43329.208333333328</v>
      </c>
      <c r="T536" s="7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9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4"/>
        <v>plays</v>
      </c>
      <c r="S537" s="7">
        <f t="shared" si="51"/>
        <v>43259.208333333328</v>
      </c>
      <c r="T537" s="7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9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4"/>
        <v>fiction</v>
      </c>
      <c r="S538" s="7">
        <f t="shared" si="51"/>
        <v>40414.208333333336</v>
      </c>
      <c r="T538" s="7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9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4"/>
        <v>documentary</v>
      </c>
      <c r="S539" s="7">
        <f t="shared" si="51"/>
        <v>43342.208333333328</v>
      </c>
      <c r="T539" s="7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9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4"/>
        <v>mobile games</v>
      </c>
      <c r="S540" s="7">
        <f t="shared" si="51"/>
        <v>41539.208333333336</v>
      </c>
      <c r="T540" s="7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9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4"/>
        <v>food trucks</v>
      </c>
      <c r="S541" s="7">
        <f t="shared" si="51"/>
        <v>43647.208333333328</v>
      </c>
      <c r="T541" s="7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9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4"/>
        <v>photography books</v>
      </c>
      <c r="S542" s="7">
        <f t="shared" si="51"/>
        <v>43225.208333333328</v>
      </c>
      <c r="T542" s="7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9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4"/>
        <v>mobile games</v>
      </c>
      <c r="S543" s="7">
        <f t="shared" si="51"/>
        <v>42165.208333333328</v>
      </c>
      <c r="T543" s="7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9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4"/>
        <v>indie rock</v>
      </c>
      <c r="S544" s="7">
        <f t="shared" si="51"/>
        <v>42391.25</v>
      </c>
      <c r="T544" s="7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9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4"/>
        <v>video games</v>
      </c>
      <c r="S545" s="7">
        <f t="shared" si="51"/>
        <v>41528.208333333336</v>
      </c>
      <c r="T545" s="7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9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4"/>
        <v>rock</v>
      </c>
      <c r="S546" s="7">
        <f t="shared" si="51"/>
        <v>42377.25</v>
      </c>
      <c r="T546" s="7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9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4"/>
        <v>plays</v>
      </c>
      <c r="S547" s="7">
        <f t="shared" si="51"/>
        <v>43824.25</v>
      </c>
      <c r="T547" s="7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9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4"/>
        <v>plays</v>
      </c>
      <c r="S548" s="7">
        <f t="shared" si="51"/>
        <v>43360.208333333328</v>
      </c>
      <c r="T548" s="7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4"/>
        <v>drama</v>
      </c>
      <c r="S549" s="7">
        <f t="shared" si="51"/>
        <v>42029.25</v>
      </c>
      <c r="T549" s="7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9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4"/>
        <v>plays</v>
      </c>
      <c r="S550" s="7">
        <f t="shared" si="51"/>
        <v>42461.208333333328</v>
      </c>
      <c r="T550" s="7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9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4"/>
        <v>wearables</v>
      </c>
      <c r="S551" s="7">
        <f t="shared" si="51"/>
        <v>41422.208333333336</v>
      </c>
      <c r="T551" s="7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4"/>
        <v>indie rock</v>
      </c>
      <c r="S552" s="7">
        <f t="shared" si="51"/>
        <v>40968.25</v>
      </c>
      <c r="T552" s="7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9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4"/>
        <v>web</v>
      </c>
      <c r="S553" s="7">
        <f t="shared" si="51"/>
        <v>41993.25</v>
      </c>
      <c r="T553" s="7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9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4"/>
        <v>plays</v>
      </c>
      <c r="S554" s="7">
        <f t="shared" si="51"/>
        <v>42700.25</v>
      </c>
      <c r="T554" s="7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9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4"/>
        <v>rock</v>
      </c>
      <c r="S555" s="7">
        <f t="shared" si="51"/>
        <v>40545.25</v>
      </c>
      <c r="T555" s="7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9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4"/>
        <v>indie rock</v>
      </c>
      <c r="S556" s="7">
        <f t="shared" si="51"/>
        <v>42723.25</v>
      </c>
      <c r="T556" s="7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9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4"/>
        <v>rock</v>
      </c>
      <c r="S557" s="7">
        <f t="shared" si="51"/>
        <v>41731.208333333336</v>
      </c>
      <c r="T557" s="7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9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4"/>
        <v>translations</v>
      </c>
      <c r="S558" s="7">
        <f t="shared" si="51"/>
        <v>40792.208333333336</v>
      </c>
      <c r="T558" s="7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9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4"/>
        <v>science fiction</v>
      </c>
      <c r="S559" s="7">
        <f t="shared" si="51"/>
        <v>42279.208333333328</v>
      </c>
      <c r="T559" s="7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9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4"/>
        <v>plays</v>
      </c>
      <c r="S560" s="7">
        <f t="shared" si="51"/>
        <v>42424.25</v>
      </c>
      <c r="T560" s="7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9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4"/>
        <v>plays</v>
      </c>
      <c r="S561" s="7">
        <f t="shared" si="51"/>
        <v>42584.208333333328</v>
      </c>
      <c r="T561" s="7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9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4"/>
        <v>animation</v>
      </c>
      <c r="S562" s="7">
        <f t="shared" si="51"/>
        <v>40865.25</v>
      </c>
      <c r="T562" s="7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9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4"/>
        <v>plays</v>
      </c>
      <c r="S563" s="7">
        <f t="shared" si="51"/>
        <v>40833.208333333336</v>
      </c>
      <c r="T563" s="7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9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4"/>
        <v>rock</v>
      </c>
      <c r="S564" s="7">
        <f t="shared" si="51"/>
        <v>43536.208333333328</v>
      </c>
      <c r="T564" s="7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9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4"/>
        <v>documentary</v>
      </c>
      <c r="S565" s="7">
        <f t="shared" si="51"/>
        <v>43417.25</v>
      </c>
      <c r="T565" s="7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9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4"/>
        <v>plays</v>
      </c>
      <c r="S566" s="7">
        <f t="shared" si="51"/>
        <v>42078.208333333328</v>
      </c>
      <c r="T566" s="7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9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4"/>
        <v>plays</v>
      </c>
      <c r="S567" s="7">
        <f t="shared" si="51"/>
        <v>40862.25</v>
      </c>
      <c r="T567" s="7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9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4"/>
        <v>electric music</v>
      </c>
      <c r="S568" s="7">
        <f t="shared" si="51"/>
        <v>42424.25</v>
      </c>
      <c r="T568" s="7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9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4"/>
        <v>rock</v>
      </c>
      <c r="S569" s="7">
        <f t="shared" si="51"/>
        <v>41830.208333333336</v>
      </c>
      <c r="T569" s="7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9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4"/>
        <v>plays</v>
      </c>
      <c r="S570" s="7">
        <f t="shared" si="51"/>
        <v>40374.208333333336</v>
      </c>
      <c r="T570" s="7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9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4"/>
        <v>animation</v>
      </c>
      <c r="S571" s="7">
        <f t="shared" si="51"/>
        <v>40554.25</v>
      </c>
      <c r="T571" s="7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9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4"/>
        <v>rock</v>
      </c>
      <c r="S572" s="7">
        <f t="shared" si="51"/>
        <v>41993.25</v>
      </c>
      <c r="T572" s="7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9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4"/>
        <v>shorts</v>
      </c>
      <c r="S573" s="7">
        <f t="shared" si="51"/>
        <v>42174.208333333328</v>
      </c>
      <c r="T573" s="7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9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4"/>
        <v>rock</v>
      </c>
      <c r="S574" s="7">
        <f t="shared" si="51"/>
        <v>42275.208333333328</v>
      </c>
      <c r="T574" s="7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9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4"/>
        <v>audio</v>
      </c>
      <c r="S575" s="7">
        <f t="shared" si="51"/>
        <v>41761.208333333336</v>
      </c>
      <c r="T575" s="7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9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4"/>
        <v>food trucks</v>
      </c>
      <c r="S576" s="7">
        <f t="shared" si="51"/>
        <v>43806.25</v>
      </c>
      <c r="T576" s="7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9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4"/>
        <v>plays</v>
      </c>
      <c r="S577" s="7">
        <f t="shared" si="51"/>
        <v>41779.208333333336</v>
      </c>
      <c r="T577" s="7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9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4"/>
        <v>plays</v>
      </c>
      <c r="S578" s="7">
        <f t="shared" si="51"/>
        <v>43040.208333333328</v>
      </c>
      <c r="T578" s="7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5">ROUND((E579/D579)*100,0)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IFERROR(LEFT(P579, SEARCH("/", P579) - 1), P579)</f>
        <v>music</v>
      </c>
      <c r="R579" t="str">
        <f t="shared" si="54"/>
        <v>jazz</v>
      </c>
      <c r="S579" s="7">
        <f t="shared" ref="S579:S642" si="57">(((L579/60)/60)/24)+DATE(1970,1,1)</f>
        <v>40613.25</v>
      </c>
      <c r="T579" s="7">
        <f t="shared" ref="T579:T642" si="5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5"/>
        <v>17</v>
      </c>
      <c r="G580" t="s">
        <v>14</v>
      </c>
      <c r="H580">
        <v>245</v>
      </c>
      <c r="I580">
        <f t="shared" ref="I580:I643" si="5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ref="R580:R643" si="60">IFERROR(MID(P580, SEARCH("/", P580) + 1, LEN(P580)), "")</f>
        <v>science fiction</v>
      </c>
      <c r="S580" s="7">
        <f t="shared" si="57"/>
        <v>40878.25</v>
      </c>
      <c r="T580" s="7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5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60"/>
        <v>jazz</v>
      </c>
      <c r="S581" s="7">
        <f t="shared" si="57"/>
        <v>40762.208333333336</v>
      </c>
      <c r="T581" s="7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5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60"/>
        <v>plays</v>
      </c>
      <c r="S582" s="7">
        <f t="shared" si="57"/>
        <v>41696.25</v>
      </c>
      <c r="T582" s="7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5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60"/>
        <v>web</v>
      </c>
      <c r="S583" s="7">
        <f t="shared" si="57"/>
        <v>40662.208333333336</v>
      </c>
      <c r="T583" s="7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5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60"/>
        <v>video games</v>
      </c>
      <c r="S584" s="7">
        <f t="shared" si="57"/>
        <v>42165.208333333328</v>
      </c>
      <c r="T584" s="7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5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60"/>
        <v>documentary</v>
      </c>
      <c r="S585" s="7">
        <f t="shared" si="57"/>
        <v>40959.25</v>
      </c>
      <c r="T585" s="7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5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60"/>
        <v>web</v>
      </c>
      <c r="S586" s="7">
        <f t="shared" si="57"/>
        <v>41024.208333333336</v>
      </c>
      <c r="T586" s="7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5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60"/>
        <v>translations</v>
      </c>
      <c r="S587" s="7">
        <f t="shared" si="57"/>
        <v>40255.208333333336</v>
      </c>
      <c r="T587" s="7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5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60"/>
        <v>rock</v>
      </c>
      <c r="S588" s="7">
        <f t="shared" si="57"/>
        <v>40499.25</v>
      </c>
      <c r="T588" s="7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5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60"/>
        <v>food trucks</v>
      </c>
      <c r="S589" s="7">
        <f t="shared" si="57"/>
        <v>43484.25</v>
      </c>
      <c r="T589" s="7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5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60"/>
        <v>plays</v>
      </c>
      <c r="S590" s="7">
        <f t="shared" si="57"/>
        <v>40262.208333333336</v>
      </c>
      <c r="T590" s="7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5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60"/>
        <v>documentary</v>
      </c>
      <c r="S591" s="7">
        <f t="shared" si="57"/>
        <v>42190.208333333328</v>
      </c>
      <c r="T591" s="7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5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60"/>
        <v>radio &amp; podcasts</v>
      </c>
      <c r="S592" s="7">
        <f t="shared" si="57"/>
        <v>41994.25</v>
      </c>
      <c r="T592" s="7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5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60"/>
        <v>video games</v>
      </c>
      <c r="S593" s="7">
        <f t="shared" si="57"/>
        <v>40373.208333333336</v>
      </c>
      <c r="T593" s="7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5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60"/>
        <v>plays</v>
      </c>
      <c r="S594" s="7">
        <f t="shared" si="57"/>
        <v>41789.208333333336</v>
      </c>
      <c r="T594" s="7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5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60"/>
        <v>animation</v>
      </c>
      <c r="S595" s="7">
        <f t="shared" si="57"/>
        <v>41724.208333333336</v>
      </c>
      <c r="T595" s="7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5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60"/>
        <v>plays</v>
      </c>
      <c r="S596" s="7">
        <f t="shared" si="57"/>
        <v>42548.208333333328</v>
      </c>
      <c r="T596" s="7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5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60"/>
        <v>plays</v>
      </c>
      <c r="S597" s="7">
        <f t="shared" si="57"/>
        <v>40253.208333333336</v>
      </c>
      <c r="T597" s="7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5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60"/>
        <v>drama</v>
      </c>
      <c r="S598" s="7">
        <f t="shared" si="57"/>
        <v>42434.25</v>
      </c>
      <c r="T598" s="7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5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60"/>
        <v>plays</v>
      </c>
      <c r="S599" s="7">
        <f t="shared" si="57"/>
        <v>43786.25</v>
      </c>
      <c r="T599" s="7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5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60"/>
        <v>rock</v>
      </c>
      <c r="S600" s="7">
        <f t="shared" si="57"/>
        <v>40344.208333333336</v>
      </c>
      <c r="T600" s="7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5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60"/>
        <v>documentary</v>
      </c>
      <c r="S601" s="7">
        <f t="shared" si="57"/>
        <v>42047.25</v>
      </c>
      <c r="T601" s="7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60"/>
        <v>food trucks</v>
      </c>
      <c r="S602" s="7">
        <f t="shared" si="57"/>
        <v>41485.208333333336</v>
      </c>
      <c r="T602" s="7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5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60"/>
        <v>wearables</v>
      </c>
      <c r="S603" s="7">
        <f t="shared" si="57"/>
        <v>41789.208333333336</v>
      </c>
      <c r="T603" s="7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5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60"/>
        <v>plays</v>
      </c>
      <c r="S604" s="7">
        <f t="shared" si="57"/>
        <v>42160.208333333328</v>
      </c>
      <c r="T604" s="7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5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60"/>
        <v>plays</v>
      </c>
      <c r="S605" s="7">
        <f t="shared" si="57"/>
        <v>43573.208333333328</v>
      </c>
      <c r="T605" s="7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5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60"/>
        <v>plays</v>
      </c>
      <c r="S606" s="7">
        <f t="shared" si="57"/>
        <v>40565.25</v>
      </c>
      <c r="T606" s="7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5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60"/>
        <v>nonfiction</v>
      </c>
      <c r="S607" s="7">
        <f t="shared" si="57"/>
        <v>42280.208333333328</v>
      </c>
      <c r="T607" s="7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5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60"/>
        <v>rock</v>
      </c>
      <c r="S608" s="7">
        <f t="shared" si="57"/>
        <v>42436.25</v>
      </c>
      <c r="T608" s="7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5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60"/>
        <v>food trucks</v>
      </c>
      <c r="S609" s="7">
        <f t="shared" si="57"/>
        <v>41721.208333333336</v>
      </c>
      <c r="T609" s="7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5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60"/>
        <v>jazz</v>
      </c>
      <c r="S610" s="7">
        <f t="shared" si="57"/>
        <v>43530.25</v>
      </c>
      <c r="T610" s="7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5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60"/>
        <v>science fiction</v>
      </c>
      <c r="S611" s="7">
        <f t="shared" si="57"/>
        <v>43481.25</v>
      </c>
      <c r="T611" s="7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5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60"/>
        <v>plays</v>
      </c>
      <c r="S612" s="7">
        <f t="shared" si="57"/>
        <v>41259.25</v>
      </c>
      <c r="T612" s="7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5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60"/>
        <v>plays</v>
      </c>
      <c r="S613" s="7">
        <f t="shared" si="57"/>
        <v>41480.208333333336</v>
      </c>
      <c r="T613" s="7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5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60"/>
        <v>electric music</v>
      </c>
      <c r="S614" s="7">
        <f t="shared" si="57"/>
        <v>40474.208333333336</v>
      </c>
      <c r="T614" s="7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60"/>
        <v>plays</v>
      </c>
      <c r="S615" s="7">
        <f t="shared" si="57"/>
        <v>42973.208333333328</v>
      </c>
      <c r="T615" s="7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5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60"/>
        <v>plays</v>
      </c>
      <c r="S616" s="7">
        <f t="shared" si="57"/>
        <v>42746.25</v>
      </c>
      <c r="T616" s="7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5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60"/>
        <v>plays</v>
      </c>
      <c r="S617" s="7">
        <f t="shared" si="57"/>
        <v>42489.208333333328</v>
      </c>
      <c r="T617" s="7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5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60"/>
        <v>indie rock</v>
      </c>
      <c r="S618" s="7">
        <f t="shared" si="57"/>
        <v>41537.208333333336</v>
      </c>
      <c r="T618" s="7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5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60"/>
        <v>plays</v>
      </c>
      <c r="S619" s="7">
        <f t="shared" si="57"/>
        <v>41794.208333333336</v>
      </c>
      <c r="T619" s="7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5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60"/>
        <v>nonfiction</v>
      </c>
      <c r="S620" s="7">
        <f t="shared" si="57"/>
        <v>41396.208333333336</v>
      </c>
      <c r="T620" s="7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5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60"/>
        <v>plays</v>
      </c>
      <c r="S621" s="7">
        <f t="shared" si="57"/>
        <v>40669.208333333336</v>
      </c>
      <c r="T621" s="7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5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60"/>
        <v>photography books</v>
      </c>
      <c r="S622" s="7">
        <f t="shared" si="57"/>
        <v>42559.208333333328</v>
      </c>
      <c r="T622" s="7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5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60"/>
        <v>plays</v>
      </c>
      <c r="S623" s="7">
        <f t="shared" si="57"/>
        <v>42626.208333333328</v>
      </c>
      <c r="T623" s="7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5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60"/>
        <v>indie rock</v>
      </c>
      <c r="S624" s="7">
        <f t="shared" si="57"/>
        <v>43205.208333333328</v>
      </c>
      <c r="T624" s="7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5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60"/>
        <v>plays</v>
      </c>
      <c r="S625" s="7">
        <f t="shared" si="57"/>
        <v>42201.208333333328</v>
      </c>
      <c r="T625" s="7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5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60"/>
        <v>photography books</v>
      </c>
      <c r="S626" s="7">
        <f t="shared" si="57"/>
        <v>42029.25</v>
      </c>
      <c r="T626" s="7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5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60"/>
        <v>plays</v>
      </c>
      <c r="S627" s="7">
        <f t="shared" si="57"/>
        <v>43857.25</v>
      </c>
      <c r="T627" s="7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5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60"/>
        <v>plays</v>
      </c>
      <c r="S628" s="7">
        <f t="shared" si="57"/>
        <v>40449.208333333336</v>
      </c>
      <c r="T628" s="7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5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60"/>
        <v>food trucks</v>
      </c>
      <c r="S629" s="7">
        <f t="shared" si="57"/>
        <v>40345.208333333336</v>
      </c>
      <c r="T629" s="7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5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60"/>
        <v>indie rock</v>
      </c>
      <c r="S630" s="7">
        <f t="shared" si="57"/>
        <v>40455.208333333336</v>
      </c>
      <c r="T630" s="7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5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60"/>
        <v>plays</v>
      </c>
      <c r="S631" s="7">
        <f t="shared" si="57"/>
        <v>42557.208333333328</v>
      </c>
      <c r="T631" s="7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5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60"/>
        <v>plays</v>
      </c>
      <c r="S632" s="7">
        <f t="shared" si="57"/>
        <v>43586.208333333328</v>
      </c>
      <c r="T632" s="7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5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60"/>
        <v>plays</v>
      </c>
      <c r="S633" s="7">
        <f t="shared" si="57"/>
        <v>43550.208333333328</v>
      </c>
      <c r="T633" s="7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5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60"/>
        <v>plays</v>
      </c>
      <c r="S634" s="7">
        <f t="shared" si="57"/>
        <v>41945.208333333336</v>
      </c>
      <c r="T634" s="7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5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60"/>
        <v>animation</v>
      </c>
      <c r="S635" s="7">
        <f t="shared" si="57"/>
        <v>42315.25</v>
      </c>
      <c r="T635" s="7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5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60"/>
        <v>television</v>
      </c>
      <c r="S636" s="7">
        <f t="shared" si="57"/>
        <v>42819.208333333328</v>
      </c>
      <c r="T636" s="7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5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60"/>
        <v>television</v>
      </c>
      <c r="S637" s="7">
        <f t="shared" si="57"/>
        <v>41314.25</v>
      </c>
      <c r="T637" s="7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5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60"/>
        <v>animation</v>
      </c>
      <c r="S638" s="7">
        <f t="shared" si="57"/>
        <v>40926.25</v>
      </c>
      <c r="T638" s="7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5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60"/>
        <v>plays</v>
      </c>
      <c r="S639" s="7">
        <f t="shared" si="57"/>
        <v>42688.25</v>
      </c>
      <c r="T639" s="7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5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60"/>
        <v>plays</v>
      </c>
      <c r="S640" s="7">
        <f t="shared" si="57"/>
        <v>40386.208333333336</v>
      </c>
      <c r="T640" s="7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5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60"/>
        <v>drama</v>
      </c>
      <c r="S641" s="7">
        <f t="shared" si="57"/>
        <v>43309.208333333328</v>
      </c>
      <c r="T641" s="7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5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60"/>
        <v>plays</v>
      </c>
      <c r="S642" s="7">
        <f t="shared" si="57"/>
        <v>42387.25</v>
      </c>
      <c r="T642" s="7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1">ROUND((E643/D643)*100,0)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IFERROR(LEFT(P643, SEARCH("/", P643) - 1), P643)</f>
        <v>theater</v>
      </c>
      <c r="R643" t="str">
        <f t="shared" si="60"/>
        <v>plays</v>
      </c>
      <c r="S643" s="7">
        <f t="shared" ref="S643:S706" si="63">(((L643/60)/60)/24)+DATE(1970,1,1)</f>
        <v>42786.25</v>
      </c>
      <c r="T643" s="7">
        <f t="shared" ref="T643:T706" si="64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</v>
      </c>
      <c r="G644" t="s">
        <v>20</v>
      </c>
      <c r="H644">
        <v>129</v>
      </c>
      <c r="I644">
        <f t="shared" ref="I644:I707" si="65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ref="R644:R707" si="66">IFERROR(MID(P644, SEARCH("/", P644) + 1, LEN(P644)), "")</f>
        <v>wearables</v>
      </c>
      <c r="S644" s="7">
        <f t="shared" si="63"/>
        <v>43451.25</v>
      </c>
      <c r="T644" s="7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6"/>
        <v>plays</v>
      </c>
      <c r="S645" s="7">
        <f t="shared" si="63"/>
        <v>42795.25</v>
      </c>
      <c r="T645" s="7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6"/>
        <v>plays</v>
      </c>
      <c r="S646" s="7">
        <f t="shared" si="63"/>
        <v>43452.25</v>
      </c>
      <c r="T646" s="7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6"/>
        <v>rock</v>
      </c>
      <c r="S647" s="7">
        <f t="shared" si="63"/>
        <v>43369.208333333328</v>
      </c>
      <c r="T647" s="7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6"/>
        <v>video games</v>
      </c>
      <c r="S648" s="7">
        <f t="shared" si="63"/>
        <v>41346.208333333336</v>
      </c>
      <c r="T648" s="7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6"/>
        <v>translations</v>
      </c>
      <c r="S649" s="7">
        <f t="shared" si="63"/>
        <v>43199.208333333328</v>
      </c>
      <c r="T649" s="7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6"/>
        <v>food trucks</v>
      </c>
      <c r="S650" s="7">
        <f t="shared" si="63"/>
        <v>42922.208333333328</v>
      </c>
      <c r="T650" s="7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6"/>
        <v>plays</v>
      </c>
      <c r="S651" s="7">
        <f t="shared" si="63"/>
        <v>40471.208333333336</v>
      </c>
      <c r="T651" s="7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6"/>
        <v>jazz</v>
      </c>
      <c r="S652" s="7">
        <f t="shared" si="63"/>
        <v>41828.208333333336</v>
      </c>
      <c r="T652" s="7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6"/>
        <v>shorts</v>
      </c>
      <c r="S653" s="7">
        <f t="shared" si="63"/>
        <v>41692.25</v>
      </c>
      <c r="T653" s="7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6"/>
        <v>web</v>
      </c>
      <c r="S654" s="7">
        <f t="shared" si="63"/>
        <v>42587.208333333328</v>
      </c>
      <c r="T654" s="7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6"/>
        <v>web</v>
      </c>
      <c r="S655" s="7">
        <f t="shared" si="63"/>
        <v>42468.208333333328</v>
      </c>
      <c r="T655" s="7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6"/>
        <v>metal</v>
      </c>
      <c r="S656" s="7">
        <f t="shared" si="63"/>
        <v>42240.208333333328</v>
      </c>
      <c r="T656" s="7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6"/>
        <v>photography books</v>
      </c>
      <c r="S657" s="7">
        <f t="shared" si="63"/>
        <v>42796.25</v>
      </c>
      <c r="T657" s="7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6"/>
        <v>food trucks</v>
      </c>
      <c r="S658" s="7">
        <f t="shared" si="63"/>
        <v>43097.25</v>
      </c>
      <c r="T658" s="7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6"/>
        <v>science fiction</v>
      </c>
      <c r="S659" s="7">
        <f t="shared" si="63"/>
        <v>43096.25</v>
      </c>
      <c r="T659" s="7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6"/>
        <v>rock</v>
      </c>
      <c r="S660" s="7">
        <f t="shared" si="63"/>
        <v>42246.208333333328</v>
      </c>
      <c r="T660" s="7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6"/>
        <v>documentary</v>
      </c>
      <c r="S661" s="7">
        <f t="shared" si="63"/>
        <v>40570.25</v>
      </c>
      <c r="T661" s="7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6"/>
        <v>plays</v>
      </c>
      <c r="S662" s="7">
        <f t="shared" si="63"/>
        <v>42237.208333333328</v>
      </c>
      <c r="T662" s="7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6"/>
        <v>jazz</v>
      </c>
      <c r="S663" s="7">
        <f t="shared" si="63"/>
        <v>40996.208333333336</v>
      </c>
      <c r="T663" s="7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6"/>
        <v>plays</v>
      </c>
      <c r="S664" s="7">
        <f t="shared" si="63"/>
        <v>43443.25</v>
      </c>
      <c r="T664" s="7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6"/>
        <v>plays</v>
      </c>
      <c r="S665" s="7">
        <f t="shared" si="63"/>
        <v>40458.208333333336</v>
      </c>
      <c r="T665" s="7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6"/>
        <v>jazz</v>
      </c>
      <c r="S666" s="7">
        <f t="shared" si="63"/>
        <v>40959.25</v>
      </c>
      <c r="T666" s="7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6"/>
        <v>documentary</v>
      </c>
      <c r="S667" s="7">
        <f t="shared" si="63"/>
        <v>40733.208333333336</v>
      </c>
      <c r="T667" s="7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6"/>
        <v>plays</v>
      </c>
      <c r="S668" s="7">
        <f t="shared" si="63"/>
        <v>41516.208333333336</v>
      </c>
      <c r="T668" s="7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6"/>
        <v>audio</v>
      </c>
      <c r="S669" s="7">
        <f t="shared" si="63"/>
        <v>41892.208333333336</v>
      </c>
      <c r="T669" s="7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6"/>
        <v>plays</v>
      </c>
      <c r="S670" s="7">
        <f t="shared" si="63"/>
        <v>41122.208333333336</v>
      </c>
      <c r="T670" s="7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6"/>
        <v>plays</v>
      </c>
      <c r="S671" s="7">
        <f t="shared" si="63"/>
        <v>42912.208333333328</v>
      </c>
      <c r="T671" s="7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6"/>
        <v>indie rock</v>
      </c>
      <c r="S672" s="7">
        <f t="shared" si="63"/>
        <v>42425.25</v>
      </c>
      <c r="T672" s="7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6"/>
        <v>plays</v>
      </c>
      <c r="S673" s="7">
        <f t="shared" si="63"/>
        <v>40390.208333333336</v>
      </c>
      <c r="T673" s="7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6"/>
        <v>plays</v>
      </c>
      <c r="S674" s="7">
        <f t="shared" si="63"/>
        <v>43180.208333333328</v>
      </c>
      <c r="T674" s="7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6"/>
        <v>indie rock</v>
      </c>
      <c r="S675" s="7">
        <f t="shared" si="63"/>
        <v>42475.208333333328</v>
      </c>
      <c r="T675" s="7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6"/>
        <v>photography books</v>
      </c>
      <c r="S676" s="7">
        <f t="shared" si="63"/>
        <v>40774.208333333336</v>
      </c>
      <c r="T676" s="7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6"/>
        <v>audio</v>
      </c>
      <c r="S677" s="7">
        <f t="shared" si="63"/>
        <v>43719.208333333328</v>
      </c>
      <c r="T677" s="7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6"/>
        <v>photography books</v>
      </c>
      <c r="S678" s="7">
        <f t="shared" si="63"/>
        <v>41178.208333333336</v>
      </c>
      <c r="T678" s="7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6"/>
        <v>fiction</v>
      </c>
      <c r="S679" s="7">
        <f t="shared" si="63"/>
        <v>42561.208333333328</v>
      </c>
      <c r="T679" s="7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6"/>
        <v>drama</v>
      </c>
      <c r="S680" s="7">
        <f t="shared" si="63"/>
        <v>43484.25</v>
      </c>
      <c r="T680" s="7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6"/>
        <v>food trucks</v>
      </c>
      <c r="S681" s="7">
        <f t="shared" si="63"/>
        <v>43756.208333333328</v>
      </c>
      <c r="T681" s="7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6"/>
        <v>mobile games</v>
      </c>
      <c r="S682" s="7">
        <f t="shared" si="63"/>
        <v>43813.25</v>
      </c>
      <c r="T682" s="7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6"/>
        <v>plays</v>
      </c>
      <c r="S683" s="7">
        <f t="shared" si="63"/>
        <v>40898.25</v>
      </c>
      <c r="T683" s="7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6"/>
        <v>plays</v>
      </c>
      <c r="S684" s="7">
        <f t="shared" si="63"/>
        <v>41619.25</v>
      </c>
      <c r="T684" s="7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6"/>
        <v>plays</v>
      </c>
      <c r="S685" s="7">
        <f t="shared" si="63"/>
        <v>43359.208333333328</v>
      </c>
      <c r="T685" s="7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6"/>
        <v>nonfiction</v>
      </c>
      <c r="S686" s="7">
        <f t="shared" si="63"/>
        <v>40358.208333333336</v>
      </c>
      <c r="T686" s="7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6"/>
        <v>plays</v>
      </c>
      <c r="S687" s="7">
        <f t="shared" si="63"/>
        <v>42239.208333333328</v>
      </c>
      <c r="T687" s="7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6"/>
        <v>wearables</v>
      </c>
      <c r="S688" s="7">
        <f t="shared" si="63"/>
        <v>43186.208333333328</v>
      </c>
      <c r="T688" s="7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6"/>
        <v>plays</v>
      </c>
      <c r="S689" s="7">
        <f t="shared" si="63"/>
        <v>42806.25</v>
      </c>
      <c r="T689" s="7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6"/>
        <v>television</v>
      </c>
      <c r="S690" s="7">
        <f t="shared" si="63"/>
        <v>43475.25</v>
      </c>
      <c r="T690" s="7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6"/>
        <v>web</v>
      </c>
      <c r="S691" s="7">
        <f t="shared" si="63"/>
        <v>41576.208333333336</v>
      </c>
      <c r="T691" s="7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6"/>
        <v>documentary</v>
      </c>
      <c r="S692" s="7">
        <f t="shared" si="63"/>
        <v>40874.25</v>
      </c>
      <c r="T692" s="7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6"/>
        <v>documentary</v>
      </c>
      <c r="S693" s="7">
        <f t="shared" si="63"/>
        <v>41185.208333333336</v>
      </c>
      <c r="T693" s="7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6"/>
        <v>rock</v>
      </c>
      <c r="S694" s="7">
        <f t="shared" si="63"/>
        <v>43655.208333333328</v>
      </c>
      <c r="T694" s="7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6"/>
        <v>plays</v>
      </c>
      <c r="S695" s="7">
        <f t="shared" si="63"/>
        <v>43025.208333333328</v>
      </c>
      <c r="T695" s="7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6"/>
        <v>plays</v>
      </c>
      <c r="S696" s="7">
        <f t="shared" si="63"/>
        <v>43066.25</v>
      </c>
      <c r="T696" s="7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6"/>
        <v>rock</v>
      </c>
      <c r="S697" s="7">
        <f t="shared" si="63"/>
        <v>42322.25</v>
      </c>
      <c r="T697" s="7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6"/>
        <v>plays</v>
      </c>
      <c r="S698" s="7">
        <f t="shared" si="63"/>
        <v>42114.208333333328</v>
      </c>
      <c r="T698" s="7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6"/>
        <v>electric music</v>
      </c>
      <c r="S699" s="7">
        <f t="shared" si="63"/>
        <v>43190.208333333328</v>
      </c>
      <c r="T699" s="7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6"/>
        <v>wearables</v>
      </c>
      <c r="S700" s="7">
        <f t="shared" si="63"/>
        <v>40871.25</v>
      </c>
      <c r="T700" s="7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6"/>
        <v>drama</v>
      </c>
      <c r="S701" s="7">
        <f t="shared" si="63"/>
        <v>43641.208333333328</v>
      </c>
      <c r="T701" s="7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6"/>
        <v>wearables</v>
      </c>
      <c r="S702" s="7">
        <f t="shared" si="63"/>
        <v>40203.25</v>
      </c>
      <c r="T702" s="7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6"/>
        <v>plays</v>
      </c>
      <c r="S703" s="7">
        <f t="shared" si="63"/>
        <v>40629.208333333336</v>
      </c>
      <c r="T703" s="7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6"/>
        <v>wearables</v>
      </c>
      <c r="S704" s="7">
        <f t="shared" si="63"/>
        <v>41477.208333333336</v>
      </c>
      <c r="T704" s="7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6"/>
        <v>translations</v>
      </c>
      <c r="S705" s="7">
        <f t="shared" si="63"/>
        <v>41020.208333333336</v>
      </c>
      <c r="T705" s="7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1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6"/>
        <v>animation</v>
      </c>
      <c r="S706" s="7">
        <f t="shared" si="63"/>
        <v>42555.208333333328</v>
      </c>
      <c r="T706" s="7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7">ROUND((E707/D707)*100,0)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IFERROR(LEFT(P707, SEARCH("/", P707) - 1), P707)</f>
        <v>publishing</v>
      </c>
      <c r="R707" t="str">
        <f t="shared" si="66"/>
        <v>nonfiction</v>
      </c>
      <c r="S707" s="7">
        <f t="shared" ref="S707:S770" si="69">(((L707/60)/60)/24)+DATE(1970,1,1)</f>
        <v>41619.25</v>
      </c>
      <c r="T707" s="7">
        <f t="shared" ref="T707:T770" si="70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>
        <f t="shared" ref="I708:I771" si="71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ref="R708:R771" si="72">IFERROR(MID(P708, SEARCH("/", P708) + 1, LEN(P708)), "")</f>
        <v>web</v>
      </c>
      <c r="S708" s="7">
        <f t="shared" si="69"/>
        <v>43471.25</v>
      </c>
      <c r="T708" s="7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72"/>
        <v>drama</v>
      </c>
      <c r="S709" s="7">
        <f t="shared" si="69"/>
        <v>43442.25</v>
      </c>
      <c r="T709" s="7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72"/>
        <v>plays</v>
      </c>
      <c r="S710" s="7">
        <f t="shared" si="69"/>
        <v>42877.208333333328</v>
      </c>
      <c r="T710" s="7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72"/>
        <v>plays</v>
      </c>
      <c r="S711" s="7">
        <f t="shared" si="69"/>
        <v>41018.208333333336</v>
      </c>
      <c r="T711" s="7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72"/>
        <v>plays</v>
      </c>
      <c r="S712" s="7">
        <f t="shared" si="69"/>
        <v>43295.208333333328</v>
      </c>
      <c r="T712" s="7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72"/>
        <v>plays</v>
      </c>
      <c r="S713" s="7">
        <f t="shared" si="69"/>
        <v>42393.25</v>
      </c>
      <c r="T713" s="7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72"/>
        <v>plays</v>
      </c>
      <c r="S714" s="7">
        <f t="shared" si="69"/>
        <v>42559.208333333328</v>
      </c>
      <c r="T714" s="7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72"/>
        <v>radio &amp; podcasts</v>
      </c>
      <c r="S715" s="7">
        <f t="shared" si="69"/>
        <v>42604.208333333328</v>
      </c>
      <c r="T715" s="7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72"/>
        <v>rock</v>
      </c>
      <c r="S716" s="7">
        <f t="shared" si="69"/>
        <v>41870.208333333336</v>
      </c>
      <c r="T716" s="7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72"/>
        <v>mobile games</v>
      </c>
      <c r="S717" s="7">
        <f t="shared" si="69"/>
        <v>40397.208333333336</v>
      </c>
      <c r="T717" s="7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72"/>
        <v>plays</v>
      </c>
      <c r="S718" s="7">
        <f t="shared" si="69"/>
        <v>41465.208333333336</v>
      </c>
      <c r="T718" s="7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72"/>
        <v>documentary</v>
      </c>
      <c r="S719" s="7">
        <f t="shared" si="69"/>
        <v>40777.208333333336</v>
      </c>
      <c r="T719" s="7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72"/>
        <v>wearables</v>
      </c>
      <c r="S720" s="7">
        <f t="shared" si="69"/>
        <v>41442.208333333336</v>
      </c>
      <c r="T720" s="7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72"/>
        <v>fiction</v>
      </c>
      <c r="S721" s="7">
        <f t="shared" si="69"/>
        <v>41058.208333333336</v>
      </c>
      <c r="T721" s="7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72"/>
        <v>plays</v>
      </c>
      <c r="S722" s="7">
        <f t="shared" si="69"/>
        <v>43152.25</v>
      </c>
      <c r="T722" s="7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72"/>
        <v>rock</v>
      </c>
      <c r="S723" s="7">
        <f t="shared" si="69"/>
        <v>43194.208333333328</v>
      </c>
      <c r="T723" s="7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72"/>
        <v>documentary</v>
      </c>
      <c r="S724" s="7">
        <f t="shared" si="69"/>
        <v>43045.25</v>
      </c>
      <c r="T724" s="7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72"/>
        <v>plays</v>
      </c>
      <c r="S725" s="7">
        <f t="shared" si="69"/>
        <v>42431.25</v>
      </c>
      <c r="T725" s="7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72"/>
        <v>plays</v>
      </c>
      <c r="S726" s="7">
        <f t="shared" si="69"/>
        <v>41934.208333333336</v>
      </c>
      <c r="T726" s="7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72"/>
        <v>mobile games</v>
      </c>
      <c r="S727" s="7">
        <f t="shared" si="69"/>
        <v>41958.25</v>
      </c>
      <c r="T727" s="7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72"/>
        <v>plays</v>
      </c>
      <c r="S728" s="7">
        <f t="shared" si="69"/>
        <v>40476.208333333336</v>
      </c>
      <c r="T728" s="7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72"/>
        <v>web</v>
      </c>
      <c r="S729" s="7">
        <f t="shared" si="69"/>
        <v>43485.25</v>
      </c>
      <c r="T729" s="7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72"/>
        <v>plays</v>
      </c>
      <c r="S730" s="7">
        <f t="shared" si="69"/>
        <v>42515.208333333328</v>
      </c>
      <c r="T730" s="7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72"/>
        <v>drama</v>
      </c>
      <c r="S731" s="7">
        <f t="shared" si="69"/>
        <v>41309.25</v>
      </c>
      <c r="T731" s="7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72"/>
        <v>wearables</v>
      </c>
      <c r="S732" s="7">
        <f t="shared" si="69"/>
        <v>42147.208333333328</v>
      </c>
      <c r="T732" s="7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72"/>
        <v>web</v>
      </c>
      <c r="S733" s="7">
        <f t="shared" si="69"/>
        <v>42939.208333333328</v>
      </c>
      <c r="T733" s="7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72"/>
        <v>rock</v>
      </c>
      <c r="S734" s="7">
        <f t="shared" si="69"/>
        <v>42816.208333333328</v>
      </c>
      <c r="T734" s="7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72"/>
        <v>metal</v>
      </c>
      <c r="S735" s="7">
        <f t="shared" si="69"/>
        <v>41844.208333333336</v>
      </c>
      <c r="T735" s="7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72"/>
        <v>plays</v>
      </c>
      <c r="S736" s="7">
        <f t="shared" si="69"/>
        <v>42763.25</v>
      </c>
      <c r="T736" s="7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72"/>
        <v>photography books</v>
      </c>
      <c r="S737" s="7">
        <f t="shared" si="69"/>
        <v>42459.208333333328</v>
      </c>
      <c r="T737" s="7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72"/>
        <v>nonfiction</v>
      </c>
      <c r="S738" s="7">
        <f t="shared" si="69"/>
        <v>42055.25</v>
      </c>
      <c r="T738" s="7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72"/>
        <v>indie rock</v>
      </c>
      <c r="S739" s="7">
        <f t="shared" si="69"/>
        <v>42685.25</v>
      </c>
      <c r="T739" s="7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72"/>
        <v>plays</v>
      </c>
      <c r="S740" s="7">
        <f t="shared" si="69"/>
        <v>41959.25</v>
      </c>
      <c r="T740" s="7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72"/>
        <v>indie rock</v>
      </c>
      <c r="S741" s="7">
        <f t="shared" si="69"/>
        <v>41089.208333333336</v>
      </c>
      <c r="T741" s="7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72"/>
        <v>plays</v>
      </c>
      <c r="S742" s="7">
        <f t="shared" si="69"/>
        <v>42769.25</v>
      </c>
      <c r="T742" s="7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72"/>
        <v>plays</v>
      </c>
      <c r="S743" s="7">
        <f t="shared" si="69"/>
        <v>40321.208333333336</v>
      </c>
      <c r="T743" s="7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72"/>
        <v>electric music</v>
      </c>
      <c r="S744" s="7">
        <f t="shared" si="69"/>
        <v>40197.25</v>
      </c>
      <c r="T744" s="7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72"/>
        <v>plays</v>
      </c>
      <c r="S745" s="7">
        <f t="shared" si="69"/>
        <v>42298.208333333328</v>
      </c>
      <c r="T745" s="7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72"/>
        <v>plays</v>
      </c>
      <c r="S746" s="7">
        <f t="shared" si="69"/>
        <v>43322.208333333328</v>
      </c>
      <c r="T746" s="7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72"/>
        <v>wearables</v>
      </c>
      <c r="S747" s="7">
        <f t="shared" si="69"/>
        <v>40328.208333333336</v>
      </c>
      <c r="T747" s="7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72"/>
        <v>web</v>
      </c>
      <c r="S748" s="7">
        <f t="shared" si="69"/>
        <v>40825.208333333336</v>
      </c>
      <c r="T748" s="7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72"/>
        <v>plays</v>
      </c>
      <c r="S749" s="7">
        <f t="shared" si="69"/>
        <v>40423.208333333336</v>
      </c>
      <c r="T749" s="7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72"/>
        <v>animation</v>
      </c>
      <c r="S750" s="7">
        <f t="shared" si="69"/>
        <v>40238.25</v>
      </c>
      <c r="T750" s="7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72"/>
        <v>wearables</v>
      </c>
      <c r="S751" s="7">
        <f t="shared" si="69"/>
        <v>41920.208333333336</v>
      </c>
      <c r="T751" s="7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72"/>
        <v>electric music</v>
      </c>
      <c r="S752" s="7">
        <f t="shared" si="69"/>
        <v>40360.208333333336</v>
      </c>
      <c r="T752" s="7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72"/>
        <v>nonfiction</v>
      </c>
      <c r="S753" s="7">
        <f t="shared" si="69"/>
        <v>42446.208333333328</v>
      </c>
      <c r="T753" s="7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72"/>
        <v>plays</v>
      </c>
      <c r="S754" s="7">
        <f t="shared" si="69"/>
        <v>40395.208333333336</v>
      </c>
      <c r="T754" s="7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72"/>
        <v>photography books</v>
      </c>
      <c r="S755" s="7">
        <f t="shared" si="69"/>
        <v>40321.208333333336</v>
      </c>
      <c r="T755" s="7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72"/>
        <v>plays</v>
      </c>
      <c r="S756" s="7">
        <f t="shared" si="69"/>
        <v>41210.208333333336</v>
      </c>
      <c r="T756" s="7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72"/>
        <v>plays</v>
      </c>
      <c r="S757" s="7">
        <f t="shared" si="69"/>
        <v>43096.25</v>
      </c>
      <c r="T757" s="7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72"/>
        <v>plays</v>
      </c>
      <c r="S758" s="7">
        <f t="shared" si="69"/>
        <v>42024.25</v>
      </c>
      <c r="T758" s="7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72"/>
        <v>drama</v>
      </c>
      <c r="S759" s="7">
        <f t="shared" si="69"/>
        <v>40675.208333333336</v>
      </c>
      <c r="T759" s="7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72"/>
        <v>rock</v>
      </c>
      <c r="S760" s="7">
        <f t="shared" si="69"/>
        <v>41936.208333333336</v>
      </c>
      <c r="T760" s="7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72"/>
        <v>electric music</v>
      </c>
      <c r="S761" s="7">
        <f t="shared" si="69"/>
        <v>43136.25</v>
      </c>
      <c r="T761" s="7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72"/>
        <v>video games</v>
      </c>
      <c r="S762" s="7">
        <f t="shared" si="69"/>
        <v>43678.208333333328</v>
      </c>
      <c r="T762" s="7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72"/>
        <v>rock</v>
      </c>
      <c r="S763" s="7">
        <f t="shared" si="69"/>
        <v>42938.208333333328</v>
      </c>
      <c r="T763" s="7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72"/>
        <v>jazz</v>
      </c>
      <c r="S764" s="7">
        <f t="shared" si="69"/>
        <v>41241.25</v>
      </c>
      <c r="T764" s="7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72"/>
        <v>plays</v>
      </c>
      <c r="S765" s="7">
        <f t="shared" si="69"/>
        <v>41037.208333333336</v>
      </c>
      <c r="T765" s="7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72"/>
        <v>rock</v>
      </c>
      <c r="S766" s="7">
        <f t="shared" si="69"/>
        <v>40676.208333333336</v>
      </c>
      <c r="T766" s="7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72"/>
        <v>indie rock</v>
      </c>
      <c r="S767" s="7">
        <f t="shared" si="69"/>
        <v>42840.208333333328</v>
      </c>
      <c r="T767" s="7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72"/>
        <v>science fiction</v>
      </c>
      <c r="S768" s="7">
        <f t="shared" si="69"/>
        <v>43362.208333333328</v>
      </c>
      <c r="T768" s="7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72"/>
        <v>translations</v>
      </c>
      <c r="S769" s="7">
        <f t="shared" si="69"/>
        <v>42283.208333333328</v>
      </c>
      <c r="T769" s="7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72"/>
        <v>plays</v>
      </c>
      <c r="S770" s="7">
        <f t="shared" si="69"/>
        <v>41619.25</v>
      </c>
      <c r="T770" s="7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3">ROUND((E771/D771)*100,0)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IFERROR(LEFT(P771, SEARCH("/", P771) - 1), P771)</f>
        <v>games</v>
      </c>
      <c r="R771" t="str">
        <f t="shared" si="72"/>
        <v>video games</v>
      </c>
      <c r="S771" s="7">
        <f t="shared" ref="S771:S834" si="75">(((L771/60)/60)/24)+DATE(1970,1,1)</f>
        <v>41501.208333333336</v>
      </c>
      <c r="T771" s="7">
        <f t="shared" ref="T771:T834" si="76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>
        <f t="shared" ref="I772:I835" si="77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ref="R772:R835" si="78">IFERROR(MID(P772, SEARCH("/", P772) + 1, LEN(P772)), "")</f>
        <v>plays</v>
      </c>
      <c r="S772" s="7">
        <f t="shared" si="75"/>
        <v>41743.208333333336</v>
      </c>
      <c r="T772" s="7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8"/>
        <v>plays</v>
      </c>
      <c r="S773" s="7">
        <f t="shared" si="75"/>
        <v>43491.25</v>
      </c>
      <c r="T773" s="7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8"/>
        <v>indie rock</v>
      </c>
      <c r="S774" s="7">
        <f t="shared" si="75"/>
        <v>43505.25</v>
      </c>
      <c r="T774" s="7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8"/>
        <v>plays</v>
      </c>
      <c r="S775" s="7">
        <f t="shared" si="75"/>
        <v>42838.208333333328</v>
      </c>
      <c r="T775" s="7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8"/>
        <v>web</v>
      </c>
      <c r="S776" s="7">
        <f t="shared" si="75"/>
        <v>42513.208333333328</v>
      </c>
      <c r="T776" s="7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8"/>
        <v>rock</v>
      </c>
      <c r="S777" s="7">
        <f t="shared" si="75"/>
        <v>41949.25</v>
      </c>
      <c r="T777" s="7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8"/>
        <v>plays</v>
      </c>
      <c r="S778" s="7">
        <f t="shared" si="75"/>
        <v>43650.208333333328</v>
      </c>
      <c r="T778" s="7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8"/>
        <v>plays</v>
      </c>
      <c r="S779" s="7">
        <f t="shared" si="75"/>
        <v>40809.208333333336</v>
      </c>
      <c r="T779" s="7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8"/>
        <v>animation</v>
      </c>
      <c r="S780" s="7">
        <f t="shared" si="75"/>
        <v>40768.208333333336</v>
      </c>
      <c r="T780" s="7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8"/>
        <v>plays</v>
      </c>
      <c r="S781" s="7">
        <f t="shared" si="75"/>
        <v>42230.208333333328</v>
      </c>
      <c r="T781" s="7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8"/>
        <v>drama</v>
      </c>
      <c r="S782" s="7">
        <f t="shared" si="75"/>
        <v>42573.208333333328</v>
      </c>
      <c r="T782" s="7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8"/>
        <v>plays</v>
      </c>
      <c r="S783" s="7">
        <f t="shared" si="75"/>
        <v>40482.208333333336</v>
      </c>
      <c r="T783" s="7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8"/>
        <v>animation</v>
      </c>
      <c r="S784" s="7">
        <f t="shared" si="75"/>
        <v>40603.25</v>
      </c>
      <c r="T784" s="7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8"/>
        <v>rock</v>
      </c>
      <c r="S785" s="7">
        <f t="shared" si="75"/>
        <v>41625.25</v>
      </c>
      <c r="T785" s="7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8"/>
        <v>web</v>
      </c>
      <c r="S786" s="7">
        <f t="shared" si="75"/>
        <v>42435.25</v>
      </c>
      <c r="T786" s="7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8"/>
        <v>animation</v>
      </c>
      <c r="S787" s="7">
        <f t="shared" si="75"/>
        <v>43582.208333333328</v>
      </c>
      <c r="T787" s="7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8"/>
        <v>jazz</v>
      </c>
      <c r="S788" s="7">
        <f t="shared" si="75"/>
        <v>43186.208333333328</v>
      </c>
      <c r="T788" s="7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8"/>
        <v>rock</v>
      </c>
      <c r="S789" s="7">
        <f t="shared" si="75"/>
        <v>40684.208333333336</v>
      </c>
      <c r="T789" s="7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8"/>
        <v>animation</v>
      </c>
      <c r="S790" s="7">
        <f t="shared" si="75"/>
        <v>41202.208333333336</v>
      </c>
      <c r="T790" s="7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8"/>
        <v>plays</v>
      </c>
      <c r="S791" s="7">
        <f t="shared" si="75"/>
        <v>41786.208333333336</v>
      </c>
      <c r="T791" s="7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8"/>
        <v>plays</v>
      </c>
      <c r="S792" s="7">
        <f t="shared" si="75"/>
        <v>40223.25</v>
      </c>
      <c r="T792" s="7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8"/>
        <v>food trucks</v>
      </c>
      <c r="S793" s="7">
        <f t="shared" si="75"/>
        <v>42715.25</v>
      </c>
      <c r="T793" s="7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8"/>
        <v>plays</v>
      </c>
      <c r="S794" s="7">
        <f t="shared" si="75"/>
        <v>41451.208333333336</v>
      </c>
      <c r="T794" s="7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8"/>
        <v>nonfiction</v>
      </c>
      <c r="S795" s="7">
        <f t="shared" si="75"/>
        <v>41450.208333333336</v>
      </c>
      <c r="T795" s="7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8"/>
        <v>rock</v>
      </c>
      <c r="S796" s="7">
        <f t="shared" si="75"/>
        <v>43091.25</v>
      </c>
      <c r="T796" s="7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8"/>
        <v>drama</v>
      </c>
      <c r="S797" s="7">
        <f t="shared" si="75"/>
        <v>42675.208333333328</v>
      </c>
      <c r="T797" s="7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8"/>
        <v>mobile games</v>
      </c>
      <c r="S798" s="7">
        <f t="shared" si="75"/>
        <v>41859.208333333336</v>
      </c>
      <c r="T798" s="7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8"/>
        <v>web</v>
      </c>
      <c r="S799" s="7">
        <f t="shared" si="75"/>
        <v>43464.25</v>
      </c>
      <c r="T799" s="7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8"/>
        <v>plays</v>
      </c>
      <c r="S800" s="7">
        <f t="shared" si="75"/>
        <v>41060.208333333336</v>
      </c>
      <c r="T800" s="7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8"/>
        <v>plays</v>
      </c>
      <c r="S801" s="7">
        <f t="shared" si="75"/>
        <v>42399.25</v>
      </c>
      <c r="T801" s="7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8"/>
        <v>rock</v>
      </c>
      <c r="S802" s="7">
        <f t="shared" si="75"/>
        <v>42167.208333333328</v>
      </c>
      <c r="T802" s="7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8"/>
        <v>photography books</v>
      </c>
      <c r="S803" s="7">
        <f t="shared" si="75"/>
        <v>43830.25</v>
      </c>
      <c r="T803" s="7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8"/>
        <v>photography books</v>
      </c>
      <c r="S804" s="7">
        <f t="shared" si="75"/>
        <v>43650.208333333328</v>
      </c>
      <c r="T804" s="7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8"/>
        <v>plays</v>
      </c>
      <c r="S805" s="7">
        <f t="shared" si="75"/>
        <v>43492.25</v>
      </c>
      <c r="T805" s="7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8"/>
        <v>rock</v>
      </c>
      <c r="S806" s="7">
        <f t="shared" si="75"/>
        <v>43102.25</v>
      </c>
      <c r="T806" s="7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8"/>
        <v>documentary</v>
      </c>
      <c r="S807" s="7">
        <f t="shared" si="75"/>
        <v>41958.25</v>
      </c>
      <c r="T807" s="7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8"/>
        <v>drama</v>
      </c>
      <c r="S808" s="7">
        <f t="shared" si="75"/>
        <v>40973.25</v>
      </c>
      <c r="T808" s="7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8"/>
        <v>plays</v>
      </c>
      <c r="S809" s="7">
        <f t="shared" si="75"/>
        <v>43753.208333333328</v>
      </c>
      <c r="T809" s="7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8"/>
        <v>food trucks</v>
      </c>
      <c r="S810" s="7">
        <f t="shared" si="75"/>
        <v>42507.208333333328</v>
      </c>
      <c r="T810" s="7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8"/>
        <v>documentary</v>
      </c>
      <c r="S811" s="7">
        <f t="shared" si="75"/>
        <v>41135.208333333336</v>
      </c>
      <c r="T811" s="7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8"/>
        <v>plays</v>
      </c>
      <c r="S812" s="7">
        <f t="shared" si="75"/>
        <v>43067.25</v>
      </c>
      <c r="T812" s="7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8"/>
        <v>video games</v>
      </c>
      <c r="S813" s="7">
        <f t="shared" si="75"/>
        <v>42378.25</v>
      </c>
      <c r="T813" s="7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8"/>
        <v>nonfiction</v>
      </c>
      <c r="S814" s="7">
        <f t="shared" si="75"/>
        <v>43206.208333333328</v>
      </c>
      <c r="T814" s="7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8"/>
        <v>video games</v>
      </c>
      <c r="S815" s="7">
        <f t="shared" si="75"/>
        <v>41148.208333333336</v>
      </c>
      <c r="T815" s="7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8"/>
        <v>rock</v>
      </c>
      <c r="S816" s="7">
        <f t="shared" si="75"/>
        <v>42517.208333333328</v>
      </c>
      <c r="T816" s="7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8"/>
        <v>rock</v>
      </c>
      <c r="S817" s="7">
        <f t="shared" si="75"/>
        <v>43068.25</v>
      </c>
      <c r="T817" s="7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8"/>
        <v>plays</v>
      </c>
      <c r="S818" s="7">
        <f t="shared" si="75"/>
        <v>41680.25</v>
      </c>
      <c r="T818" s="7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8"/>
        <v>nonfiction</v>
      </c>
      <c r="S819" s="7">
        <f t="shared" si="75"/>
        <v>43589.208333333328</v>
      </c>
      <c r="T819" s="7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8"/>
        <v>plays</v>
      </c>
      <c r="S820" s="7">
        <f t="shared" si="75"/>
        <v>43486.25</v>
      </c>
      <c r="T820" s="7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8"/>
        <v>video games</v>
      </c>
      <c r="S821" s="7">
        <f t="shared" si="75"/>
        <v>41237.25</v>
      </c>
      <c r="T821" s="7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8"/>
        <v>rock</v>
      </c>
      <c r="S822" s="7">
        <f t="shared" si="75"/>
        <v>43310.208333333328</v>
      </c>
      <c r="T822" s="7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8"/>
        <v>documentary</v>
      </c>
      <c r="S823" s="7">
        <f t="shared" si="75"/>
        <v>42794.25</v>
      </c>
      <c r="T823" s="7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8"/>
        <v>rock</v>
      </c>
      <c r="S824" s="7">
        <f t="shared" si="75"/>
        <v>41698.25</v>
      </c>
      <c r="T824" s="7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8"/>
        <v>rock</v>
      </c>
      <c r="S825" s="7">
        <f t="shared" si="75"/>
        <v>41892.208333333336</v>
      </c>
      <c r="T825" s="7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8"/>
        <v>nonfiction</v>
      </c>
      <c r="S826" s="7">
        <f t="shared" si="75"/>
        <v>40348.208333333336</v>
      </c>
      <c r="T826" s="7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8"/>
        <v>shorts</v>
      </c>
      <c r="S827" s="7">
        <f t="shared" si="75"/>
        <v>42941.208333333328</v>
      </c>
      <c r="T827" s="7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8"/>
        <v>plays</v>
      </c>
      <c r="S828" s="7">
        <f t="shared" si="75"/>
        <v>40525.25</v>
      </c>
      <c r="T828" s="7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8"/>
        <v>drama</v>
      </c>
      <c r="S829" s="7">
        <f t="shared" si="75"/>
        <v>40666.208333333336</v>
      </c>
      <c r="T829" s="7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8"/>
        <v>plays</v>
      </c>
      <c r="S830" s="7">
        <f t="shared" si="75"/>
        <v>43340.208333333328</v>
      </c>
      <c r="T830" s="7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8"/>
        <v>plays</v>
      </c>
      <c r="S831" s="7">
        <f t="shared" si="75"/>
        <v>42164.208333333328</v>
      </c>
      <c r="T831" s="7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8"/>
        <v>plays</v>
      </c>
      <c r="S832" s="7">
        <f t="shared" si="75"/>
        <v>43103.25</v>
      </c>
      <c r="T832" s="7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8"/>
        <v>photography books</v>
      </c>
      <c r="S833" s="7">
        <f t="shared" si="75"/>
        <v>40994.208333333336</v>
      </c>
      <c r="T833" s="7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3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8"/>
        <v>translations</v>
      </c>
      <c r="S834" s="7">
        <f t="shared" si="75"/>
        <v>42299.208333333328</v>
      </c>
      <c r="T834" s="7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9">ROUND((E835/D835)*100,0)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IFERROR(LEFT(P835, SEARCH("/", P835) - 1), P835)</f>
        <v>publishing</v>
      </c>
      <c r="R835" t="str">
        <f t="shared" si="78"/>
        <v>translations</v>
      </c>
      <c r="S835" s="7">
        <f t="shared" ref="S835:S898" si="81">(((L835/60)/60)/24)+DATE(1970,1,1)</f>
        <v>40588.25</v>
      </c>
      <c r="T835" s="7">
        <f t="shared" ref="T835:T898" si="82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>
        <f t="shared" ref="I836:I899" si="83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ref="R836:R899" si="84">IFERROR(MID(P836, SEARCH("/", P836) + 1, LEN(P836)), "")</f>
        <v>plays</v>
      </c>
      <c r="S836" s="7">
        <f t="shared" si="81"/>
        <v>41448.208333333336</v>
      </c>
      <c r="T836" s="7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4"/>
        <v>web</v>
      </c>
      <c r="S837" s="7">
        <f t="shared" si="81"/>
        <v>42063.25</v>
      </c>
      <c r="T837" s="7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4"/>
        <v>indie rock</v>
      </c>
      <c r="S838" s="7">
        <f t="shared" si="81"/>
        <v>40214.25</v>
      </c>
      <c r="T838" s="7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4"/>
        <v>jazz</v>
      </c>
      <c r="S839" s="7">
        <f t="shared" si="81"/>
        <v>40629.208333333336</v>
      </c>
      <c r="T839" s="7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4"/>
        <v>plays</v>
      </c>
      <c r="S840" s="7">
        <f t="shared" si="81"/>
        <v>43370.208333333328</v>
      </c>
      <c r="T840" s="7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4"/>
        <v>documentary</v>
      </c>
      <c r="S841" s="7">
        <f t="shared" si="81"/>
        <v>41715.208333333336</v>
      </c>
      <c r="T841" s="7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4"/>
        <v>plays</v>
      </c>
      <c r="S842" s="7">
        <f t="shared" si="81"/>
        <v>41836.208333333336</v>
      </c>
      <c r="T842" s="7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4"/>
        <v>web</v>
      </c>
      <c r="S843" s="7">
        <f t="shared" si="81"/>
        <v>42419.25</v>
      </c>
      <c r="T843" s="7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4"/>
        <v>wearables</v>
      </c>
      <c r="S844" s="7">
        <f t="shared" si="81"/>
        <v>43266.208333333328</v>
      </c>
      <c r="T844" s="7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4"/>
        <v>photography books</v>
      </c>
      <c r="S845" s="7">
        <f t="shared" si="81"/>
        <v>43338.208333333328</v>
      </c>
      <c r="T845" s="7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4"/>
        <v>documentary</v>
      </c>
      <c r="S846" s="7">
        <f t="shared" si="81"/>
        <v>40930.25</v>
      </c>
      <c r="T846" s="7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4"/>
        <v>web</v>
      </c>
      <c r="S847" s="7">
        <f t="shared" si="81"/>
        <v>43235.208333333328</v>
      </c>
      <c r="T847" s="7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4"/>
        <v>web</v>
      </c>
      <c r="S848" s="7">
        <f t="shared" si="81"/>
        <v>43302.208333333328</v>
      </c>
      <c r="T848" s="7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4"/>
        <v>food trucks</v>
      </c>
      <c r="S849" s="7">
        <f t="shared" si="81"/>
        <v>43107.25</v>
      </c>
      <c r="T849" s="7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4"/>
        <v>drama</v>
      </c>
      <c r="S850" s="7">
        <f t="shared" si="81"/>
        <v>40341.208333333336</v>
      </c>
      <c r="T850" s="7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4"/>
        <v>indie rock</v>
      </c>
      <c r="S851" s="7">
        <f t="shared" si="81"/>
        <v>40948.25</v>
      </c>
      <c r="T851" s="7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4"/>
        <v>rock</v>
      </c>
      <c r="S852" s="7">
        <f t="shared" si="81"/>
        <v>40866.25</v>
      </c>
      <c r="T852" s="7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4"/>
        <v>electric music</v>
      </c>
      <c r="S853" s="7">
        <f t="shared" si="81"/>
        <v>41031.208333333336</v>
      </c>
      <c r="T853" s="7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4"/>
        <v>video games</v>
      </c>
      <c r="S854" s="7">
        <f t="shared" si="81"/>
        <v>40740.208333333336</v>
      </c>
      <c r="T854" s="7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4"/>
        <v>indie rock</v>
      </c>
      <c r="S855" s="7">
        <f t="shared" si="81"/>
        <v>40714.208333333336</v>
      </c>
      <c r="T855" s="7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4"/>
        <v>fiction</v>
      </c>
      <c r="S856" s="7">
        <f t="shared" si="81"/>
        <v>43787.25</v>
      </c>
      <c r="T856" s="7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4"/>
        <v>plays</v>
      </c>
      <c r="S857" s="7">
        <f t="shared" si="81"/>
        <v>40712.208333333336</v>
      </c>
      <c r="T857" s="7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4"/>
        <v>food trucks</v>
      </c>
      <c r="S858" s="7">
        <f t="shared" si="81"/>
        <v>41023.208333333336</v>
      </c>
      <c r="T858" s="7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4"/>
        <v>shorts</v>
      </c>
      <c r="S859" s="7">
        <f t="shared" si="81"/>
        <v>40944.25</v>
      </c>
      <c r="T859" s="7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4"/>
        <v>food trucks</v>
      </c>
      <c r="S860" s="7">
        <f t="shared" si="81"/>
        <v>43211.208333333328</v>
      </c>
      <c r="T860" s="7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4"/>
        <v>plays</v>
      </c>
      <c r="S861" s="7">
        <f t="shared" si="81"/>
        <v>41334.25</v>
      </c>
      <c r="T861" s="7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4"/>
        <v>wearables</v>
      </c>
      <c r="S862" s="7">
        <f t="shared" si="81"/>
        <v>43515.25</v>
      </c>
      <c r="T862" s="7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4"/>
        <v>plays</v>
      </c>
      <c r="S863" s="7">
        <f t="shared" si="81"/>
        <v>40258.208333333336</v>
      </c>
      <c r="T863" s="7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4"/>
        <v>plays</v>
      </c>
      <c r="S864" s="7">
        <f t="shared" si="81"/>
        <v>40756.208333333336</v>
      </c>
      <c r="T864" s="7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4"/>
        <v>television</v>
      </c>
      <c r="S865" s="7">
        <f t="shared" si="81"/>
        <v>42172.208333333328</v>
      </c>
      <c r="T865" s="7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4"/>
        <v>shorts</v>
      </c>
      <c r="S866" s="7">
        <f t="shared" si="81"/>
        <v>42601.208333333328</v>
      </c>
      <c r="T866" s="7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4"/>
        <v>plays</v>
      </c>
      <c r="S867" s="7">
        <f t="shared" si="81"/>
        <v>41897.208333333336</v>
      </c>
      <c r="T867" s="7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4"/>
        <v>photography books</v>
      </c>
      <c r="S868" s="7">
        <f t="shared" si="81"/>
        <v>40671.208333333336</v>
      </c>
      <c r="T868" s="7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4"/>
        <v>food trucks</v>
      </c>
      <c r="S869" s="7">
        <f t="shared" si="81"/>
        <v>43382.208333333328</v>
      </c>
      <c r="T869" s="7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4"/>
        <v>plays</v>
      </c>
      <c r="S870" s="7">
        <f t="shared" si="81"/>
        <v>41559.208333333336</v>
      </c>
      <c r="T870" s="7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4"/>
        <v>drama</v>
      </c>
      <c r="S871" s="7">
        <f t="shared" si="81"/>
        <v>40350.208333333336</v>
      </c>
      <c r="T871" s="7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4"/>
        <v>plays</v>
      </c>
      <c r="S872" s="7">
        <f t="shared" si="81"/>
        <v>42240.208333333328</v>
      </c>
      <c r="T872" s="7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4"/>
        <v>plays</v>
      </c>
      <c r="S873" s="7">
        <f t="shared" si="81"/>
        <v>43040.208333333328</v>
      </c>
      <c r="T873" s="7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4"/>
        <v>science fiction</v>
      </c>
      <c r="S874" s="7">
        <f t="shared" si="81"/>
        <v>43346.208333333328</v>
      </c>
      <c r="T874" s="7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4"/>
        <v>photography books</v>
      </c>
      <c r="S875" s="7">
        <f t="shared" si="81"/>
        <v>41647.25</v>
      </c>
      <c r="T875" s="7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4"/>
        <v>photography books</v>
      </c>
      <c r="S876" s="7">
        <f t="shared" si="81"/>
        <v>40291.208333333336</v>
      </c>
      <c r="T876" s="7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4"/>
        <v>rock</v>
      </c>
      <c r="S877" s="7">
        <f t="shared" si="81"/>
        <v>40556.25</v>
      </c>
      <c r="T877" s="7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4"/>
        <v>photography books</v>
      </c>
      <c r="S878" s="7">
        <f t="shared" si="81"/>
        <v>43624.208333333328</v>
      </c>
      <c r="T878" s="7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4"/>
        <v>food trucks</v>
      </c>
      <c r="S879" s="7">
        <f t="shared" si="81"/>
        <v>42577.208333333328</v>
      </c>
      <c r="T879" s="7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4"/>
        <v>metal</v>
      </c>
      <c r="S880" s="7">
        <f t="shared" si="81"/>
        <v>43845.25</v>
      </c>
      <c r="T880" s="7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4"/>
        <v>nonfiction</v>
      </c>
      <c r="S881" s="7">
        <f t="shared" si="81"/>
        <v>42788.25</v>
      </c>
      <c r="T881" s="7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4"/>
        <v>electric music</v>
      </c>
      <c r="S882" s="7">
        <f t="shared" si="81"/>
        <v>43667.208333333328</v>
      </c>
      <c r="T882" s="7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4"/>
        <v>plays</v>
      </c>
      <c r="S883" s="7">
        <f t="shared" si="81"/>
        <v>42194.208333333328</v>
      </c>
      <c r="T883" s="7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4"/>
        <v>plays</v>
      </c>
      <c r="S884" s="7">
        <f t="shared" si="81"/>
        <v>42025.25</v>
      </c>
      <c r="T884" s="7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4"/>
        <v>shorts</v>
      </c>
      <c r="S885" s="7">
        <f t="shared" si="81"/>
        <v>40323.208333333336</v>
      </c>
      <c r="T885" s="7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4"/>
        <v>plays</v>
      </c>
      <c r="S886" s="7">
        <f t="shared" si="81"/>
        <v>41763.208333333336</v>
      </c>
      <c r="T886" s="7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4"/>
        <v>plays</v>
      </c>
      <c r="S887" s="7">
        <f t="shared" si="81"/>
        <v>40335.208333333336</v>
      </c>
      <c r="T887" s="7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4"/>
        <v>indie rock</v>
      </c>
      <c r="S888" s="7">
        <f t="shared" si="81"/>
        <v>40416.208333333336</v>
      </c>
      <c r="T888" s="7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4"/>
        <v>plays</v>
      </c>
      <c r="S889" s="7">
        <f t="shared" si="81"/>
        <v>42202.208333333328</v>
      </c>
      <c r="T889" s="7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4"/>
        <v>plays</v>
      </c>
      <c r="S890" s="7">
        <f t="shared" si="81"/>
        <v>42836.208333333328</v>
      </c>
      <c r="T890" s="7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4"/>
        <v>electric music</v>
      </c>
      <c r="S891" s="7">
        <f t="shared" si="81"/>
        <v>41710.208333333336</v>
      </c>
      <c r="T891" s="7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4"/>
        <v>indie rock</v>
      </c>
      <c r="S892" s="7">
        <f t="shared" si="81"/>
        <v>43640.208333333328</v>
      </c>
      <c r="T892" s="7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4"/>
        <v>documentary</v>
      </c>
      <c r="S893" s="7">
        <f t="shared" si="81"/>
        <v>40880.25</v>
      </c>
      <c r="T893" s="7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4"/>
        <v>translations</v>
      </c>
      <c r="S894" s="7">
        <f t="shared" si="81"/>
        <v>40319.208333333336</v>
      </c>
      <c r="T894" s="7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4"/>
        <v>documentary</v>
      </c>
      <c r="S895" s="7">
        <f t="shared" si="81"/>
        <v>42170.208333333328</v>
      </c>
      <c r="T895" s="7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4"/>
        <v>television</v>
      </c>
      <c r="S896" s="7">
        <f t="shared" si="81"/>
        <v>41466.208333333336</v>
      </c>
      <c r="T896" s="7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4"/>
        <v>plays</v>
      </c>
      <c r="S897" s="7">
        <f t="shared" si="81"/>
        <v>43134.25</v>
      </c>
      <c r="T897" s="7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9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4"/>
        <v>food trucks</v>
      </c>
      <c r="S898" s="7">
        <f t="shared" si="81"/>
        <v>40738.208333333336</v>
      </c>
      <c r="T898" s="7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5">ROUND((E899/D899)*100,0)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IFERROR(LEFT(P899, SEARCH("/", P899) - 1), P899)</f>
        <v>theater</v>
      </c>
      <c r="R899" t="str">
        <f t="shared" si="84"/>
        <v>plays</v>
      </c>
      <c r="S899" s="7">
        <f t="shared" ref="S899:S962" si="87">(((L899/60)/60)/24)+DATE(1970,1,1)</f>
        <v>43583.208333333328</v>
      </c>
      <c r="T899" s="7">
        <f t="shared" ref="T899:T962" si="8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>
        <f t="shared" ref="I900:I963" si="8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ref="R900:R963" si="90">IFERROR(MID(P900, SEARCH("/", P900) + 1, LEN(P900)), "")</f>
        <v>documentary</v>
      </c>
      <c r="S900" s="7">
        <f t="shared" si="87"/>
        <v>43815.25</v>
      </c>
      <c r="T900" s="7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90"/>
        <v>jazz</v>
      </c>
      <c r="S901" s="7">
        <f t="shared" si="87"/>
        <v>41554.208333333336</v>
      </c>
      <c r="T901" s="7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90"/>
        <v>web</v>
      </c>
      <c r="S902" s="7">
        <f t="shared" si="87"/>
        <v>41901.208333333336</v>
      </c>
      <c r="T902" s="7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90"/>
        <v>rock</v>
      </c>
      <c r="S903" s="7">
        <f t="shared" si="87"/>
        <v>43298.208333333328</v>
      </c>
      <c r="T903" s="7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90"/>
        <v>web</v>
      </c>
      <c r="S904" s="7">
        <f t="shared" si="87"/>
        <v>42399.25</v>
      </c>
      <c r="T904" s="7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90"/>
        <v>nonfiction</v>
      </c>
      <c r="S905" s="7">
        <f t="shared" si="87"/>
        <v>41034.208333333336</v>
      </c>
      <c r="T905" s="7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90"/>
        <v>radio &amp; podcasts</v>
      </c>
      <c r="S906" s="7">
        <f t="shared" si="87"/>
        <v>41186.208333333336</v>
      </c>
      <c r="T906" s="7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90"/>
        <v>plays</v>
      </c>
      <c r="S907" s="7">
        <f t="shared" si="87"/>
        <v>41536.208333333336</v>
      </c>
      <c r="T907" s="7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90"/>
        <v>documentary</v>
      </c>
      <c r="S908" s="7">
        <f t="shared" si="87"/>
        <v>42868.208333333328</v>
      </c>
      <c r="T908" s="7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90"/>
        <v>plays</v>
      </c>
      <c r="S909" s="7">
        <f t="shared" si="87"/>
        <v>40660.208333333336</v>
      </c>
      <c r="T909" s="7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90"/>
        <v>video games</v>
      </c>
      <c r="S910" s="7">
        <f t="shared" si="87"/>
        <v>41031.208333333336</v>
      </c>
      <c r="T910" s="7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90"/>
        <v>plays</v>
      </c>
      <c r="S911" s="7">
        <f t="shared" si="87"/>
        <v>43255.208333333328</v>
      </c>
      <c r="T911" s="7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90"/>
        <v>plays</v>
      </c>
      <c r="S912" s="7">
        <f t="shared" si="87"/>
        <v>42026.25</v>
      </c>
      <c r="T912" s="7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90"/>
        <v>web</v>
      </c>
      <c r="S913" s="7">
        <f t="shared" si="87"/>
        <v>43717.208333333328</v>
      </c>
      <c r="T913" s="7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90"/>
        <v>drama</v>
      </c>
      <c r="S914" s="7">
        <f t="shared" si="87"/>
        <v>41157.208333333336</v>
      </c>
      <c r="T914" s="7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90"/>
        <v>drama</v>
      </c>
      <c r="S915" s="7">
        <f t="shared" si="87"/>
        <v>43597.208333333328</v>
      </c>
      <c r="T915" s="7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90"/>
        <v>plays</v>
      </c>
      <c r="S916" s="7">
        <f t="shared" si="87"/>
        <v>41490.208333333336</v>
      </c>
      <c r="T916" s="7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90"/>
        <v>television</v>
      </c>
      <c r="S917" s="7">
        <f t="shared" si="87"/>
        <v>42976.208333333328</v>
      </c>
      <c r="T917" s="7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90"/>
        <v>photography books</v>
      </c>
      <c r="S918" s="7">
        <f t="shared" si="87"/>
        <v>41991.25</v>
      </c>
      <c r="T918" s="7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90"/>
        <v>shorts</v>
      </c>
      <c r="S919" s="7">
        <f t="shared" si="87"/>
        <v>40722.208333333336</v>
      </c>
      <c r="T919" s="7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90"/>
        <v>radio &amp; podcasts</v>
      </c>
      <c r="S920" s="7">
        <f t="shared" si="87"/>
        <v>41117.208333333336</v>
      </c>
      <c r="T920" s="7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90"/>
        <v>plays</v>
      </c>
      <c r="S921" s="7">
        <f t="shared" si="87"/>
        <v>43022.208333333328</v>
      </c>
      <c r="T921" s="7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90"/>
        <v>animation</v>
      </c>
      <c r="S922" s="7">
        <f t="shared" si="87"/>
        <v>43503.25</v>
      </c>
      <c r="T922" s="7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90"/>
        <v>web</v>
      </c>
      <c r="S923" s="7">
        <f t="shared" si="87"/>
        <v>40951.25</v>
      </c>
      <c r="T923" s="7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90"/>
        <v>world music</v>
      </c>
      <c r="S924" s="7">
        <f t="shared" si="87"/>
        <v>43443.25</v>
      </c>
      <c r="T924" s="7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90"/>
        <v>plays</v>
      </c>
      <c r="S925" s="7">
        <f t="shared" si="87"/>
        <v>40373.208333333336</v>
      </c>
      <c r="T925" s="7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90"/>
        <v>plays</v>
      </c>
      <c r="S926" s="7">
        <f t="shared" si="87"/>
        <v>43769.208333333328</v>
      </c>
      <c r="T926" s="7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90"/>
        <v>plays</v>
      </c>
      <c r="S927" s="7">
        <f t="shared" si="87"/>
        <v>43000.208333333328</v>
      </c>
      <c r="T927" s="7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90"/>
        <v>food trucks</v>
      </c>
      <c r="S928" s="7">
        <f t="shared" si="87"/>
        <v>42502.208333333328</v>
      </c>
      <c r="T928" s="7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90"/>
        <v>plays</v>
      </c>
      <c r="S929" s="7">
        <f t="shared" si="87"/>
        <v>41102.208333333336</v>
      </c>
      <c r="T929" s="7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90"/>
        <v>web</v>
      </c>
      <c r="S930" s="7">
        <f t="shared" si="87"/>
        <v>41637.25</v>
      </c>
      <c r="T930" s="7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90"/>
        <v>plays</v>
      </c>
      <c r="S931" s="7">
        <f t="shared" si="87"/>
        <v>42858.208333333328</v>
      </c>
      <c r="T931" s="7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90"/>
        <v>plays</v>
      </c>
      <c r="S932" s="7">
        <f t="shared" si="87"/>
        <v>42060.25</v>
      </c>
      <c r="T932" s="7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90"/>
        <v>plays</v>
      </c>
      <c r="S933" s="7">
        <f t="shared" si="87"/>
        <v>41818.208333333336</v>
      </c>
      <c r="T933" s="7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90"/>
        <v>rock</v>
      </c>
      <c r="S934" s="7">
        <f t="shared" si="87"/>
        <v>41709.208333333336</v>
      </c>
      <c r="T934" s="7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90"/>
        <v>plays</v>
      </c>
      <c r="S935" s="7">
        <f t="shared" si="87"/>
        <v>41372.208333333336</v>
      </c>
      <c r="T935" s="7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90"/>
        <v>plays</v>
      </c>
      <c r="S936" s="7">
        <f t="shared" si="87"/>
        <v>42422.25</v>
      </c>
      <c r="T936" s="7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90"/>
        <v>plays</v>
      </c>
      <c r="S937" s="7">
        <f t="shared" si="87"/>
        <v>42209.208333333328</v>
      </c>
      <c r="T937" s="7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90"/>
        <v>plays</v>
      </c>
      <c r="S938" s="7">
        <f t="shared" si="87"/>
        <v>43668.208333333328</v>
      </c>
      <c r="T938" s="7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90"/>
        <v>documentary</v>
      </c>
      <c r="S939" s="7">
        <f t="shared" si="87"/>
        <v>42334.25</v>
      </c>
      <c r="T939" s="7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90"/>
        <v>fiction</v>
      </c>
      <c r="S940" s="7">
        <f t="shared" si="87"/>
        <v>43263.208333333328</v>
      </c>
      <c r="T940" s="7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90"/>
        <v>video games</v>
      </c>
      <c r="S941" s="7">
        <f t="shared" si="87"/>
        <v>40670.208333333336</v>
      </c>
      <c r="T941" s="7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90"/>
        <v>web</v>
      </c>
      <c r="S942" s="7">
        <f t="shared" si="87"/>
        <v>41244.25</v>
      </c>
      <c r="T942" s="7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90"/>
        <v>plays</v>
      </c>
      <c r="S943" s="7">
        <f t="shared" si="87"/>
        <v>40552.25</v>
      </c>
      <c r="T943" s="7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90"/>
        <v>plays</v>
      </c>
      <c r="S944" s="7">
        <f t="shared" si="87"/>
        <v>40568.25</v>
      </c>
      <c r="T944" s="7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90"/>
        <v>food trucks</v>
      </c>
      <c r="S945" s="7">
        <f t="shared" si="87"/>
        <v>41906.208333333336</v>
      </c>
      <c r="T945" s="7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90"/>
        <v>photography books</v>
      </c>
      <c r="S946" s="7">
        <f t="shared" si="87"/>
        <v>42776.25</v>
      </c>
      <c r="T946" s="7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90"/>
        <v>photography books</v>
      </c>
      <c r="S947" s="7">
        <f t="shared" si="87"/>
        <v>41004.208333333336</v>
      </c>
      <c r="T947" s="7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90"/>
        <v>plays</v>
      </c>
      <c r="S948" s="7">
        <f t="shared" si="87"/>
        <v>40710.208333333336</v>
      </c>
      <c r="T948" s="7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90"/>
        <v>plays</v>
      </c>
      <c r="S949" s="7">
        <f t="shared" si="87"/>
        <v>41908.208333333336</v>
      </c>
      <c r="T949" s="7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90"/>
        <v>documentary</v>
      </c>
      <c r="S950" s="7">
        <f t="shared" si="87"/>
        <v>41985.25</v>
      </c>
      <c r="T950" s="7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90"/>
        <v>web</v>
      </c>
      <c r="S951" s="7">
        <f t="shared" si="87"/>
        <v>42112.208333333328</v>
      </c>
      <c r="T951" s="7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90"/>
        <v>plays</v>
      </c>
      <c r="S952" s="7">
        <f t="shared" si="87"/>
        <v>43571.208333333328</v>
      </c>
      <c r="T952" s="7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90"/>
        <v>rock</v>
      </c>
      <c r="S953" s="7">
        <f t="shared" si="87"/>
        <v>42730.25</v>
      </c>
      <c r="T953" s="7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90"/>
        <v>documentary</v>
      </c>
      <c r="S954" s="7">
        <f t="shared" si="87"/>
        <v>42591.208333333328</v>
      </c>
      <c r="T954" s="7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90"/>
        <v>science fiction</v>
      </c>
      <c r="S955" s="7">
        <f t="shared" si="87"/>
        <v>42358.25</v>
      </c>
      <c r="T955" s="7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90"/>
        <v>web</v>
      </c>
      <c r="S956" s="7">
        <f t="shared" si="87"/>
        <v>41174.208333333336</v>
      </c>
      <c r="T956" s="7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90"/>
        <v>plays</v>
      </c>
      <c r="S957" s="7">
        <f t="shared" si="87"/>
        <v>41238.25</v>
      </c>
      <c r="T957" s="7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90"/>
        <v>science fiction</v>
      </c>
      <c r="S958" s="7">
        <f t="shared" si="87"/>
        <v>42360.25</v>
      </c>
      <c r="T958" s="7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90"/>
        <v>plays</v>
      </c>
      <c r="S959" s="7">
        <f t="shared" si="87"/>
        <v>40955.25</v>
      </c>
      <c r="T959" s="7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90"/>
        <v>animation</v>
      </c>
      <c r="S960" s="7">
        <f t="shared" si="87"/>
        <v>40350.208333333336</v>
      </c>
      <c r="T960" s="7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90"/>
        <v>translations</v>
      </c>
      <c r="S961" s="7">
        <f t="shared" si="87"/>
        <v>40357.208333333336</v>
      </c>
      <c r="T961" s="7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5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90"/>
        <v>web</v>
      </c>
      <c r="S962" s="7">
        <f t="shared" si="87"/>
        <v>42408.25</v>
      </c>
      <c r="T962" s="7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1">ROUND((E963/D963)*100,0)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2" si="92">IFERROR(LEFT(P963, SEARCH("/", P963) - 1), P963)</f>
        <v>publishing</v>
      </c>
      <c r="R963" t="str">
        <f t="shared" si="90"/>
        <v>translations</v>
      </c>
      <c r="S963" s="7">
        <f t="shared" ref="S963:S1001" si="93">(((L963/60)/60)/24)+DATE(1970,1,1)</f>
        <v>40591.25</v>
      </c>
      <c r="T963" s="7">
        <f t="shared" ref="T963:T1002" si="94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>
        <f t="shared" ref="I964:I1001" si="95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ref="R964:R1001" si="96">IFERROR(MID(P964, SEARCH("/", P964) + 1, LEN(P964)), "")</f>
        <v>food trucks</v>
      </c>
      <c r="S964" s="7">
        <f t="shared" si="93"/>
        <v>41592.25</v>
      </c>
      <c r="T964" s="7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6"/>
        <v>photography books</v>
      </c>
      <c r="S965" s="7">
        <f t="shared" si="93"/>
        <v>40607.25</v>
      </c>
      <c r="T965" s="7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6"/>
        <v>plays</v>
      </c>
      <c r="S966" s="7">
        <f t="shared" si="93"/>
        <v>42135.208333333328</v>
      </c>
      <c r="T966" s="7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6"/>
        <v>rock</v>
      </c>
      <c r="S967" s="7">
        <f t="shared" si="93"/>
        <v>40203.25</v>
      </c>
      <c r="T967" s="7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6"/>
        <v>plays</v>
      </c>
      <c r="S968" s="7">
        <f t="shared" si="93"/>
        <v>42901.208333333328</v>
      </c>
      <c r="T968" s="7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6"/>
        <v>world music</v>
      </c>
      <c r="S969" s="7">
        <f t="shared" si="93"/>
        <v>41005.208333333336</v>
      </c>
      <c r="T969" s="7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6"/>
        <v>food trucks</v>
      </c>
      <c r="S970" s="7">
        <f t="shared" si="93"/>
        <v>40544.25</v>
      </c>
      <c r="T970" s="7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6"/>
        <v>plays</v>
      </c>
      <c r="S971" s="7">
        <f t="shared" si="93"/>
        <v>43821.25</v>
      </c>
      <c r="T971" s="7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6"/>
        <v>plays</v>
      </c>
      <c r="S972" s="7">
        <f t="shared" si="93"/>
        <v>40672.208333333336</v>
      </c>
      <c r="T972" s="7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6"/>
        <v>television</v>
      </c>
      <c r="S973" s="7">
        <f t="shared" si="93"/>
        <v>41555.208333333336</v>
      </c>
      <c r="T973" s="7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6"/>
        <v>web</v>
      </c>
      <c r="S974" s="7">
        <f t="shared" si="93"/>
        <v>41792.208333333336</v>
      </c>
      <c r="T974" s="7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6"/>
        <v>plays</v>
      </c>
      <c r="S975" s="7">
        <f t="shared" si="93"/>
        <v>40522.25</v>
      </c>
      <c r="T975" s="7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6"/>
        <v>indie rock</v>
      </c>
      <c r="S976" s="7">
        <f t="shared" si="93"/>
        <v>41412.208333333336</v>
      </c>
      <c r="T976" s="7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6"/>
        <v>plays</v>
      </c>
      <c r="S977" s="7">
        <f t="shared" si="93"/>
        <v>42337.25</v>
      </c>
      <c r="T977" s="7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6"/>
        <v>plays</v>
      </c>
      <c r="S978" s="7">
        <f t="shared" si="93"/>
        <v>40571.25</v>
      </c>
      <c r="T978" s="7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6"/>
        <v>food trucks</v>
      </c>
      <c r="S979" s="7">
        <f t="shared" si="93"/>
        <v>43138.25</v>
      </c>
      <c r="T979" s="7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6"/>
        <v>video games</v>
      </c>
      <c r="S980" s="7">
        <f t="shared" si="93"/>
        <v>42686.25</v>
      </c>
      <c r="T980" s="7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6"/>
        <v>plays</v>
      </c>
      <c r="S981" s="7">
        <f t="shared" si="93"/>
        <v>42078.208333333328</v>
      </c>
      <c r="T981" s="7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6"/>
        <v>nonfiction</v>
      </c>
      <c r="S982" s="7">
        <f t="shared" si="93"/>
        <v>42307.208333333328</v>
      </c>
      <c r="T982" s="7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6"/>
        <v>web</v>
      </c>
      <c r="S983" s="7">
        <f t="shared" si="93"/>
        <v>43094.25</v>
      </c>
      <c r="T983" s="7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6"/>
        <v>documentary</v>
      </c>
      <c r="S984" s="7">
        <f t="shared" si="93"/>
        <v>40743.208333333336</v>
      </c>
      <c r="T984" s="7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6"/>
        <v>documentary</v>
      </c>
      <c r="S985" s="7">
        <f t="shared" si="93"/>
        <v>43681.208333333328</v>
      </c>
      <c r="T985" s="7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6"/>
        <v>plays</v>
      </c>
      <c r="S986" s="7">
        <f t="shared" si="93"/>
        <v>43716.208333333328</v>
      </c>
      <c r="T986" s="7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6"/>
        <v>rock</v>
      </c>
      <c r="S987" s="7">
        <f t="shared" si="93"/>
        <v>41614.25</v>
      </c>
      <c r="T987" s="7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6"/>
        <v>rock</v>
      </c>
      <c r="S988" s="7">
        <f t="shared" si="93"/>
        <v>40638.208333333336</v>
      </c>
      <c r="T988" s="7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6"/>
        <v>documentary</v>
      </c>
      <c r="S989" s="7">
        <f t="shared" si="93"/>
        <v>42852.208333333328</v>
      </c>
      <c r="T989" s="7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6"/>
        <v>radio &amp; podcasts</v>
      </c>
      <c r="S990" s="7">
        <f t="shared" si="93"/>
        <v>42686.25</v>
      </c>
      <c r="T990" s="7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6"/>
        <v>translations</v>
      </c>
      <c r="S991" s="7">
        <f t="shared" si="93"/>
        <v>43571.208333333328</v>
      </c>
      <c r="T991" s="7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6"/>
        <v>drama</v>
      </c>
      <c r="S992" s="7">
        <f t="shared" si="93"/>
        <v>42432.25</v>
      </c>
      <c r="T992" s="7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6"/>
        <v>rock</v>
      </c>
      <c r="S993" s="7">
        <f t="shared" si="93"/>
        <v>41907.208333333336</v>
      </c>
      <c r="T993" s="7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6"/>
        <v>drama</v>
      </c>
      <c r="S994" s="7">
        <f t="shared" si="93"/>
        <v>43227.208333333328</v>
      </c>
      <c r="T994" s="7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6"/>
        <v>photography books</v>
      </c>
      <c r="S995" s="7">
        <f t="shared" si="93"/>
        <v>42362.25</v>
      </c>
      <c r="T995" s="7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6"/>
        <v>translations</v>
      </c>
      <c r="S996" s="7">
        <f t="shared" si="93"/>
        <v>41929.208333333336</v>
      </c>
      <c r="T996" s="7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6"/>
        <v>food trucks</v>
      </c>
      <c r="S997" s="7">
        <f t="shared" si="93"/>
        <v>43408.208333333328</v>
      </c>
      <c r="T997" s="7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6"/>
        <v>plays</v>
      </c>
      <c r="S998" s="7">
        <f t="shared" si="93"/>
        <v>41276.25</v>
      </c>
      <c r="T998" s="7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6"/>
        <v>plays</v>
      </c>
      <c r="S999" s="7">
        <f t="shared" si="93"/>
        <v>41659.25</v>
      </c>
      <c r="T999" s="7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6"/>
        <v>indie rock</v>
      </c>
      <c r="S1000" s="7">
        <f t="shared" si="93"/>
        <v>40220.25</v>
      </c>
      <c r="T1000" s="7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6"/>
        <v>food trucks</v>
      </c>
      <c r="S1001" s="7">
        <f t="shared" si="93"/>
        <v>42550.208333333328</v>
      </c>
      <c r="T1001" s="7">
        <f t="shared" si="94"/>
        <v>42557.208333333328</v>
      </c>
    </row>
    <row r="1002" spans="1:20" x14ac:dyDescent="0.2">
      <c r="Q1002">
        <f t="shared" si="92"/>
        <v>0</v>
      </c>
      <c r="T1002" s="7">
        <f t="shared" si="94"/>
        <v>25569</v>
      </c>
    </row>
  </sheetData>
  <autoFilter ref="A1:T1002" xr:uid="{00000000-0001-0000-0000-000000000000}"/>
  <conditionalFormatting sqref="F2:F1093">
    <cfRule type="colorScale" priority="1">
      <colorScale>
        <cfvo type="min"/>
        <cfvo type="percent" val="100"/>
        <cfvo type="num" val="200"/>
        <color rgb="FFFF7128"/>
        <color theme="9" tint="0.39997558519241921"/>
        <color theme="4" tint="0.59999389629810485"/>
      </colorScale>
    </cfRule>
  </conditionalFormatting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cancelled">
      <formula>NOT(ISERROR(SEARCH("cancelled",G1)))</formula>
    </cfRule>
    <cfRule type="containsText" dxfId="11" priority="5" operator="containsText" text="successful">
      <formula>NOT(ISERROR(SEARCH("successful",G1)))</formula>
    </cfRule>
    <cfRule type="containsText" dxfId="1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E59D-3FA5-1041-8ED3-BD0D9E872C51}">
  <dimension ref="A3:F14"/>
  <sheetViews>
    <sheetView workbookViewId="0">
      <selection activeCell="U17" sqref="U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6.6640625" bestFit="1" customWidth="1"/>
    <col min="13" max="13" width="20.5" bestFit="1" customWidth="1"/>
  </cols>
  <sheetData>
    <row r="3" spans="1:6" x14ac:dyDescent="0.2">
      <c r="A3" s="4" t="s">
        <v>2044</v>
      </c>
      <c r="B3" s="4" t="s">
        <v>2045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2038</v>
      </c>
      <c r="E8">
        <v>4</v>
      </c>
      <c r="F8">
        <v>4</v>
      </c>
    </row>
    <row r="9" spans="1:6" x14ac:dyDescent="0.2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810D-0341-E849-A7DC-A3A8E26A6A0A}">
  <dimension ref="A3:F29"/>
  <sheetViews>
    <sheetView workbookViewId="0">
      <selection activeCell="AC14" sqref="AC1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3.5" bestFit="1" customWidth="1"/>
    <col min="9" max="9" width="7" bestFit="1" customWidth="1"/>
    <col min="10" max="10" width="10.8320312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  <col min="36" max="36" width="9.1640625" bestFit="1" customWidth="1"/>
    <col min="37" max="37" width="11.6640625" bestFit="1" customWidth="1"/>
    <col min="38" max="38" width="10.83203125" bestFit="1" customWidth="1"/>
    <col min="39" max="39" width="11.6640625" bestFit="1" customWidth="1"/>
    <col min="40" max="40" width="14.1640625" bestFit="1" customWidth="1"/>
    <col min="41" max="42" width="12.33203125" bestFit="1" customWidth="1"/>
    <col min="43" max="43" width="14.83203125" bestFit="1" customWidth="1"/>
    <col min="44" max="46" width="9.5" bestFit="1" customWidth="1"/>
    <col min="47" max="47" width="11.83203125" bestFit="1" customWidth="1"/>
    <col min="48" max="48" width="8" bestFit="1" customWidth="1"/>
    <col min="49" max="50" width="13.5" bestFit="1" customWidth="1"/>
    <col min="51" max="51" width="16" bestFit="1" customWidth="1"/>
    <col min="52" max="53" width="9.5" bestFit="1" customWidth="1"/>
    <col min="54" max="54" width="11.33203125" bestFit="1" customWidth="1"/>
    <col min="55" max="57" width="9.5" bestFit="1" customWidth="1"/>
    <col min="58" max="58" width="10.6640625" bestFit="1" customWidth="1"/>
    <col min="59" max="59" width="11.6640625" bestFit="1" customWidth="1"/>
    <col min="60" max="60" width="14.1640625" bestFit="1" customWidth="1"/>
    <col min="61" max="61" width="12.33203125" bestFit="1" customWidth="1"/>
    <col min="62" max="62" width="14.83203125" bestFit="1" customWidth="1"/>
    <col min="63" max="65" width="9.5" bestFit="1" customWidth="1"/>
    <col min="66" max="66" width="11.83203125" bestFit="1" customWidth="1"/>
    <col min="67" max="67" width="8.1640625" bestFit="1" customWidth="1"/>
    <col min="68" max="69" width="13.5" bestFit="1" customWidth="1"/>
    <col min="70" max="70" width="16" bestFit="1" customWidth="1"/>
    <col min="71" max="71" width="9.5" bestFit="1" customWidth="1"/>
    <col min="72" max="72" width="11.33203125" bestFit="1" customWidth="1"/>
    <col min="73" max="74" width="9.5" bestFit="1" customWidth="1"/>
    <col min="75" max="75" width="10.6640625" bestFit="1" customWidth="1"/>
    <col min="76" max="77" width="11.6640625" bestFit="1" customWidth="1"/>
    <col min="78" max="78" width="14.1640625" bestFit="1" customWidth="1"/>
    <col min="79" max="79" width="12.33203125" bestFit="1" customWidth="1"/>
    <col min="80" max="80" width="14.83203125" bestFit="1" customWidth="1"/>
    <col min="81" max="84" width="9.5" bestFit="1" customWidth="1"/>
    <col min="85" max="85" width="11.83203125" bestFit="1" customWidth="1"/>
    <col min="86" max="86" width="8.33203125" bestFit="1" customWidth="1"/>
    <col min="87" max="90" width="13.5" bestFit="1" customWidth="1"/>
    <col min="91" max="91" width="16" bestFit="1" customWidth="1"/>
    <col min="92" max="95" width="9.5" bestFit="1" customWidth="1"/>
    <col min="96" max="96" width="11.33203125" bestFit="1" customWidth="1"/>
    <col min="97" max="98" width="9.5" bestFit="1" customWidth="1"/>
    <col min="99" max="99" width="10.6640625" bestFit="1" customWidth="1"/>
    <col min="100" max="100" width="11.6640625" bestFit="1" customWidth="1"/>
    <col min="101" max="101" width="14.1640625" bestFit="1" customWidth="1"/>
    <col min="102" max="103" width="12.33203125" bestFit="1" customWidth="1"/>
    <col min="104" max="104" width="14.83203125" bestFit="1" customWidth="1"/>
    <col min="105" max="106" width="9.5" bestFit="1" customWidth="1"/>
    <col min="107" max="107" width="11.83203125" bestFit="1" customWidth="1"/>
    <col min="108" max="108" width="8.33203125" bestFit="1" customWidth="1"/>
    <col min="109" max="110" width="13.5" bestFit="1" customWidth="1"/>
    <col min="111" max="111" width="16" bestFit="1" customWidth="1"/>
    <col min="112" max="112" width="7" bestFit="1" customWidth="1"/>
    <col min="113" max="115" width="9.5" bestFit="1" customWidth="1"/>
    <col min="116" max="116" width="11.33203125" bestFit="1" customWidth="1"/>
    <col min="117" max="118" width="9.5" bestFit="1" customWidth="1"/>
    <col min="119" max="119" width="10.6640625" bestFit="1" customWidth="1"/>
    <col min="120" max="122" width="13.6640625" bestFit="1" customWidth="1"/>
    <col min="123" max="123" width="16.33203125" bestFit="1" customWidth="1"/>
    <col min="124" max="125" width="11.6640625" bestFit="1" customWidth="1"/>
    <col min="126" max="126" width="14.1640625" bestFit="1" customWidth="1"/>
    <col min="127" max="127" width="12.33203125" bestFit="1" customWidth="1"/>
    <col min="128" max="128" width="14.83203125" bestFit="1" customWidth="1"/>
    <col min="129" max="131" width="9.5" bestFit="1" customWidth="1"/>
    <col min="132" max="132" width="11.83203125" bestFit="1" customWidth="1"/>
    <col min="133" max="133" width="7.33203125" bestFit="1" customWidth="1"/>
    <col min="134" max="137" width="13.5" bestFit="1" customWidth="1"/>
    <col min="138" max="138" width="16" bestFit="1" customWidth="1"/>
    <col min="139" max="146" width="9.5" bestFit="1" customWidth="1"/>
    <col min="147" max="147" width="11.33203125" bestFit="1" customWidth="1"/>
    <col min="148" max="148" width="12" bestFit="1" customWidth="1"/>
    <col min="149" max="149" width="14.5" bestFit="1" customWidth="1"/>
    <col min="150" max="152" width="9.5" bestFit="1" customWidth="1"/>
    <col min="153" max="153" width="10.6640625" bestFit="1" customWidth="1"/>
    <col min="154" max="157" width="13.6640625" bestFit="1" customWidth="1"/>
    <col min="158" max="158" width="16.33203125" bestFit="1" customWidth="1"/>
    <col min="159" max="162" width="11.6640625" bestFit="1" customWidth="1"/>
    <col min="163" max="163" width="14.1640625" bestFit="1" customWidth="1"/>
    <col min="164" max="167" width="12.33203125" bestFit="1" customWidth="1"/>
    <col min="168" max="168" width="14.83203125" bestFit="1" customWidth="1"/>
    <col min="169" max="172" width="9.5" bestFit="1" customWidth="1"/>
    <col min="173" max="173" width="11.83203125" bestFit="1" customWidth="1"/>
    <col min="174" max="174" width="8.1640625" bestFit="1" customWidth="1"/>
    <col min="175" max="175" width="9.1640625" bestFit="1" customWidth="1"/>
    <col min="176" max="176" width="6.83203125" bestFit="1" customWidth="1"/>
    <col min="177" max="177" width="11.6640625" bestFit="1" customWidth="1"/>
  </cols>
  <sheetData>
    <row r="3" spans="1:6" x14ac:dyDescent="0.2">
      <c r="A3" s="4" t="s">
        <v>2070</v>
      </c>
      <c r="B3" s="4" t="s">
        <v>2045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5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2047</v>
      </c>
      <c r="E6">
        <v>4</v>
      </c>
      <c r="F6">
        <v>4</v>
      </c>
    </row>
    <row r="7" spans="1:6" x14ac:dyDescent="0.2">
      <c r="A7" s="5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2050</v>
      </c>
      <c r="C9">
        <v>8</v>
      </c>
      <c r="E9">
        <v>10</v>
      </c>
      <c r="F9">
        <v>18</v>
      </c>
    </row>
    <row r="10" spans="1:6" x14ac:dyDescent="0.2">
      <c r="A10" s="5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2055</v>
      </c>
      <c r="C14">
        <v>3</v>
      </c>
      <c r="E14">
        <v>4</v>
      </c>
      <c r="F14">
        <v>7</v>
      </c>
    </row>
    <row r="15" spans="1:6" x14ac:dyDescent="0.2">
      <c r="A15" s="5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2060</v>
      </c>
      <c r="C19">
        <v>4</v>
      </c>
      <c r="E19">
        <v>4</v>
      </c>
      <c r="F19">
        <v>8</v>
      </c>
    </row>
    <row r="20" spans="1:6" x14ac:dyDescent="0.2">
      <c r="A20" s="5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2062</v>
      </c>
      <c r="C21">
        <v>9</v>
      </c>
      <c r="E21">
        <v>5</v>
      </c>
      <c r="F21">
        <v>14</v>
      </c>
    </row>
    <row r="22" spans="1:6" x14ac:dyDescent="0.2">
      <c r="A22" s="5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2065</v>
      </c>
      <c r="C24">
        <v>7</v>
      </c>
      <c r="E24">
        <v>14</v>
      </c>
      <c r="F24">
        <v>21</v>
      </c>
    </row>
    <row r="25" spans="1:6" x14ac:dyDescent="0.2">
      <c r="A25" s="5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2069</v>
      </c>
      <c r="E28">
        <v>3</v>
      </c>
      <c r="F28">
        <v>3</v>
      </c>
    </row>
    <row r="29" spans="1:6" x14ac:dyDescent="0.2">
      <c r="A29" s="5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1265-11DC-1648-BBC4-1D500AAC1710}">
  <dimension ref="A1:E18"/>
  <sheetViews>
    <sheetView workbookViewId="0">
      <selection activeCell="M13" sqref="M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1.83203125" bestFit="1" customWidth="1"/>
    <col min="8" max="8" width="15.6640625" bestFit="1" customWidth="1"/>
    <col min="9" max="9" width="21.83203125" bestFit="1" customWidth="1"/>
    <col min="10" max="10" width="20.5" bestFit="1" customWidth="1"/>
    <col min="11" max="11" width="15.83203125" customWidth="1"/>
  </cols>
  <sheetData>
    <row r="1" spans="1:5" x14ac:dyDescent="0.2">
      <c r="A1" s="4" t="s">
        <v>2031</v>
      </c>
      <c r="B1" t="s">
        <v>2085</v>
      </c>
    </row>
    <row r="2" spans="1:5" x14ac:dyDescent="0.2">
      <c r="A2" s="4" t="s">
        <v>2086</v>
      </c>
      <c r="B2" t="s">
        <v>2085</v>
      </c>
    </row>
    <row r="4" spans="1:5" x14ac:dyDescent="0.2">
      <c r="A4" s="4" t="s">
        <v>2044</v>
      </c>
      <c r="B4" s="4" t="s">
        <v>2045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A46F-2477-9047-BBE2-C1A5B249295C}">
  <dimension ref="A1:H13"/>
  <sheetViews>
    <sheetView zoomScaleNormal="100" workbookViewId="0">
      <selection activeCell="J14" sqref="J14"/>
    </sheetView>
  </sheetViews>
  <sheetFormatPr baseColWidth="10" defaultRowHeight="16" x14ac:dyDescent="0.2"/>
  <cols>
    <col min="1" max="1" width="26.5" customWidth="1"/>
    <col min="2" max="2" width="18.5" customWidth="1"/>
    <col min="3" max="3" width="14.83203125" customWidth="1"/>
    <col min="4" max="4" width="18.33203125" customWidth="1"/>
    <col min="5" max="5" width="16.33203125" customWidth="1"/>
    <col min="6" max="6" width="19.6640625" customWidth="1"/>
    <col min="7" max="7" width="16.6640625" customWidth="1"/>
    <col min="8" max="8" width="21.16406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13" customHeight="1" x14ac:dyDescent="0.2">
      <c r="A2" t="s">
        <v>2095</v>
      </c>
      <c r="B2" s="8">
        <f>COUNTIFS(Crowdfunding!$G:$G, "Successful", Crowdfunding!D:$D, "&lt;1000")</f>
        <v>30</v>
      </c>
      <c r="C2">
        <f>COUNTIFS(Crowdfunding!$G:$G, "Failed", Crowdfunding!D:$D, "&lt;1000")</f>
        <v>20</v>
      </c>
      <c r="D2">
        <f>COUNTIFS(Crowdfunding!$G:$G, "canceled", Crowdfunding!D:$D, "&lt;1000")</f>
        <v>1</v>
      </c>
      <c r="E2">
        <f>SUM(B2,C2,D2)</f>
        <v>51</v>
      </c>
      <c r="F2" s="9">
        <f>B2/E2</f>
        <v>0.58823529411764708</v>
      </c>
      <c r="G2" s="9">
        <f>C2/E2</f>
        <v>0.39215686274509803</v>
      </c>
      <c r="H2" s="9">
        <f>(D2/E2)</f>
        <v>1.9607843137254902E-2</v>
      </c>
    </row>
    <row r="3" spans="1:8" x14ac:dyDescent="0.2">
      <c r="A3" t="s">
        <v>2097</v>
      </c>
      <c r="B3" s="8">
        <f>COUNTIFS(Crowdfunding!$G:$G, "Successful", Crowdfunding!D:$D, "&gt;999", Crowdfunding!D:$D, "&lt;5000")</f>
        <v>191</v>
      </c>
      <c r="C3" s="8">
        <f>COUNTIFS(Crowdfunding!$G:$G, "failed", Crowdfunding!D:$D, "&gt;999", Crowdfunding!D:$D, "&lt;5000")</f>
        <v>38</v>
      </c>
      <c r="D3">
        <f>COUNTIFS(Crowdfunding!$G:$G, "canceled", Crowdfunding!D:$D, "&gt;999", Crowdfunding!D:$D, "&lt;5000")</f>
        <v>2</v>
      </c>
      <c r="E3">
        <f t="shared" ref="E3:E13" si="0">SUM(B3,C3,D3)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(D3/E3)</f>
        <v>8.658008658008658E-3</v>
      </c>
    </row>
    <row r="4" spans="1:8" x14ac:dyDescent="0.2">
      <c r="A4" t="s">
        <v>2096</v>
      </c>
      <c r="B4" s="8">
        <f>COUNTIFS(Crowdfunding!$G:$G, "Successful", Crowdfunding!D:$D, "&gt;4999", Crowdfunding!D:$D, "&lt;10000")</f>
        <v>164</v>
      </c>
      <c r="C4" s="8">
        <f>COUNTIFS(Crowdfunding!$G:$G, "failed", Crowdfunding!D:$D, "&gt;4999", Crowdfunding!D:$D, "&lt;10000")</f>
        <v>126</v>
      </c>
      <c r="D4">
        <f>COUNTIFS(Crowdfunding!$G:$G, "canceled", Crowdfunding!D:$D, "&gt;4999", Crowdfunding!D:$D, 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2098</v>
      </c>
      <c r="B5" s="8">
        <f>COUNTIFS(Crowdfunding!$G:$G, "Successful", Crowdfunding!D:$D, "&gt;9999", Crowdfunding!D:$D, "&lt;14999")</f>
        <v>4</v>
      </c>
      <c r="C5" s="8">
        <f>COUNTIFS(Crowdfunding!$G:$G, "failed", Crowdfunding!D:$D, "&gt;9999", Crowdfunding!D:$D, "&lt;=14999")</f>
        <v>5</v>
      </c>
      <c r="D5">
        <f>COUNTIFS(Crowdfunding!$G:$G, "canceled", Crowdfunding!D:$D, "&gt;9999", Crowdfunding!D:$D,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2099</v>
      </c>
      <c r="B6" s="8">
        <f>COUNTIFS(Crowdfunding!$G:$G, "Successful", Crowdfunding!D:$D, "&gt;14999", Crowdfunding!D:$D, "&lt;19999")</f>
        <v>10</v>
      </c>
      <c r="C6" s="8">
        <f>COUNTIFS(Crowdfunding!$G:$G, "failed", Crowdfunding!D:$D, "&gt;14999", Crowdfunding!D:$D, "&lt;=19999")</f>
        <v>0</v>
      </c>
      <c r="D6">
        <f>COUNTIFS(Crowdfunding!$G:$G, "canceled", Crowdfunding!D:$D, "&gt;14999", Crowdfunding!D:$D,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2100</v>
      </c>
      <c r="B7" s="8">
        <f>COUNTIFS(Crowdfunding!$G:$G, "Successful", Crowdfunding!D:$D, "&gt;19999", Crowdfunding!D:$D, "&lt;24999")</f>
        <v>7</v>
      </c>
      <c r="C7" s="8">
        <f>COUNTIFS(Crowdfunding!$G:$G, "failed", Crowdfunding!D:$D, "&gt;19999", Crowdfunding!D:$D, "&lt;=24999")</f>
        <v>0</v>
      </c>
      <c r="D7">
        <f>COUNTIFS(Crowdfunding!$G:$G, "canceled", Crowdfunding!D:$D, "&gt;19999", Crowdfunding!D:$D,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2101</v>
      </c>
      <c r="B8" s="8">
        <f>COUNTIFS(Crowdfunding!$G:$G, "Successful", Crowdfunding!D:$D, "&gt;24999", Crowdfunding!D:$D, "&lt;29999")</f>
        <v>11</v>
      </c>
      <c r="C8" s="8">
        <f>COUNTIFS(Crowdfunding!$G:$G, "failed", Crowdfunding!D:$D, "&gt;24999", Crowdfunding!D:$D, "&lt;=29999")</f>
        <v>3</v>
      </c>
      <c r="D8">
        <f>COUNTIFS(Crowdfunding!$G:$G, "canceled", Crowdfunding!D:$D, "&gt;24999", Crowdfunding!D:$D,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2102</v>
      </c>
      <c r="B9" s="8">
        <f>COUNTIFS(Crowdfunding!$G:$G, "Successful", Crowdfunding!D:$D, "&gt;29999", Crowdfunding!D:$D, "&lt;34999")</f>
        <v>7</v>
      </c>
      <c r="C9" s="8">
        <f>COUNTIFS(Crowdfunding!$G:$G, "failed", Crowdfunding!D:$D, "&gt;29999", Crowdfunding!D:$D, "&lt;=34999")</f>
        <v>0</v>
      </c>
      <c r="D9">
        <f>COUNTIFS(Crowdfunding!$G:$G, "canceled", Crowdfunding!D:$D, "&gt;29999", Crowdfunding!D:$D,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2103</v>
      </c>
      <c r="B10" s="8">
        <f>COUNTIFS(Crowdfunding!$G:$G, "Successful", Crowdfunding!D:$D, "&gt;34999", Crowdfunding!D:$D, "&lt;39999")</f>
        <v>8</v>
      </c>
      <c r="C10" s="8">
        <f>COUNTIFS(Crowdfunding!$G:$G, "failed", Crowdfunding!D:$D, "&gt;34999", Crowdfunding!D:$D, "&lt;40000")</f>
        <v>3</v>
      </c>
      <c r="D10">
        <f>COUNTIFS(Crowdfunding!$G:$G, "canceled", Crowdfunding!D:$D, "&gt;34999", Crowdfunding!D:$D, 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2104</v>
      </c>
      <c r="B11" s="8">
        <f>COUNTIFS(Crowdfunding!$G:$G, "Successful", Crowdfunding!D:$D, "&gt;39999", Crowdfunding!D:$D, "&lt;44999")</f>
        <v>11</v>
      </c>
      <c r="C11" s="8">
        <v>3</v>
      </c>
      <c r="D11">
        <f>COUNTIFS(Crowdfunding!$G:$G, "canceled", Crowdfunding!D:$D, "&gt;39999", Crowdfunding!D:$D, 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2105</v>
      </c>
      <c r="B12" s="8">
        <f>COUNTIFS(Crowdfunding!$G:$G, "Successful", Crowdfunding!D:$D, "&gt;44999", Crowdfunding!D:$D, "&lt;49999")</f>
        <v>8</v>
      </c>
      <c r="C12" s="8">
        <f>COUNTIFS(Crowdfunding!$G:$G, "failed", Crowdfunding!D:$D, "&gt;44999", Crowdfunding!D:$D, "&lt;50000")</f>
        <v>3</v>
      </c>
      <c r="D12">
        <f>COUNTIFS(Crowdfunding!$G:$G, "canceled", Crowdfunding!D:$D, "&gt;44999", Crowdfunding!D:$D, 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2106</v>
      </c>
      <c r="B13">
        <f>COUNTIFS(Crowdfunding!$G:$G, "Successful", Crowdfunding!D:$D, "&gt;=50000")</f>
        <v>114</v>
      </c>
      <c r="C13">
        <f>COUNTIFS(Crowdfunding!$G:$G, "failed", Crowdfunding!D:$D, "&gt;=50000")</f>
        <v>163</v>
      </c>
      <c r="D13">
        <f>COUNTIFS(Crowdfunding!$G:$G, "canceled", Crowdfunding!D:$D,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6F21-E58F-E14F-B068-2C47B5BF8557}">
  <dimension ref="A1:K566"/>
  <sheetViews>
    <sheetView tabSelected="1" workbookViewId="0">
      <selection activeCell="K12" sqref="K1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0" customWidth="1"/>
    <col min="4" max="4" width="12.6640625" customWidth="1"/>
    <col min="5" max="5" width="15.6640625" customWidth="1"/>
    <col min="7" max="7" width="18.6640625" customWidth="1"/>
  </cols>
  <sheetData>
    <row r="1" spans="1:11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2107</v>
      </c>
      <c r="J5" t="s">
        <v>2114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AVERAGE(B2:B566)</f>
        <v>851.14690265486729</v>
      </c>
      <c r="J6" t="s">
        <v>2108</v>
      </c>
      <c r="K6">
        <f>AVERAGE(E2:E566)</f>
        <v>585.61538461538464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MEDIAN(B2:B566)</f>
        <v>201</v>
      </c>
      <c r="J7" t="s">
        <v>2109</v>
      </c>
      <c r="K7">
        <f>MEDIAN(E2:E566)</f>
        <v>114.5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MIN(B2:B566)</f>
        <v>16</v>
      </c>
      <c r="J8" t="s">
        <v>2110</v>
      </c>
      <c r="K8">
        <f>MIN(E2:E566)</f>
        <v>0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t="s">
        <v>2111</v>
      </c>
      <c r="H9">
        <f>MAX(B2:B566)</f>
        <v>7295</v>
      </c>
      <c r="J9" t="s">
        <v>2111</v>
      </c>
      <c r="K9">
        <f>MAX((E2:E566))</f>
        <v>6080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G10" t="s">
        <v>2112</v>
      </c>
      <c r="H10">
        <f>VAR(B2:B566)</f>
        <v>1606216.5936295739</v>
      </c>
      <c r="J10" t="s">
        <v>2112</v>
      </c>
      <c r="K10">
        <f>_xlfn.VAR.S(E2:E566)</f>
        <v>924113.45496927318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G11" t="s">
        <v>2113</v>
      </c>
      <c r="H11">
        <f xml:space="preserve"> _xlfn.STDEV.S(B2:B566)</f>
        <v>1267.366006183523</v>
      </c>
      <c r="J11" t="s">
        <v>2115</v>
      </c>
      <c r="K11">
        <f>_xlfn.STDEV.S(E2:E566)</f>
        <v>961.30819978260524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0">
    <cfRule type="containsText" dxfId="9" priority="15" operator="containsText" text="failed">
      <formula>NOT(ISERROR(SEARCH("failed",A1)))</formula>
    </cfRule>
    <cfRule type="containsText" dxfId="8" priority="14" operator="containsText" text="successful">
      <formula>NOT(ISERROR(SEARCH("successful",A1)))</formula>
    </cfRule>
    <cfRule type="containsText" dxfId="7" priority="13" operator="containsText" text="cancelled">
      <formula>NOT(ISERROR(SEARCH("cancelled",A1)))</formula>
    </cfRule>
    <cfRule type="containsText" dxfId="6" priority="12" operator="containsText" text="canceled">
      <formula>NOT(ISERROR(SEARCH("canceled",A1)))</formula>
    </cfRule>
    <cfRule type="containsText" dxfId="5" priority="11" operator="containsText" text="live">
      <formula>NOT(ISERROR(SEARCH("live",A1)))</formula>
    </cfRule>
  </conditionalFormatting>
  <conditionalFormatting sqref="C1:D1047939">
    <cfRule type="containsText" dxfId="4" priority="1" operator="containsText" text="live">
      <formula>NOT(ISERROR(SEARCH("live",C1)))</formula>
    </cfRule>
    <cfRule type="containsText" dxfId="3" priority="5" operator="containsText" text="failed">
      <formula>NOT(ISERROR(SEARCH("failed",C1)))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cancelled">
      <formula>NOT(ISERROR(SEARCH("cancelled",C1)))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chart category</vt:lpstr>
      <vt:lpstr>pivot chart sub category</vt:lpstr>
      <vt:lpstr>pivot chart line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Prasad Unnikrishnan</cp:lastModifiedBy>
  <dcterms:created xsi:type="dcterms:W3CDTF">2021-09-29T18:52:28Z</dcterms:created>
  <dcterms:modified xsi:type="dcterms:W3CDTF">2023-12-14T22:21:19Z</dcterms:modified>
</cp:coreProperties>
</file>