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yus-my.sharepoint.com/personal/saimaheshwaran_rajan_ey_com/Documents/Documents/My Projects/UMB/"/>
    </mc:Choice>
  </mc:AlternateContent>
  <xr:revisionPtr revIDLastSave="0" documentId="8_{025936F7-DD5F-F044-BD5C-BDE8C2C266AB}" xr6:coauthVersionLast="47" xr6:coauthVersionMax="47" xr10:uidLastSave="{00000000-0000-0000-0000-000000000000}"/>
  <bookViews>
    <workbookView xWindow="0" yWindow="500" windowWidth="28800" windowHeight="17500" tabRatio="763" activeTab="1" xr2:uid="{00000000-000D-0000-FFFF-FFFF00000000}"/>
  </bookViews>
  <sheets>
    <sheet name="Cover Page" sheetId="10" state="hidden" r:id="rId1"/>
    <sheet name="Guidelines to Use" sheetId="19" r:id="rId2"/>
    <sheet name="01 Effort Breakdown" sheetId="8" r:id="rId3"/>
    <sheet name="02 Summary" sheetId="6" r:id="rId4"/>
    <sheet name="Effort Definition" sheetId="7" r:id="rId5"/>
    <sheet name="Complexity Guide" sheetId="13" r:id="rId6"/>
    <sheet name="Verison History" sheetId="11" state="hidden" r:id="rId7"/>
    <sheet name="Assumptions" sheetId="15" r:id="rId8"/>
    <sheet name="Version History" sheetId="21" r:id="rId9"/>
  </sheets>
  <externalReferences>
    <externalReference r:id="rId10"/>
    <externalReference r:id="rId11"/>
  </externalReferences>
  <definedNames>
    <definedName name="__shared_3_0_0">SUM(#REF!)</definedName>
    <definedName name="__shared_3_0_1">IF(#REF!="Yes",#REF!/2,0)</definedName>
    <definedName name="__shared_4_0_0">SUM(#REF!+#REF!)</definedName>
    <definedName name="__shared_4_0_1">SUM(#REF!)</definedName>
    <definedName name="_xlnm._FilterDatabase" localSheetId="2" hidden="1">'01 Effort Breakdown'!$B$5:$AMM$85</definedName>
    <definedName name="Burndown">[1]Sprint!$L$4:$CH$17</definedName>
    <definedName name="BurndownColumns">[1]Planning!$B$47</definedName>
    <definedName name="Complexity" localSheetId="5">#REF!</definedName>
    <definedName name="Complexity">#REF!</definedName>
    <definedName name="Complexity_5">#REF!</definedName>
    <definedName name="ComplexityList">'Effort Definition'!$C$11:$F$11</definedName>
    <definedName name="ComplexityList_5">#REF!</definedName>
    <definedName name="DailyScrumDateModifier">[1]Planning!$B$44</definedName>
    <definedName name="Data">OFFSET('[2]Calculation sheet 1'!#REF!,0,0,COUNT('[2]Calculation sheet 1'!$O$3:$O$481),1)</definedName>
    <definedName name="HoursLeftColumn">[1]Planning!$B$49</definedName>
    <definedName name="HoursSpentColumn">[1]Planning!$B$48</definedName>
    <definedName name="index">#REF!</definedName>
    <definedName name="LeftColumn">[1]Planning!$B$49</definedName>
    <definedName name="NewCompList">'Effort Definition'!$C$11:$G$11</definedName>
    <definedName name="SkipWeekends">[1]Planning!$B$43</definedName>
    <definedName name="SpentColumn">[1]Planning!$B$48</definedName>
    <definedName name="SprintDates">[1]Sprint!$L$1:$CH$1</definedName>
    <definedName name="SprintStart">[1]Planning!$B$9</definedName>
    <definedName name="Start_Date">[1]Planning!$B$9</definedName>
    <definedName name="StatusColumn">[1]Planning!$B$50</definedName>
    <definedName name="StatusTypes">[1]Analysis!$A$50:$A$50</definedName>
    <definedName name="TotalEffort">[1]Sprint!$CI$4:$CI$17</definedName>
    <definedName name="Trng">#REF!</definedName>
  </definedNames>
  <calcPr calcId="191028"/>
  <customWorkbookViews>
    <customWorkbookView name="Rupesh Tiwari - Personal View" guid="{B136CABE-ACA9-41C2-BC58-A26A10D37FB7}" mergeInterval="0" personalView="1" maximized="1" xWindow="1" yWindow="1" windowWidth="1440" windowHeight="557" tabRatio="889" activeSheetId="1"/>
    <customWorkbookView name="Vijendra Pandey - Personal View" guid="{186E3A5F-7643-42B4-854E-0883913F912C}" mergeInterval="0" personalView="1" maximized="1" xWindow="1" yWindow="1" windowWidth="1436" windowHeight="652" tabRatio="889" activeSheetId="1"/>
    <customWorkbookView name="Kavya shivachandra - Personal View" guid="{33E3695F-5C1E-405F-8965-D2F36CE98B3D}" mergeInterval="0" personalView="1" maximized="1" xWindow="1" yWindow="1" windowWidth="1276" windowHeight="508" tabRatio="889" activeSheetId="1"/>
    <customWorkbookView name="Varun Saraswathi - Personal View" guid="{A8EF7E69-D8FD-4279-9C97-977A9E4332EC}" mergeInterval="0" personalView="1" maximized="1" xWindow="1" yWindow="1" windowWidth="1436" windowHeight="682" tabRatio="889" activeSheetId="1"/>
    <customWorkbookView name="Mohankumar Muthuganesan - Personal View" guid="{E9866AD2-3A0B-4438-A1F1-B04FB4FE1425}" mergeInterval="0" personalView="1" maximized="1" xWindow="1" yWindow="1" windowWidth="1436" windowHeight="652" tabRatio="889" activeSheetId="1"/>
    <customWorkbookView name="Rajini Kurien - Personal View" guid="{227C63CB-95B2-4E54-885D-A69C4281B24C}" mergeInterval="0" personalView="1" maximized="1" xWindow="1" yWindow="1" windowWidth="1436" windowHeight="682" tabRatio="889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F7" i="8"/>
  <c r="G7" i="8"/>
  <c r="H7" i="8"/>
  <c r="I7" i="8"/>
  <c r="J7" i="8"/>
  <c r="L7" i="8"/>
  <c r="M7" i="8"/>
  <c r="N7" i="8"/>
  <c r="F8" i="8"/>
  <c r="G8" i="8"/>
  <c r="H8" i="8"/>
  <c r="I8" i="8"/>
  <c r="J8" i="8"/>
  <c r="L8" i="8"/>
  <c r="M8" i="8"/>
  <c r="N8" i="8"/>
  <c r="F9" i="8"/>
  <c r="G9" i="8"/>
  <c r="H9" i="8"/>
  <c r="I9" i="8"/>
  <c r="J9" i="8"/>
  <c r="K9" i="8"/>
  <c r="L9" i="8"/>
  <c r="M9" i="8"/>
  <c r="N9" i="8"/>
  <c r="F10" i="8"/>
  <c r="G10" i="8"/>
  <c r="H10" i="8"/>
  <c r="I10" i="8"/>
  <c r="J10" i="8"/>
  <c r="K10" i="8"/>
  <c r="L10" i="8"/>
  <c r="M10" i="8"/>
  <c r="N10" i="8"/>
  <c r="F11" i="8"/>
  <c r="G11" i="8"/>
  <c r="H11" i="8"/>
  <c r="I11" i="8"/>
  <c r="J11" i="8"/>
  <c r="K11" i="8"/>
  <c r="L11" i="8"/>
  <c r="M11" i="8"/>
  <c r="N11" i="8"/>
  <c r="F12" i="8"/>
  <c r="G12" i="8"/>
  <c r="H12" i="8"/>
  <c r="I12" i="8"/>
  <c r="J12" i="8"/>
  <c r="L12" i="8"/>
  <c r="M12" i="8"/>
  <c r="N12" i="8"/>
  <c r="F13" i="8"/>
  <c r="G13" i="8"/>
  <c r="H13" i="8"/>
  <c r="I13" i="8"/>
  <c r="J13" i="8"/>
  <c r="L13" i="8"/>
  <c r="M13" i="8"/>
  <c r="N13" i="8"/>
  <c r="F14" i="8"/>
  <c r="G14" i="8"/>
  <c r="H14" i="8"/>
  <c r="I14" i="8"/>
  <c r="J14" i="8"/>
  <c r="K14" i="8"/>
  <c r="L14" i="8"/>
  <c r="M14" i="8"/>
  <c r="N14" i="8"/>
  <c r="F15" i="8"/>
  <c r="G15" i="8"/>
  <c r="H15" i="8"/>
  <c r="I15" i="8"/>
  <c r="J15" i="8"/>
  <c r="K15" i="8"/>
  <c r="L15" i="8"/>
  <c r="M15" i="8"/>
  <c r="N15" i="8"/>
  <c r="F16" i="8"/>
  <c r="G16" i="8"/>
  <c r="H16" i="8"/>
  <c r="I16" i="8"/>
  <c r="J16" i="8"/>
  <c r="K16" i="8"/>
  <c r="L16" i="8"/>
  <c r="M16" i="8"/>
  <c r="N16" i="8"/>
  <c r="F17" i="8"/>
  <c r="G17" i="8"/>
  <c r="H17" i="8"/>
  <c r="I17" i="8"/>
  <c r="J17" i="8"/>
  <c r="K17" i="8"/>
  <c r="L17" i="8"/>
  <c r="M17" i="8"/>
  <c r="N17" i="8"/>
  <c r="F18" i="8"/>
  <c r="G18" i="8"/>
  <c r="H18" i="8"/>
  <c r="I18" i="8"/>
  <c r="J18" i="8"/>
  <c r="K18" i="8"/>
  <c r="L18" i="8"/>
  <c r="M18" i="8"/>
  <c r="N18" i="8"/>
  <c r="F19" i="8"/>
  <c r="G19" i="8"/>
  <c r="H19" i="8"/>
  <c r="I19" i="8"/>
  <c r="J19" i="8"/>
  <c r="L19" i="8"/>
  <c r="M19" i="8"/>
  <c r="N19" i="8"/>
  <c r="F20" i="8"/>
  <c r="G20" i="8"/>
  <c r="H20" i="8"/>
  <c r="I20" i="8"/>
  <c r="J20" i="8"/>
  <c r="K20" i="8"/>
  <c r="L20" i="8"/>
  <c r="M20" i="8"/>
  <c r="N20" i="8"/>
  <c r="F21" i="8"/>
  <c r="G21" i="8"/>
  <c r="H21" i="8"/>
  <c r="I21" i="8"/>
  <c r="J21" i="8"/>
  <c r="K21" i="8"/>
  <c r="L21" i="8"/>
  <c r="M21" i="8"/>
  <c r="N21" i="8"/>
  <c r="F22" i="8"/>
  <c r="G22" i="8"/>
  <c r="H22" i="8"/>
  <c r="I22" i="8"/>
  <c r="J22" i="8"/>
  <c r="K22" i="8"/>
  <c r="L22" i="8"/>
  <c r="M22" i="8"/>
  <c r="N22" i="8"/>
  <c r="F23" i="8"/>
  <c r="G23" i="8"/>
  <c r="H23" i="8"/>
  <c r="I23" i="8"/>
  <c r="J23" i="8"/>
  <c r="K23" i="8"/>
  <c r="L23" i="8"/>
  <c r="M23" i="8"/>
  <c r="N23" i="8"/>
  <c r="F24" i="8"/>
  <c r="G24" i="8"/>
  <c r="H24" i="8"/>
  <c r="I24" i="8"/>
  <c r="J24" i="8"/>
  <c r="K24" i="8"/>
  <c r="L24" i="8"/>
  <c r="M24" i="8"/>
  <c r="N24" i="8"/>
  <c r="F25" i="8"/>
  <c r="G25" i="8"/>
  <c r="H25" i="8"/>
  <c r="I25" i="8"/>
  <c r="J25" i="8"/>
  <c r="K25" i="8"/>
  <c r="L25" i="8"/>
  <c r="M25" i="8"/>
  <c r="N25" i="8"/>
  <c r="F26" i="8"/>
  <c r="G26" i="8"/>
  <c r="H26" i="8"/>
  <c r="I26" i="8"/>
  <c r="J26" i="8"/>
  <c r="K26" i="8"/>
  <c r="L26" i="8"/>
  <c r="M26" i="8"/>
  <c r="N26" i="8"/>
  <c r="F27" i="8"/>
  <c r="G27" i="8"/>
  <c r="H27" i="8"/>
  <c r="I27" i="8"/>
  <c r="J27" i="8"/>
  <c r="K27" i="8"/>
  <c r="L27" i="8"/>
  <c r="M27" i="8"/>
  <c r="N27" i="8"/>
  <c r="F28" i="8"/>
  <c r="G28" i="8"/>
  <c r="H28" i="8"/>
  <c r="I28" i="8"/>
  <c r="J28" i="8"/>
  <c r="K28" i="8"/>
  <c r="L28" i="8"/>
  <c r="M28" i="8"/>
  <c r="N28" i="8"/>
  <c r="F29" i="8"/>
  <c r="G29" i="8"/>
  <c r="H29" i="8"/>
  <c r="I29" i="8"/>
  <c r="J29" i="8"/>
  <c r="K29" i="8"/>
  <c r="L29" i="8"/>
  <c r="M29" i="8"/>
  <c r="N29" i="8"/>
  <c r="F30" i="8"/>
  <c r="G30" i="8"/>
  <c r="H30" i="8"/>
  <c r="I30" i="8"/>
  <c r="J30" i="8"/>
  <c r="K30" i="8"/>
  <c r="L30" i="8"/>
  <c r="M30" i="8"/>
  <c r="N30" i="8"/>
  <c r="F31" i="8"/>
  <c r="G31" i="8"/>
  <c r="H31" i="8"/>
  <c r="I31" i="8"/>
  <c r="J31" i="8"/>
  <c r="K31" i="8"/>
  <c r="L31" i="8"/>
  <c r="M31" i="8"/>
  <c r="N31" i="8"/>
  <c r="F32" i="8"/>
  <c r="G32" i="8"/>
  <c r="H32" i="8"/>
  <c r="I32" i="8"/>
  <c r="J32" i="8"/>
  <c r="K32" i="8"/>
  <c r="L32" i="8"/>
  <c r="M32" i="8"/>
  <c r="N32" i="8"/>
  <c r="F33" i="8"/>
  <c r="G33" i="8"/>
  <c r="H33" i="8"/>
  <c r="I33" i="8"/>
  <c r="J33" i="8"/>
  <c r="K33" i="8"/>
  <c r="L33" i="8"/>
  <c r="M33" i="8"/>
  <c r="N33" i="8"/>
  <c r="F34" i="8"/>
  <c r="G34" i="8"/>
  <c r="H34" i="8"/>
  <c r="I34" i="8"/>
  <c r="J34" i="8"/>
  <c r="K34" i="8"/>
  <c r="L34" i="8"/>
  <c r="M34" i="8"/>
  <c r="N34" i="8"/>
  <c r="F35" i="8"/>
  <c r="G35" i="8"/>
  <c r="H35" i="8"/>
  <c r="I35" i="8"/>
  <c r="J35" i="8"/>
  <c r="K35" i="8"/>
  <c r="L35" i="8"/>
  <c r="M35" i="8"/>
  <c r="N35" i="8"/>
  <c r="F36" i="8"/>
  <c r="G36" i="8"/>
  <c r="H36" i="8"/>
  <c r="I36" i="8"/>
  <c r="J36" i="8"/>
  <c r="K36" i="8"/>
  <c r="L36" i="8"/>
  <c r="M36" i="8"/>
  <c r="N36" i="8"/>
  <c r="F37" i="8"/>
  <c r="G37" i="8"/>
  <c r="H37" i="8"/>
  <c r="I37" i="8"/>
  <c r="J37" i="8"/>
  <c r="K37" i="8"/>
  <c r="L37" i="8"/>
  <c r="M37" i="8"/>
  <c r="N37" i="8"/>
  <c r="F38" i="8"/>
  <c r="G38" i="8"/>
  <c r="H38" i="8"/>
  <c r="I38" i="8"/>
  <c r="J38" i="8"/>
  <c r="K38" i="8"/>
  <c r="L38" i="8"/>
  <c r="M38" i="8"/>
  <c r="N38" i="8"/>
  <c r="F39" i="8"/>
  <c r="G39" i="8"/>
  <c r="H39" i="8"/>
  <c r="I39" i="8"/>
  <c r="J39" i="8"/>
  <c r="K39" i="8"/>
  <c r="L39" i="8"/>
  <c r="M39" i="8"/>
  <c r="N39" i="8"/>
  <c r="F40" i="8"/>
  <c r="G40" i="8"/>
  <c r="H40" i="8"/>
  <c r="I40" i="8"/>
  <c r="J40" i="8"/>
  <c r="K40" i="8"/>
  <c r="L40" i="8"/>
  <c r="M40" i="8"/>
  <c r="N40" i="8"/>
  <c r="F41" i="8"/>
  <c r="G41" i="8"/>
  <c r="H41" i="8"/>
  <c r="I41" i="8"/>
  <c r="J41" i="8"/>
  <c r="K41" i="8"/>
  <c r="L41" i="8"/>
  <c r="M41" i="8"/>
  <c r="N41" i="8"/>
  <c r="F42" i="8"/>
  <c r="G42" i="8"/>
  <c r="H42" i="8"/>
  <c r="I42" i="8"/>
  <c r="J42" i="8"/>
  <c r="K42" i="8"/>
  <c r="L42" i="8"/>
  <c r="M42" i="8"/>
  <c r="N42" i="8"/>
  <c r="F43" i="8"/>
  <c r="G43" i="8"/>
  <c r="H43" i="8"/>
  <c r="I43" i="8"/>
  <c r="J43" i="8"/>
  <c r="K43" i="8"/>
  <c r="L43" i="8"/>
  <c r="M43" i="8"/>
  <c r="N43" i="8"/>
  <c r="F44" i="8"/>
  <c r="G44" i="8"/>
  <c r="H44" i="8"/>
  <c r="I44" i="8"/>
  <c r="J44" i="8"/>
  <c r="K44" i="8"/>
  <c r="L44" i="8"/>
  <c r="M44" i="8"/>
  <c r="N44" i="8"/>
  <c r="F45" i="8"/>
  <c r="G45" i="8"/>
  <c r="H45" i="8"/>
  <c r="I45" i="8"/>
  <c r="J45" i="8"/>
  <c r="K45" i="8"/>
  <c r="L45" i="8"/>
  <c r="M45" i="8"/>
  <c r="N45" i="8"/>
  <c r="F46" i="8"/>
  <c r="G46" i="8"/>
  <c r="H46" i="8"/>
  <c r="I46" i="8"/>
  <c r="J46" i="8"/>
  <c r="K46" i="8"/>
  <c r="L46" i="8"/>
  <c r="M46" i="8"/>
  <c r="N46" i="8"/>
  <c r="F47" i="8"/>
  <c r="G47" i="8"/>
  <c r="H47" i="8"/>
  <c r="I47" i="8"/>
  <c r="J47" i="8"/>
  <c r="K47" i="8"/>
  <c r="L47" i="8"/>
  <c r="M47" i="8"/>
  <c r="N47" i="8"/>
  <c r="F48" i="8"/>
  <c r="G48" i="8"/>
  <c r="H48" i="8"/>
  <c r="I48" i="8"/>
  <c r="J48" i="8"/>
  <c r="K48" i="8"/>
  <c r="L48" i="8"/>
  <c r="M48" i="8"/>
  <c r="N48" i="8"/>
  <c r="F49" i="8"/>
  <c r="G49" i="8"/>
  <c r="H49" i="8"/>
  <c r="I49" i="8"/>
  <c r="J49" i="8"/>
  <c r="K49" i="8"/>
  <c r="L49" i="8"/>
  <c r="M49" i="8"/>
  <c r="N49" i="8"/>
  <c r="F50" i="8"/>
  <c r="G50" i="8"/>
  <c r="H50" i="8"/>
  <c r="I50" i="8"/>
  <c r="J50" i="8"/>
  <c r="K50" i="8"/>
  <c r="L50" i="8"/>
  <c r="M50" i="8"/>
  <c r="N50" i="8"/>
  <c r="F51" i="8"/>
  <c r="G51" i="8"/>
  <c r="H51" i="8"/>
  <c r="I51" i="8"/>
  <c r="J51" i="8"/>
  <c r="K51" i="8"/>
  <c r="L51" i="8"/>
  <c r="M51" i="8"/>
  <c r="N51" i="8"/>
  <c r="F52" i="8"/>
  <c r="G52" i="8"/>
  <c r="H52" i="8"/>
  <c r="I52" i="8"/>
  <c r="J52" i="8"/>
  <c r="K52" i="8"/>
  <c r="L52" i="8"/>
  <c r="M52" i="8"/>
  <c r="N52" i="8"/>
  <c r="F53" i="8"/>
  <c r="G53" i="8"/>
  <c r="H53" i="8"/>
  <c r="I53" i="8"/>
  <c r="J53" i="8"/>
  <c r="K53" i="8"/>
  <c r="L53" i="8"/>
  <c r="M53" i="8"/>
  <c r="N53" i="8"/>
  <c r="F54" i="8"/>
  <c r="G54" i="8"/>
  <c r="H54" i="8"/>
  <c r="I54" i="8"/>
  <c r="J54" i="8"/>
  <c r="K54" i="8"/>
  <c r="L54" i="8"/>
  <c r="M54" i="8"/>
  <c r="N54" i="8"/>
  <c r="F55" i="8"/>
  <c r="G55" i="8"/>
  <c r="H55" i="8"/>
  <c r="I55" i="8"/>
  <c r="J55" i="8"/>
  <c r="K55" i="8"/>
  <c r="L55" i="8"/>
  <c r="M55" i="8"/>
  <c r="N55" i="8"/>
  <c r="F56" i="8"/>
  <c r="G56" i="8"/>
  <c r="H56" i="8"/>
  <c r="I56" i="8"/>
  <c r="J56" i="8"/>
  <c r="K56" i="8"/>
  <c r="L56" i="8"/>
  <c r="M56" i="8"/>
  <c r="N56" i="8"/>
  <c r="F57" i="8"/>
  <c r="G57" i="8"/>
  <c r="H57" i="8"/>
  <c r="I57" i="8"/>
  <c r="J57" i="8"/>
  <c r="K57" i="8"/>
  <c r="L57" i="8"/>
  <c r="M57" i="8"/>
  <c r="N57" i="8"/>
  <c r="F58" i="8"/>
  <c r="G58" i="8"/>
  <c r="H58" i="8"/>
  <c r="I58" i="8"/>
  <c r="J58" i="8"/>
  <c r="K58" i="8"/>
  <c r="L58" i="8"/>
  <c r="M58" i="8"/>
  <c r="N58" i="8"/>
  <c r="F59" i="8"/>
  <c r="G59" i="8"/>
  <c r="H59" i="8"/>
  <c r="I59" i="8"/>
  <c r="J59" i="8"/>
  <c r="K59" i="8"/>
  <c r="L59" i="8"/>
  <c r="M59" i="8"/>
  <c r="N59" i="8"/>
  <c r="F60" i="8"/>
  <c r="G60" i="8"/>
  <c r="H60" i="8"/>
  <c r="I60" i="8"/>
  <c r="J60" i="8"/>
  <c r="K60" i="8"/>
  <c r="L60" i="8"/>
  <c r="M60" i="8"/>
  <c r="N60" i="8"/>
  <c r="F61" i="8"/>
  <c r="G61" i="8"/>
  <c r="H61" i="8"/>
  <c r="I61" i="8"/>
  <c r="J61" i="8"/>
  <c r="K61" i="8"/>
  <c r="L61" i="8"/>
  <c r="M61" i="8"/>
  <c r="N61" i="8"/>
  <c r="F62" i="8"/>
  <c r="G62" i="8"/>
  <c r="H62" i="8"/>
  <c r="I62" i="8"/>
  <c r="J62" i="8"/>
  <c r="K62" i="8"/>
  <c r="L62" i="8"/>
  <c r="M62" i="8"/>
  <c r="N62" i="8"/>
  <c r="F63" i="8"/>
  <c r="G63" i="8"/>
  <c r="H63" i="8"/>
  <c r="I63" i="8"/>
  <c r="J63" i="8"/>
  <c r="K63" i="8"/>
  <c r="L63" i="8"/>
  <c r="M63" i="8"/>
  <c r="N63" i="8"/>
  <c r="F64" i="8"/>
  <c r="G64" i="8"/>
  <c r="H64" i="8"/>
  <c r="I64" i="8"/>
  <c r="J64" i="8"/>
  <c r="K64" i="8"/>
  <c r="L64" i="8"/>
  <c r="M64" i="8"/>
  <c r="N64" i="8"/>
  <c r="F65" i="8"/>
  <c r="G65" i="8"/>
  <c r="H65" i="8"/>
  <c r="I65" i="8"/>
  <c r="J65" i="8"/>
  <c r="K65" i="8"/>
  <c r="L65" i="8"/>
  <c r="M65" i="8"/>
  <c r="N65" i="8"/>
  <c r="F66" i="8"/>
  <c r="G66" i="8"/>
  <c r="H66" i="8"/>
  <c r="I66" i="8"/>
  <c r="J66" i="8"/>
  <c r="K66" i="8"/>
  <c r="L66" i="8"/>
  <c r="M66" i="8"/>
  <c r="N66" i="8"/>
  <c r="F67" i="8"/>
  <c r="G67" i="8"/>
  <c r="H67" i="8"/>
  <c r="I67" i="8"/>
  <c r="J67" i="8"/>
  <c r="K67" i="8"/>
  <c r="L67" i="8"/>
  <c r="M67" i="8"/>
  <c r="N67" i="8"/>
  <c r="F68" i="8"/>
  <c r="G68" i="8"/>
  <c r="H68" i="8"/>
  <c r="I68" i="8"/>
  <c r="J68" i="8"/>
  <c r="K68" i="8"/>
  <c r="L68" i="8"/>
  <c r="M68" i="8"/>
  <c r="N68" i="8"/>
  <c r="F69" i="8"/>
  <c r="G69" i="8"/>
  <c r="H69" i="8"/>
  <c r="I69" i="8"/>
  <c r="J69" i="8"/>
  <c r="K69" i="8"/>
  <c r="L69" i="8"/>
  <c r="M69" i="8"/>
  <c r="N69" i="8"/>
  <c r="F70" i="8"/>
  <c r="G70" i="8"/>
  <c r="H70" i="8"/>
  <c r="I70" i="8"/>
  <c r="J70" i="8"/>
  <c r="K70" i="8"/>
  <c r="L70" i="8"/>
  <c r="M70" i="8"/>
  <c r="N70" i="8"/>
  <c r="F71" i="8"/>
  <c r="G71" i="8"/>
  <c r="H71" i="8"/>
  <c r="I71" i="8"/>
  <c r="J71" i="8"/>
  <c r="K71" i="8"/>
  <c r="L71" i="8"/>
  <c r="M71" i="8"/>
  <c r="N71" i="8"/>
  <c r="F72" i="8"/>
  <c r="G72" i="8"/>
  <c r="H72" i="8"/>
  <c r="I72" i="8"/>
  <c r="J72" i="8"/>
  <c r="K72" i="8"/>
  <c r="L72" i="8"/>
  <c r="M72" i="8"/>
  <c r="N72" i="8"/>
  <c r="F73" i="8"/>
  <c r="G73" i="8"/>
  <c r="H73" i="8"/>
  <c r="I73" i="8"/>
  <c r="J73" i="8"/>
  <c r="K73" i="8"/>
  <c r="L73" i="8"/>
  <c r="M73" i="8"/>
  <c r="N73" i="8"/>
  <c r="F74" i="8"/>
  <c r="G74" i="8"/>
  <c r="H74" i="8"/>
  <c r="I74" i="8"/>
  <c r="J74" i="8"/>
  <c r="K74" i="8"/>
  <c r="L74" i="8"/>
  <c r="M74" i="8"/>
  <c r="N74" i="8"/>
  <c r="F75" i="8"/>
  <c r="G75" i="8"/>
  <c r="H75" i="8"/>
  <c r="I75" i="8"/>
  <c r="J75" i="8"/>
  <c r="K75" i="8"/>
  <c r="L75" i="8"/>
  <c r="M75" i="8"/>
  <c r="N75" i="8"/>
  <c r="F76" i="8"/>
  <c r="G76" i="8"/>
  <c r="H76" i="8"/>
  <c r="I76" i="8"/>
  <c r="J76" i="8"/>
  <c r="K76" i="8"/>
  <c r="L76" i="8"/>
  <c r="M76" i="8"/>
  <c r="N76" i="8"/>
  <c r="F77" i="8"/>
  <c r="G77" i="8"/>
  <c r="H77" i="8"/>
  <c r="I77" i="8"/>
  <c r="J77" i="8"/>
  <c r="K77" i="8"/>
  <c r="L77" i="8"/>
  <c r="M77" i="8"/>
  <c r="N77" i="8"/>
  <c r="F78" i="8"/>
  <c r="G78" i="8"/>
  <c r="H78" i="8"/>
  <c r="I78" i="8"/>
  <c r="J78" i="8"/>
  <c r="K78" i="8"/>
  <c r="L78" i="8"/>
  <c r="M78" i="8"/>
  <c r="N78" i="8"/>
  <c r="F79" i="8"/>
  <c r="G79" i="8"/>
  <c r="H79" i="8"/>
  <c r="I79" i="8"/>
  <c r="J79" i="8"/>
  <c r="K79" i="8"/>
  <c r="L79" i="8"/>
  <c r="M79" i="8"/>
  <c r="N79" i="8"/>
  <c r="F80" i="8"/>
  <c r="G80" i="8"/>
  <c r="H80" i="8"/>
  <c r="I80" i="8"/>
  <c r="J80" i="8"/>
  <c r="K80" i="8"/>
  <c r="L80" i="8"/>
  <c r="M80" i="8"/>
  <c r="N80" i="8"/>
  <c r="F81" i="8"/>
  <c r="G81" i="8"/>
  <c r="H81" i="8"/>
  <c r="I81" i="8"/>
  <c r="J81" i="8"/>
  <c r="K81" i="8"/>
  <c r="L81" i="8"/>
  <c r="M81" i="8"/>
  <c r="N81" i="8"/>
  <c r="F82" i="8"/>
  <c r="G82" i="8"/>
  <c r="H82" i="8"/>
  <c r="I82" i="8"/>
  <c r="J82" i="8"/>
  <c r="K82" i="8"/>
  <c r="L82" i="8"/>
  <c r="M82" i="8"/>
  <c r="N82" i="8"/>
  <c r="F83" i="8"/>
  <c r="G83" i="8"/>
  <c r="H83" i="8"/>
  <c r="I83" i="8"/>
  <c r="J83" i="8"/>
  <c r="K83" i="8"/>
  <c r="L83" i="8"/>
  <c r="M83" i="8"/>
  <c r="N83" i="8"/>
  <c r="F6" i="8"/>
  <c r="H6" i="8"/>
  <c r="I6" i="8"/>
  <c r="J6" i="8"/>
  <c r="K6" i="8"/>
  <c r="L6" i="8"/>
  <c r="M6" i="8"/>
  <c r="N6" i="8"/>
  <c r="O21" i="8" l="1"/>
  <c r="O9" i="8"/>
  <c r="O65" i="8"/>
  <c r="O37" i="8"/>
  <c r="O23" i="8"/>
  <c r="O22" i="8"/>
  <c r="O78" i="8"/>
  <c r="O6" i="8"/>
  <c r="O83" i="8"/>
  <c r="O69" i="8"/>
  <c r="O67" i="8"/>
  <c r="O57" i="8"/>
  <c r="O51" i="8"/>
  <c r="O39" i="8"/>
  <c r="O25" i="8"/>
  <c r="O11" i="8"/>
  <c r="O79" i="8"/>
  <c r="O62" i="8"/>
  <c r="O73" i="8"/>
  <c r="O72" i="8"/>
  <c r="O59" i="8"/>
  <c r="O49" i="8"/>
  <c r="O45" i="8"/>
  <c r="O40" i="8"/>
  <c r="O27" i="8"/>
  <c r="O15" i="8"/>
  <c r="O34" i="8"/>
  <c r="O31" i="8"/>
  <c r="O75" i="8"/>
  <c r="O61" i="8"/>
  <c r="O47" i="8"/>
  <c r="O29" i="8"/>
  <c r="O17" i="8"/>
  <c r="O55" i="8"/>
  <c r="O10" i="8"/>
  <c r="O80" i="8"/>
  <c r="O74" i="8"/>
  <c r="O68" i="8"/>
  <c r="O63" i="8"/>
  <c r="O56" i="8"/>
  <c r="O52" i="8"/>
  <c r="O46" i="8"/>
  <c r="O41" i="8"/>
  <c r="O38" i="8"/>
  <c r="O35" i="8"/>
  <c r="O30" i="8"/>
  <c r="O24" i="8"/>
  <c r="O18" i="8"/>
  <c r="O81" i="8"/>
  <c r="O76" i="8"/>
  <c r="O70" i="8"/>
  <c r="O64" i="8"/>
  <c r="O58" i="8"/>
  <c r="O53" i="8"/>
  <c r="O48" i="8"/>
  <c r="O44" i="8"/>
  <c r="O42" i="8"/>
  <c r="O36" i="8"/>
  <c r="O32" i="8"/>
  <c r="O26" i="8"/>
  <c r="O16" i="8"/>
  <c r="O82" i="8"/>
  <c r="O77" i="8"/>
  <c r="O71" i="8"/>
  <c r="O66" i="8"/>
  <c r="O60" i="8"/>
  <c r="O54" i="8"/>
  <c r="O50" i="8"/>
  <c r="O43" i="8"/>
  <c r="O33" i="8"/>
  <c r="O28" i="8"/>
  <c r="O20" i="8"/>
  <c r="O14" i="8"/>
  <c r="F84" i="8" l="1"/>
  <c r="G84" i="8"/>
  <c r="I84" i="8"/>
  <c r="G10" i="6" l="1"/>
  <c r="F16" i="7" l="1"/>
  <c r="F85" i="8" l="1"/>
  <c r="J27" i="13" l="1"/>
  <c r="J11" i="13"/>
  <c r="C11" i="13"/>
  <c r="I11" i="13"/>
  <c r="H11" i="13"/>
  <c r="D11" i="13"/>
  <c r="E11" i="13"/>
  <c r="F11" i="13"/>
  <c r="G11" i="13"/>
  <c r="C7" i="6" l="1"/>
  <c r="G9" i="6" s="1"/>
  <c r="G11" i="6" s="1"/>
  <c r="G27" i="13"/>
  <c r="F27" i="13"/>
  <c r="E27" i="13"/>
  <c r="C27" i="13"/>
  <c r="D27" i="13"/>
  <c r="I27" i="13"/>
  <c r="H27" i="13"/>
  <c r="C28" i="13" l="1"/>
  <c r="K26" i="13" s="1"/>
  <c r="K7" i="8"/>
  <c r="O7" i="8" s="1"/>
  <c r="K12" i="8"/>
  <c r="O12" i="8" s="1"/>
  <c r="K8" i="8" l="1"/>
  <c r="O8" i="8" s="1"/>
  <c r="K13" i="8"/>
  <c r="O13" i="8" s="1"/>
  <c r="K19" i="8"/>
  <c r="O19" i="8" s="1"/>
  <c r="N85" i="8"/>
  <c r="E100" i="8" l="1"/>
  <c r="E101" i="8" s="1"/>
  <c r="G85" i="8"/>
  <c r="M85" i="8"/>
  <c r="L85" i="8"/>
  <c r="K85" i="8"/>
  <c r="C13" i="6" s="1"/>
  <c r="D28" i="6" s="1"/>
  <c r="J85" i="8"/>
  <c r="I85" i="8"/>
  <c r="H85" i="8"/>
  <c r="F20" i="7"/>
  <c r="E20" i="7"/>
  <c r="D20" i="7"/>
  <c r="C20" i="7"/>
  <c r="O85" i="8" l="1"/>
  <c r="C11" i="6" l="1"/>
  <c r="D26" i="6" s="1"/>
  <c r="C9" i="6"/>
  <c r="D24" i="6" s="1"/>
  <c r="C10" i="6"/>
  <c r="D25" i="6" s="1"/>
  <c r="C12" i="6" l="1"/>
  <c r="D27" i="6" s="1"/>
  <c r="E98" i="8" l="1"/>
  <c r="E99" i="8" s="1"/>
  <c r="C14" i="6" l="1"/>
  <c r="D29" i="6" s="1"/>
  <c r="C15" i="6" l="1"/>
  <c r="D30" i="6" s="1"/>
  <c r="C16" i="6"/>
  <c r="D31" i="6" s="1"/>
  <c r="D32" i="6" l="1"/>
  <c r="D33" i="6" s="1"/>
  <c r="C22" i="6" s="1"/>
  <c r="C17" i="6"/>
  <c r="D15" i="6" l="1"/>
  <c r="D13" i="6"/>
  <c r="D11" i="6"/>
  <c r="D9" i="6"/>
  <c r="D10" i="6"/>
  <c r="D12" i="6"/>
  <c r="D14" i="6"/>
  <c r="D16" i="6"/>
  <c r="D17" i="6" l="1"/>
  <c r="E28" i="6"/>
  <c r="E25" i="6"/>
  <c r="E27" i="6"/>
  <c r="E30" i="6"/>
  <c r="E29" i="6"/>
  <c r="E31" i="6" l="1"/>
  <c r="E24" i="6"/>
  <c r="E26" i="6"/>
  <c r="E3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Srinivasa Nagaraja</author>
  </authors>
  <commentList>
    <comment ref="B33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Upto 20% of the total effort can be considered as Contingency, based on the project complexity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<sst xmlns="http://schemas.openxmlformats.org/spreadsheetml/2006/main" count="252" uniqueCount="185">
  <si>
    <t>Author</t>
  </si>
  <si>
    <t>Reviewer</t>
  </si>
  <si>
    <t>Approver</t>
  </si>
  <si>
    <t>Approved on</t>
  </si>
  <si>
    <t>Test Estimation - Template Version 1.0                                                               ITAS - Testing Services</t>
  </si>
  <si>
    <t>Guidelines to Use this template</t>
  </si>
  <si>
    <t>Sheets to be used</t>
  </si>
  <si>
    <t>Sheets for Reference</t>
  </si>
  <si>
    <t>Details</t>
  </si>
  <si>
    <t>Summary</t>
  </si>
  <si>
    <t>Effort Definition</t>
  </si>
  <si>
    <t>This sheet gives the details of effort breakdown for each of the activities based on their complexities, based on stream</t>
  </si>
  <si>
    <t>Effort Breakdown</t>
  </si>
  <si>
    <t>Complexity Guide</t>
  </si>
  <si>
    <t>This sheet gives the details of complexities definition</t>
  </si>
  <si>
    <t>Assumptions</t>
  </si>
  <si>
    <t>Guidelines to use</t>
  </si>
  <si>
    <t>Use the Effort Breakdown sheet first</t>
  </si>
  <si>
    <t>Enter the requirement name and its details and select the appropriate complexity of the requirement</t>
  </si>
  <si>
    <t>The effort breakdown for the requirement automatically fills up</t>
  </si>
  <si>
    <t>Continue the complexity selection for the remaining requirements</t>
  </si>
  <si>
    <r>
      <t xml:space="preserve">If needed, please insert rows inbetween, </t>
    </r>
    <r>
      <rPr>
        <b/>
        <sz val="8"/>
        <rFont val="EYInterstate Light"/>
      </rPr>
      <t>Do not copy the formulae</t>
    </r>
  </si>
  <si>
    <t>Once all requirements estimation is completed, now use the Summary sheet</t>
  </si>
  <si>
    <t>All columns in Blue is read-only and should not be updated</t>
  </si>
  <si>
    <t>Column C would give the total effort needed phase wise, for the entire requirements</t>
  </si>
  <si>
    <t>Use Column C to indicate whether the phase is in scope or not</t>
  </si>
  <si>
    <t>Use column D to enter your analysis of how much effort would be needed for the phase. 
It can be same as Column C or different</t>
  </si>
  <si>
    <t>If the effort values in column D is different to that of column C, enter the reasons for the same</t>
  </si>
  <si>
    <t>List down all assumptions made during estimation, in the Assumptions sheet</t>
  </si>
  <si>
    <t>This completes the estimation process</t>
  </si>
  <si>
    <t>Get the estimation reviewed by Delivery Manager</t>
  </si>
  <si>
    <t>Use this estimated effort for creating your schedule (mpp)</t>
  </si>
  <si>
    <t>S.No.</t>
  </si>
  <si>
    <t>Requirment/BRD/Module/StoryCard/Test Case</t>
  </si>
  <si>
    <t>Description ( Valiations involved)</t>
  </si>
  <si>
    <t>Complexity</t>
  </si>
  <si>
    <t>Complexity Point</t>
  </si>
  <si>
    <t>Requirement 
Analysis</t>
  </si>
  <si>
    <t>Test Design</t>
  </si>
  <si>
    <t>Test
Execution</t>
  </si>
  <si>
    <t xml:space="preserve">Defect 
Management </t>
  </si>
  <si>
    <t>Regression 
Testing(Cycle 1)</t>
  </si>
  <si>
    <t>Review</t>
  </si>
  <si>
    <t>Rework</t>
  </si>
  <si>
    <t>Reporting/Tracking/Other Activities</t>
  </si>
  <si>
    <t>Total Test Effort
( in Person Hours)</t>
  </si>
  <si>
    <t>Simple</t>
  </si>
  <si>
    <t>Medium</t>
  </si>
  <si>
    <t>Complex</t>
  </si>
  <si>
    <t>Very Simple</t>
  </si>
  <si>
    <t xml:space="preserve">Total </t>
  </si>
  <si>
    <t xml:space="preserve">**Only cells in Blue should be edited </t>
  </si>
  <si>
    <t>** Please use the Complexity Column field list to select the complexity of the requirment</t>
  </si>
  <si>
    <t>** The complexity of the requirment can be used by using the "Complexity Guide" worksheet Complexity Calculator</t>
  </si>
  <si>
    <t>** Please Ensure that the lines are inserted as and when the line items need to be included.</t>
  </si>
  <si>
    <t xml:space="preserve">** User discretion can be used in defining the complexities. Hiint : Further break down of the requirments and decide the complexity of each </t>
  </si>
  <si>
    <t>Regression Testing Cycle Estimates ( Taking into account - 5 Regression cycles)</t>
  </si>
  <si>
    <t>When a Regression Cycle is valid please choose valid = Yes, Else No . The Effort will be calculated on it's own.</t>
  </si>
  <si>
    <t>Each proceeding Regression cycle is assumed to take half the time of the preceeding cycle.</t>
  </si>
  <si>
    <t xml:space="preserve">Regression Cycle </t>
  </si>
  <si>
    <t xml:space="preserve">Valid </t>
  </si>
  <si>
    <t>Effort</t>
  </si>
  <si>
    <t>Regression Cycle 2</t>
  </si>
  <si>
    <t>No</t>
  </si>
  <si>
    <t>Regression Cycle 3</t>
  </si>
  <si>
    <t>Regression Cycle 4</t>
  </si>
  <si>
    <t>Regression Cycle 5</t>
  </si>
  <si>
    <t xml:space="preserve">Sample </t>
  </si>
  <si>
    <t>Note : Do not edit any colored cells, only cells in "white" can be edited</t>
  </si>
  <si>
    <t>Estimates - Break Up</t>
  </si>
  <si>
    <t>Estimation based on Template</t>
  </si>
  <si>
    <t>Estimation based on Past data</t>
  </si>
  <si>
    <t>Total Size</t>
  </si>
  <si>
    <t xml:space="preserve">Complexity Point </t>
  </si>
  <si>
    <t>Phase/Activity</t>
  </si>
  <si>
    <t>Estimated Efforts (in Hrs)</t>
  </si>
  <si>
    <t>Estimated Effort Distribution (%)</t>
  </si>
  <si>
    <t>Stream</t>
  </si>
  <si>
    <t>Testing</t>
  </si>
  <si>
    <t>Requirement Analysis</t>
  </si>
  <si>
    <t>Size (Complexity points)</t>
  </si>
  <si>
    <t>Past productivity data</t>
  </si>
  <si>
    <t>Test Execution</t>
  </si>
  <si>
    <t>Total Effort (Person hours)</t>
  </si>
  <si>
    <t xml:space="preserve">Defect Management </t>
  </si>
  <si>
    <t>Regression Testing</t>
  </si>
  <si>
    <t>Note</t>
  </si>
  <si>
    <t>Estimate using the template and arrive at the total effort</t>
  </si>
  <si>
    <t>Estimate the total effort from the past data also</t>
  </si>
  <si>
    <t>Project Management</t>
  </si>
  <si>
    <t>Using both, arrive at the project specific effort</t>
  </si>
  <si>
    <t>Total Effort( in Person Hours)</t>
  </si>
  <si>
    <t>In the project specific effort, identify phase/activity in scope</t>
  </si>
  <si>
    <t>Distribute the project specific effort to the relavant activities</t>
  </si>
  <si>
    <t>Project Specific Effort Distribution</t>
  </si>
  <si>
    <t>Total project specific effort decided (person hours)</t>
  </si>
  <si>
    <t>Phase/Activity In Scope</t>
  </si>
  <si>
    <t>Project Specific Effort (Hrs)</t>
  </si>
  <si>
    <t>Project Specific Effort Distribution (%)</t>
  </si>
  <si>
    <t>Comments for project specific effort distribution</t>
  </si>
  <si>
    <t>Yes</t>
  </si>
  <si>
    <t>Contigency Effort</t>
  </si>
  <si>
    <t>KT</t>
  </si>
  <si>
    <t>Test Data</t>
  </si>
  <si>
    <t>Other Non Testing Activities</t>
  </si>
  <si>
    <t>Leadership Time</t>
  </si>
  <si>
    <t>Complexity Vs. Effort Per Activity</t>
  </si>
  <si>
    <t>Manual Testing</t>
  </si>
  <si>
    <t>Effort by Complexity Classification (in person hours)</t>
  </si>
  <si>
    <t>Activity / Complexity</t>
  </si>
  <si>
    <t>Defect Management /Triage</t>
  </si>
  <si>
    <t>Total</t>
  </si>
  <si>
    <t>** Very Simple : Those requirments which have the test design re-useable for other lines of buisness and requires very minimal updations.</t>
  </si>
  <si>
    <t>** Simple , Medium , Complex are as per the Complexity Guideline</t>
  </si>
  <si>
    <t>Complexity Guideline</t>
  </si>
  <si>
    <t xml:space="preserve">Note: </t>
  </si>
  <si>
    <t>Complexity
(BRD/Module/StoryCard/Req/Test Case)</t>
  </si>
  <si>
    <t>UI (Field Level) validations</t>
  </si>
  <si>
    <t>Functional 
Validations</t>
  </si>
  <si>
    <t>Buisness Rule Validations</t>
  </si>
  <si>
    <t>DB Validation (Number of DBs involved)</t>
  </si>
  <si>
    <t>Integration 
Points</t>
  </si>
  <si>
    <t>Others</t>
  </si>
  <si>
    <t xml:space="preserve">UI Validation (Field Level) - No. of verification points. Ex. Presence of the field, Property of the field…
Functional Validation - functionality of the module/requirement being tested. Ex. Dynamic field population, button clicks..
Business Rule Validation - functionality impact on the business flow. Ex. Assignment,
DB Validation - Validation of data in the back end
Intergration Points - Number of integration points tested
</t>
  </si>
  <si>
    <t xml:space="preserve">Points to Note </t>
  </si>
  <si>
    <t>**Only cells in Blue are editable.</t>
  </si>
  <si>
    <t>** Please Change the parameter values based on the technology / platform / available knowledge resource for project being estimated</t>
  </si>
  <si>
    <t xml:space="preserve">** Ensure only Numberic values are entered. The lesser than and greater than will be taken into account by the calculator . </t>
  </si>
  <si>
    <t>** Ensure that Complex field entries are greater than the Simple field entries at any point in time</t>
  </si>
  <si>
    <t xml:space="preserve">** User discretion can be used in defining the complexities. Hint : Further break down of the requirments and decide the complexity of each </t>
  </si>
  <si>
    <t>Complexity Calculator</t>
  </si>
  <si>
    <t>Business Rule Validations</t>
  </si>
  <si>
    <t>Result</t>
  </si>
  <si>
    <t>Please Enter numeric values only on the approx number of validations points for each type and the "Result" column will calcualte the complexity of the Requirment ( BRD/Module/Story Card/Test case)</t>
  </si>
  <si>
    <t>Complexity calculator</t>
  </si>
  <si>
    <t>Complexity Point Guideline</t>
  </si>
  <si>
    <t>Version History</t>
  </si>
  <si>
    <t>Version No</t>
  </si>
  <si>
    <t>Changes Made</t>
  </si>
  <si>
    <t>Date</t>
  </si>
  <si>
    <t>V1.0</t>
  </si>
  <si>
    <t>Initial Version</t>
  </si>
  <si>
    <t>Rajini</t>
  </si>
  <si>
    <t>V2.0</t>
  </si>
  <si>
    <t xml:space="preserve">Incorporated formulas into the Complexity Guide </t>
  </si>
  <si>
    <t>Gopinath</t>
  </si>
  <si>
    <t>V3.0</t>
  </si>
  <si>
    <t>Incorporated for protection and final touches before QMS review</t>
  </si>
  <si>
    <t>V4.0</t>
  </si>
  <si>
    <t>Incorporated the Complexity Point calculation - as per review comments from Srinivasa</t>
  </si>
  <si>
    <t>V5.0</t>
  </si>
  <si>
    <t xml:space="preserve">Modified the Complexity Guide and Effort Definition after discussion with project leads </t>
  </si>
  <si>
    <t>Sl. No</t>
  </si>
  <si>
    <t>Assumption</t>
  </si>
  <si>
    <t>Template Revision History</t>
  </si>
  <si>
    <t>Ver. No</t>
  </si>
  <si>
    <t>Ver. Date</t>
  </si>
  <si>
    <t>Prepared By</t>
  </si>
  <si>
    <t>Reviewed By</t>
  </si>
  <si>
    <t>Approved By</t>
  </si>
  <si>
    <t>Affected Section &amp; Summary of Change</t>
  </si>
  <si>
    <t>Sai Maheshwaran Rajan</t>
  </si>
  <si>
    <t>Drew/Liya</t>
  </si>
  <si>
    <t>Liya</t>
  </si>
  <si>
    <t>All</t>
  </si>
  <si>
    <t>Example 1</t>
  </si>
  <si>
    <t>Example 3</t>
  </si>
  <si>
    <t>Example 5</t>
  </si>
  <si>
    <t>Example 2</t>
  </si>
  <si>
    <t>Example 4</t>
  </si>
  <si>
    <t>Example 6</t>
  </si>
  <si>
    <t>Example 7</t>
  </si>
  <si>
    <t>Example 8</t>
  </si>
  <si>
    <t>Example 9</t>
  </si>
  <si>
    <t>Example 10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</si>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</sst>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0000"/>
    <numFmt numFmtId="166" formatCode="0.0"/>
  </numFmts>
  <fonts count="45">
    <font>
      <sz val="8"/>
      <name val="Verdana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Verdana"/>
      <family val="2"/>
    </font>
    <font>
      <u/>
      <sz val="8"/>
      <color indexed="12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8"/>
      <name val="EYInterstate Light"/>
    </font>
    <font>
      <sz val="9"/>
      <name val="EYInterstate Light"/>
    </font>
    <font>
      <b/>
      <sz val="9"/>
      <name val="EYInterstate Light"/>
    </font>
    <font>
      <sz val="10"/>
      <name val="EYInterstate Light"/>
    </font>
    <font>
      <b/>
      <sz val="10"/>
      <name val="EYInterstate Light"/>
    </font>
    <font>
      <b/>
      <sz val="8"/>
      <name val="EYInterstate Light"/>
    </font>
    <font>
      <b/>
      <sz val="9"/>
      <color rgb="FF3366FF"/>
      <name val="EYInterstate Light"/>
    </font>
    <font>
      <b/>
      <sz val="9"/>
      <color indexed="8"/>
      <name val="EYInterstate Light"/>
    </font>
    <font>
      <b/>
      <sz val="12"/>
      <name val="EYInterstate Light"/>
    </font>
    <font>
      <sz val="10"/>
      <color theme="1"/>
      <name val="EYInterstate"/>
    </font>
    <font>
      <b/>
      <sz val="18"/>
      <color indexed="18"/>
      <name val="Arial"/>
      <family val="2"/>
    </font>
    <font>
      <b/>
      <sz val="11"/>
      <name val="Verdana"/>
      <family val="2"/>
    </font>
    <font>
      <sz val="9"/>
      <color rgb="FF000000"/>
      <name val="EYInterstate Light"/>
    </font>
    <font>
      <b/>
      <sz val="9"/>
      <color rgb="FF2E5348"/>
      <name val="Arial"/>
      <family val="2"/>
    </font>
    <font>
      <b/>
      <sz val="11"/>
      <name val="EYInterstate Light"/>
    </font>
    <font>
      <b/>
      <sz val="9"/>
      <color theme="4" tint="-0.249977111117893"/>
      <name val="EYInterstate Light"/>
    </font>
    <font>
      <b/>
      <sz val="9"/>
      <color rgb="FF000000"/>
      <name val="EYInterstate Light"/>
    </font>
    <font>
      <b/>
      <sz val="9"/>
      <color theme="1"/>
      <name val="EYInterstate Light"/>
    </font>
    <font>
      <u/>
      <sz val="8"/>
      <name val="EYInterstate Light"/>
    </font>
    <font>
      <b/>
      <u/>
      <sz val="9"/>
      <color theme="4" tint="-0.249977111117893"/>
      <name val="EYInterstate Light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EYInterstate"/>
    </font>
    <font>
      <sz val="10"/>
      <name val="EYInterstate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 MT"/>
      <family val="2"/>
    </font>
    <font>
      <sz val="11"/>
      <name val="ＭＳ Ｐゴシック"/>
      <family val="3"/>
      <charset val="255"/>
    </font>
    <font>
      <sz val="10"/>
      <color rgb="FFFF0000"/>
      <name val="EYInterstate"/>
    </font>
    <font>
      <b/>
      <sz val="10"/>
      <color rgb="FFFF0000"/>
      <name val="EYInterstate"/>
    </font>
    <font>
      <sz val="10"/>
      <color rgb="FF0070C0"/>
      <name val="EYInterstate"/>
    </font>
    <font>
      <sz val="10"/>
      <color theme="3" tint="-0.249977111117893"/>
      <name val="EYInterstate"/>
    </font>
    <font>
      <sz val="8"/>
      <color rgb="FFFF0000"/>
      <name val="EYInterstate Light"/>
    </font>
    <font>
      <b/>
      <sz val="9"/>
      <name val="EY Gothic Cond Medium"/>
    </font>
    <font>
      <sz val="8"/>
      <name val="Verdana"/>
      <family val="2"/>
    </font>
    <font>
      <b/>
      <sz val="11"/>
      <name val="EYInterstate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rgb="FFC2C2C2"/>
      </patternFill>
    </fill>
    <fill>
      <patternFill patternType="solid">
        <fgColor theme="0" tint="-4.9989318521683403E-2"/>
        <bgColor rgb="FFC2C2C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6A6A6"/>
      </right>
      <top style="thin">
        <color indexed="64"/>
      </top>
      <bottom/>
      <diagonal/>
    </border>
    <border>
      <left/>
      <right style="thin">
        <color rgb="FFA6A6A6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</borders>
  <cellStyleXfs count="2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6" fillId="0" borderId="0"/>
    <xf numFmtId="0" fontId="6" fillId="0" borderId="0"/>
    <xf numFmtId="0" fontId="32" fillId="0" borderId="34" applyFill="0" applyBorder="0"/>
    <xf numFmtId="0" fontId="33" fillId="0" borderId="32" applyNumberFormat="0" applyAlignment="0" applyProtection="0">
      <alignment horizontal="left" vertical="center"/>
    </xf>
    <xf numFmtId="0" fontId="33" fillId="0" borderId="33">
      <alignment horizontal="left" vertical="center"/>
    </xf>
    <xf numFmtId="0" fontId="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6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</cellStyleXfs>
  <cellXfs count="222">
    <xf numFmtId="0" fontId="0" fillId="0" borderId="0" xfId="0"/>
    <xf numFmtId="0" fontId="8" fillId="0" borderId="0" xfId="1" applyFont="1" applyBorder="1" applyAlignment="1" applyProtection="1">
      <alignment horizontal="left"/>
    </xf>
    <xf numFmtId="0" fontId="8" fillId="0" borderId="0" xfId="1" applyFont="1" applyBorder="1" applyAlignment="1" applyProtection="1">
      <alignment horizontal="left" wrapText="1"/>
    </xf>
    <xf numFmtId="0" fontId="11" fillId="0" borderId="3" xfId="0" applyFont="1" applyBorder="1" applyAlignment="1">
      <alignment vertical="top"/>
    </xf>
    <xf numFmtId="0" fontId="11" fillId="3" borderId="3" xfId="0" applyFont="1" applyFill="1" applyBorder="1" applyAlignment="1">
      <alignment vertical="top"/>
    </xf>
    <xf numFmtId="0" fontId="18" fillId="0" borderId="0" xfId="0" applyFont="1"/>
    <xf numFmtId="0" fontId="19" fillId="0" borderId="0" xfId="0" applyFont="1"/>
    <xf numFmtId="0" fontId="6" fillId="0" borderId="0" xfId="0" applyFont="1"/>
    <xf numFmtId="0" fontId="4" fillId="5" borderId="19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5" borderId="19" xfId="0" applyFont="1" applyFill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8" fillId="0" borderId="0" xfId="4" applyFont="1"/>
    <xf numFmtId="0" fontId="4" fillId="0" borderId="0" xfId="4"/>
    <xf numFmtId="0" fontId="13" fillId="0" borderId="0" xfId="0" applyFont="1"/>
    <xf numFmtId="0" fontId="8" fillId="0" borderId="0" xfId="0" applyFont="1"/>
    <xf numFmtId="0" fontId="23" fillId="0" borderId="0" xfId="4" applyFont="1"/>
    <xf numFmtId="0" fontId="17" fillId="0" borderId="0" xfId="5" applyFont="1" applyProtection="1">
      <protection locked="0"/>
    </xf>
    <xf numFmtId="0" fontId="17" fillId="0" borderId="4" xfId="5" applyFont="1" applyBorder="1" applyProtection="1">
      <protection locked="0"/>
    </xf>
    <xf numFmtId="0" fontId="17" fillId="0" borderId="5" xfId="5" applyFont="1" applyBorder="1" applyProtection="1">
      <protection locked="0"/>
    </xf>
    <xf numFmtId="0" fontId="17" fillId="0" borderId="6" xfId="5" applyFont="1" applyBorder="1" applyProtection="1">
      <protection locked="0"/>
    </xf>
    <xf numFmtId="0" fontId="17" fillId="0" borderId="7" xfId="5" applyFont="1" applyBorder="1" applyProtection="1">
      <protection locked="0"/>
    </xf>
    <xf numFmtId="0" fontId="17" fillId="0" borderId="8" xfId="5" applyFont="1" applyBorder="1" applyProtection="1">
      <protection locked="0"/>
    </xf>
    <xf numFmtId="0" fontId="17" fillId="0" borderId="19" xfId="5" applyFont="1" applyBorder="1" applyProtection="1">
      <protection locked="0"/>
    </xf>
    <xf numFmtId="0" fontId="17" fillId="0" borderId="20" xfId="5" applyFont="1" applyBorder="1" applyProtection="1">
      <protection locked="0"/>
    </xf>
    <xf numFmtId="0" fontId="17" fillId="0" borderId="21" xfId="5" applyFont="1" applyBorder="1" applyProtection="1">
      <protection locked="0"/>
    </xf>
    <xf numFmtId="0" fontId="17" fillId="0" borderId="22" xfId="5" applyFont="1" applyBorder="1" applyProtection="1"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13" fillId="3" borderId="3" xfId="0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13" fillId="3" borderId="3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 applyProtection="1">
      <alignment horizontal="left"/>
      <protection locked="0"/>
    </xf>
    <xf numFmtId="0" fontId="8" fillId="11" borderId="3" xfId="0" applyFont="1" applyFill="1" applyBorder="1" applyAlignment="1" applyProtection="1">
      <alignment horizontal="left" wrapText="1"/>
      <protection locked="0"/>
    </xf>
    <xf numFmtId="0" fontId="8" fillId="11" borderId="3" xfId="0" applyFont="1" applyFill="1" applyBorder="1" applyAlignment="1" applyProtection="1">
      <alignment wrapText="1"/>
      <protection locked="0"/>
    </xf>
    <xf numFmtId="0" fontId="25" fillId="0" borderId="0" xfId="4" applyFont="1"/>
    <xf numFmtId="0" fontId="8" fillId="11" borderId="3" xfId="0" applyFont="1" applyFill="1" applyBorder="1" applyAlignment="1" applyProtection="1">
      <alignment horizontal="center" wrapText="1"/>
      <protection locked="0"/>
    </xf>
    <xf numFmtId="15" fontId="0" fillId="0" borderId="19" xfId="0" applyNumberFormat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8" fillId="4" borderId="3" xfId="0" applyFont="1" applyFill="1" applyBorder="1" applyAlignment="1">
      <alignment horizontal="left" wrapText="1"/>
    </xf>
    <xf numFmtId="49" fontId="8" fillId="0" borderId="0" xfId="0" applyNumberFormat="1" applyFont="1"/>
    <xf numFmtId="0" fontId="4" fillId="0" borderId="19" xfId="0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26" fillId="0" borderId="0" xfId="1" applyFont="1" applyBorder="1" applyAlignment="1" applyProtection="1">
      <alignment horizontal="left"/>
    </xf>
    <xf numFmtId="0" fontId="27" fillId="0" borderId="0" xfId="4" applyFo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6" fillId="0" borderId="0" xfId="0" applyFont="1"/>
    <xf numFmtId="0" fontId="0" fillId="0" borderId="1" xfId="0" applyBorder="1"/>
    <xf numFmtId="0" fontId="30" fillId="2" borderId="1" xfId="0" applyFont="1" applyFill="1" applyBorder="1"/>
    <xf numFmtId="0" fontId="30" fillId="3" borderId="1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8" fillId="13" borderId="23" xfId="0" applyFont="1" applyFill="1" applyBorder="1" applyAlignment="1" applyProtection="1">
      <alignment horizontal="left" wrapText="1"/>
      <protection locked="0"/>
    </xf>
    <xf numFmtId="0" fontId="8" fillId="13" borderId="23" xfId="0" applyFont="1" applyFill="1" applyBorder="1" applyAlignment="1" applyProtection="1">
      <alignment wrapText="1"/>
      <protection locked="0"/>
    </xf>
    <xf numFmtId="0" fontId="41" fillId="13" borderId="23" xfId="0" applyFont="1" applyFill="1" applyBorder="1" applyAlignment="1" applyProtection="1">
      <alignment wrapText="1"/>
      <protection locked="0"/>
    </xf>
    <xf numFmtId="0" fontId="8" fillId="13" borderId="23" xfId="0" applyFont="1" applyFill="1" applyBorder="1" applyAlignment="1" applyProtection="1">
      <alignment horizontal="center"/>
      <protection locked="0"/>
    </xf>
    <xf numFmtId="0" fontId="41" fillId="13" borderId="23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7" borderId="1" xfId="0" applyFont="1" applyFill="1" applyBorder="1" applyAlignment="1">
      <alignment vertical="top"/>
    </xf>
    <xf numFmtId="0" fontId="13" fillId="7" borderId="1" xfId="0" applyFont="1" applyFill="1" applyBorder="1" applyAlignment="1">
      <alignment vertical="top"/>
    </xf>
    <xf numFmtId="0" fontId="8" fillId="7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4" borderId="4" xfId="0" applyFont="1" applyFill="1" applyBorder="1" applyAlignment="1">
      <alignment vertical="top"/>
    </xf>
    <xf numFmtId="0" fontId="8" fillId="4" borderId="5" xfId="0" applyFont="1" applyFill="1" applyBorder="1" applyAlignment="1">
      <alignment vertical="top"/>
    </xf>
    <xf numFmtId="0" fontId="8" fillId="4" borderId="5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/>
    </xf>
    <xf numFmtId="0" fontId="8" fillId="4" borderId="7" xfId="0" applyFont="1" applyFill="1" applyBorder="1" applyAlignment="1">
      <alignment vertical="top"/>
    </xf>
    <xf numFmtId="0" fontId="8" fillId="4" borderId="0" xfId="0" applyFont="1" applyFill="1" applyAlignment="1">
      <alignment horizontal="left" vertical="top"/>
    </xf>
    <xf numFmtId="0" fontId="8" fillId="4" borderId="0" xfId="0" applyFont="1" applyFill="1" applyAlignment="1">
      <alignment vertical="top"/>
    </xf>
    <xf numFmtId="0" fontId="8" fillId="4" borderId="0" xfId="0" applyFont="1" applyFill="1" applyAlignment="1">
      <alignment vertical="top" wrapText="1"/>
    </xf>
    <xf numFmtId="0" fontId="8" fillId="4" borderId="8" xfId="0" applyFont="1" applyFill="1" applyBorder="1" applyAlignment="1">
      <alignment vertical="top"/>
    </xf>
    <xf numFmtId="0" fontId="8" fillId="4" borderId="20" xfId="0" applyFont="1" applyFill="1" applyBorder="1" applyAlignment="1">
      <alignment vertical="top"/>
    </xf>
    <xf numFmtId="0" fontId="8" fillId="4" borderId="21" xfId="0" applyFont="1" applyFill="1" applyBorder="1" applyAlignment="1">
      <alignment vertical="top"/>
    </xf>
    <xf numFmtId="0" fontId="8" fillId="4" borderId="21" xfId="0" applyFont="1" applyFill="1" applyBorder="1" applyAlignment="1">
      <alignment vertical="top" wrapText="1"/>
    </xf>
    <xf numFmtId="0" fontId="8" fillId="4" borderId="22" xfId="0" applyFont="1" applyFill="1" applyBorder="1" applyAlignment="1">
      <alignment vertical="top"/>
    </xf>
    <xf numFmtId="0" fontId="30" fillId="3" borderId="1" xfId="0" applyFont="1" applyFill="1" applyBorder="1" applyAlignment="1">
      <alignment horizontal="center" vertical="top"/>
    </xf>
    <xf numFmtId="166" fontId="31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1" fillId="0" borderId="0" xfId="0" applyFont="1" applyAlignment="1">
      <alignment vertical="top"/>
    </xf>
    <xf numFmtId="166" fontId="11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0" fillId="3" borderId="1" xfId="0" applyFont="1" applyFill="1" applyBorder="1" applyAlignment="1">
      <alignment horizontal="left" vertical="top"/>
    </xf>
    <xf numFmtId="0" fontId="38" fillId="3" borderId="1" xfId="0" applyFont="1" applyFill="1" applyBorder="1" applyAlignment="1">
      <alignment horizontal="center" vertical="top"/>
    </xf>
    <xf numFmtId="0" fontId="11" fillId="12" borderId="0" xfId="0" applyFont="1" applyFill="1" applyAlignment="1">
      <alignment horizontal="center" vertical="top"/>
    </xf>
    <xf numFmtId="0" fontId="12" fillId="12" borderId="0" xfId="0" applyFont="1" applyFill="1" applyAlignment="1">
      <alignment horizontal="center" vertical="top"/>
    </xf>
    <xf numFmtId="166" fontId="12" fillId="12" borderId="0" xfId="0" applyNumberFormat="1" applyFont="1" applyFill="1" applyAlignment="1">
      <alignment horizontal="center" vertical="top"/>
    </xf>
    <xf numFmtId="0" fontId="12" fillId="3" borderId="3" xfId="0" applyFont="1" applyFill="1" applyBorder="1" applyAlignment="1">
      <alignment horizontal="center" vertical="top"/>
    </xf>
    <xf numFmtId="0" fontId="30" fillId="3" borderId="3" xfId="0" applyFont="1" applyFill="1" applyBorder="1" applyAlignment="1">
      <alignment horizontal="center" vertical="top" wrapText="1"/>
    </xf>
    <xf numFmtId="0" fontId="31" fillId="7" borderId="1" xfId="0" applyFont="1" applyFill="1" applyBorder="1" applyAlignment="1">
      <alignment vertical="top"/>
    </xf>
    <xf numFmtId="0" fontId="31" fillId="11" borderId="3" xfId="0" applyFont="1" applyFill="1" applyBorder="1" applyAlignment="1">
      <alignment horizontal="center" vertical="top"/>
    </xf>
    <xf numFmtId="9" fontId="31" fillId="11" borderId="3" xfId="0" applyNumberFormat="1" applyFont="1" applyFill="1" applyBorder="1" applyAlignment="1">
      <alignment horizontal="center" vertical="top"/>
    </xf>
    <xf numFmtId="2" fontId="31" fillId="7" borderId="1" xfId="0" applyNumberFormat="1" applyFont="1" applyFill="1" applyBorder="1" applyAlignment="1">
      <alignment vertical="top"/>
    </xf>
    <xf numFmtId="0" fontId="31" fillId="3" borderId="1" xfId="0" applyFont="1" applyFill="1" applyBorder="1" applyAlignment="1">
      <alignment horizontal="center" vertical="top"/>
    </xf>
    <xf numFmtId="2" fontId="31" fillId="3" borderId="1" xfId="0" applyNumberFormat="1" applyFont="1" applyFill="1" applyBorder="1" applyAlignment="1">
      <alignment horizontal="right" vertical="top"/>
    </xf>
    <xf numFmtId="2" fontId="40" fillId="0" borderId="1" xfId="0" applyNumberFormat="1" applyFont="1" applyBorder="1" applyAlignment="1">
      <alignment horizontal="left" vertical="top"/>
    </xf>
    <xf numFmtId="0" fontId="31" fillId="0" borderId="1" xfId="0" applyFont="1" applyBorder="1" applyAlignment="1">
      <alignment vertical="top"/>
    </xf>
    <xf numFmtId="0" fontId="40" fillId="0" borderId="1" xfId="0" applyFont="1" applyBorder="1" applyAlignment="1">
      <alignment horizontal="left" vertical="top"/>
    </xf>
    <xf numFmtId="0" fontId="9" fillId="3" borderId="3" xfId="0" applyFont="1" applyFill="1" applyBorder="1" applyAlignment="1">
      <alignment horizontal="center" vertical="top"/>
    </xf>
    <xf numFmtId="9" fontId="9" fillId="3" borderId="3" xfId="0" applyNumberFormat="1" applyFont="1" applyFill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9" fontId="11" fillId="0" borderId="0" xfId="27" applyFont="1" applyAlignment="1">
      <alignment horizontal="center" vertical="top"/>
    </xf>
    <xf numFmtId="0" fontId="14" fillId="0" borderId="0" xfId="0" applyFont="1" applyAlignment="1">
      <alignment horizontal="right" vertical="top"/>
    </xf>
    <xf numFmtId="2" fontId="14" fillId="0" borderId="0" xfId="0" applyNumberFormat="1" applyFont="1" applyAlignment="1">
      <alignment horizontal="center" vertical="top"/>
    </xf>
    <xf numFmtId="166" fontId="14" fillId="0" borderId="0" xfId="0" applyNumberFormat="1" applyFont="1" applyAlignment="1">
      <alignment horizontal="center" vertical="top"/>
    </xf>
    <xf numFmtId="0" fontId="38" fillId="0" borderId="0" xfId="0" applyFont="1" applyAlignment="1">
      <alignment vertical="top"/>
    </xf>
    <xf numFmtId="0" fontId="31" fillId="7" borderId="1" xfId="0" applyFont="1" applyFill="1" applyBorder="1" applyAlignment="1">
      <alignment vertical="top" wrapText="1"/>
    </xf>
    <xf numFmtId="166" fontId="30" fillId="3" borderId="3" xfId="0" applyNumberFormat="1" applyFont="1" applyFill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center" vertical="top"/>
    </xf>
    <xf numFmtId="166" fontId="9" fillId="0" borderId="3" xfId="0" applyNumberFormat="1" applyFont="1" applyBorder="1" applyAlignment="1">
      <alignment horizontal="center" vertical="top"/>
    </xf>
    <xf numFmtId="9" fontId="31" fillId="11" borderId="3" xfId="27" applyFont="1" applyFill="1" applyBorder="1" applyAlignment="1">
      <alignment horizontal="center" vertical="top"/>
    </xf>
    <xf numFmtId="0" fontId="11" fillId="0" borderId="3" xfId="0" applyFont="1" applyBorder="1" applyAlignment="1">
      <alignment vertical="top" wrapText="1"/>
    </xf>
    <xf numFmtId="9" fontId="31" fillId="3" borderId="1" xfId="0" applyNumberFormat="1" applyFont="1" applyFill="1" applyBorder="1" applyAlignment="1">
      <alignment horizontal="center" vertical="top"/>
    </xf>
    <xf numFmtId="2" fontId="31" fillId="3" borderId="1" xfId="0" applyNumberFormat="1" applyFont="1" applyFill="1" applyBorder="1" applyAlignment="1">
      <alignment horizontal="center" vertical="top"/>
    </xf>
    <xf numFmtId="9" fontId="9" fillId="0" borderId="3" xfId="27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15" fillId="3" borderId="9" xfId="0" applyFont="1" applyFill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0" xfId="0" applyFont="1" applyAlignment="1">
      <alignment vertical="top"/>
    </xf>
    <xf numFmtId="0" fontId="10" fillId="2" borderId="14" xfId="0" applyFont="1" applyFill="1" applyBorder="1" applyAlignment="1">
      <alignment horizontal="center" vertical="top"/>
    </xf>
    <xf numFmtId="0" fontId="10" fillId="2" borderId="3" xfId="0" applyFont="1" applyFill="1" applyBorder="1" applyAlignment="1">
      <alignment horizontal="center" vertical="top"/>
    </xf>
    <xf numFmtId="0" fontId="10" fillId="2" borderId="15" xfId="0" applyFont="1" applyFill="1" applyBorder="1" applyAlignment="1">
      <alignment horizontal="center" vertical="top" wrapText="1"/>
    </xf>
    <xf numFmtId="0" fontId="9" fillId="0" borderId="14" xfId="0" applyFont="1" applyBorder="1" applyAlignment="1">
      <alignment horizontal="left" vertical="top"/>
    </xf>
    <xf numFmtId="0" fontId="9" fillId="0" borderId="3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14" xfId="0" applyFont="1" applyBorder="1" applyAlignment="1">
      <alignment horizontal="left" vertical="top" wrapText="1"/>
    </xf>
    <xf numFmtId="0" fontId="10" fillId="2" borderId="16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23" fillId="0" borderId="0" xfId="4" applyFont="1" applyAlignment="1">
      <alignment vertical="top"/>
    </xf>
    <xf numFmtId="0" fontId="13" fillId="0" borderId="0" xfId="4" applyFont="1" applyAlignment="1">
      <alignment vertical="top"/>
    </xf>
    <xf numFmtId="0" fontId="8" fillId="0" borderId="0" xfId="4" applyFont="1" applyAlignment="1">
      <alignment vertical="top"/>
    </xf>
    <xf numFmtId="0" fontId="4" fillId="0" borderId="0" xfId="4" applyAlignment="1">
      <alignment vertical="top"/>
    </xf>
    <xf numFmtId="0" fontId="13" fillId="0" borderId="27" xfId="4" applyFont="1" applyBorder="1" applyAlignment="1">
      <alignment vertical="top"/>
    </xf>
    <xf numFmtId="0" fontId="9" fillId="0" borderId="0" xfId="4" applyFont="1" applyAlignment="1">
      <alignment vertical="top"/>
    </xf>
    <xf numFmtId="0" fontId="10" fillId="8" borderId="1" xfId="4" applyFont="1" applyFill="1" applyBorder="1" applyAlignment="1">
      <alignment horizontal="center" vertical="top" wrapText="1"/>
    </xf>
    <xf numFmtId="0" fontId="22" fillId="8" borderId="24" xfId="4" applyFont="1" applyFill="1" applyBorder="1" applyAlignment="1">
      <alignment vertical="top" wrapText="1"/>
    </xf>
    <xf numFmtId="0" fontId="20" fillId="0" borderId="23" xfId="4" applyFont="1" applyBorder="1" applyAlignment="1">
      <alignment horizontal="center" vertical="top"/>
    </xf>
    <xf numFmtId="0" fontId="22" fillId="8" borderId="1" xfId="4" applyFont="1" applyFill="1" applyBorder="1" applyAlignment="1">
      <alignment vertical="top"/>
    </xf>
    <xf numFmtId="165" fontId="8" fillId="0" borderId="0" xfId="4" applyNumberFormat="1" applyFont="1" applyAlignment="1">
      <alignment vertical="top"/>
    </xf>
    <xf numFmtId="0" fontId="27" fillId="0" borderId="0" xfId="4" applyFont="1" applyAlignment="1">
      <alignment vertical="top"/>
    </xf>
    <xf numFmtId="0" fontId="10" fillId="8" borderId="2" xfId="4" applyFont="1" applyFill="1" applyBorder="1" applyAlignment="1">
      <alignment horizontal="center" vertical="top" wrapText="1"/>
    </xf>
    <xf numFmtId="0" fontId="10" fillId="8" borderId="30" xfId="4" applyFont="1" applyFill="1" applyBorder="1" applyAlignment="1">
      <alignment horizontal="center" vertical="top" wrapText="1"/>
    </xf>
    <xf numFmtId="0" fontId="10" fillId="8" borderId="24" xfId="4" applyFont="1" applyFill="1" applyBorder="1" applyAlignment="1">
      <alignment horizontal="center" vertical="top" wrapText="1"/>
    </xf>
    <xf numFmtId="0" fontId="10" fillId="8" borderId="31" xfId="4" applyFont="1" applyFill="1" applyBorder="1" applyAlignment="1">
      <alignment horizontal="center" vertical="top" wrapText="1"/>
    </xf>
    <xf numFmtId="0" fontId="10" fillId="8" borderId="24" xfId="4" applyFont="1" applyFill="1" applyBorder="1" applyAlignment="1">
      <alignment vertical="top"/>
    </xf>
    <xf numFmtId="0" fontId="20" fillId="6" borderId="1" xfId="4" applyFont="1" applyFill="1" applyBorder="1" applyAlignment="1" applyProtection="1">
      <alignment horizontal="center" vertical="top"/>
      <protection locked="0"/>
    </xf>
    <xf numFmtId="0" fontId="24" fillId="10" borderId="1" xfId="4" applyFont="1" applyFill="1" applyBorder="1" applyAlignment="1">
      <alignment horizontal="center" vertical="top"/>
    </xf>
    <xf numFmtId="0" fontId="21" fillId="0" borderId="0" xfId="4" applyFont="1" applyAlignment="1">
      <alignment vertical="top"/>
    </xf>
    <xf numFmtId="0" fontId="9" fillId="0" borderId="8" xfId="4" applyFont="1" applyBorder="1" applyAlignment="1">
      <alignment vertical="top"/>
    </xf>
    <xf numFmtId="0" fontId="10" fillId="8" borderId="24" xfId="4" applyFont="1" applyFill="1" applyBorder="1" applyAlignment="1">
      <alignment vertical="top" wrapText="1"/>
    </xf>
    <xf numFmtId="0" fontId="20" fillId="4" borderId="1" xfId="4" applyFont="1" applyFill="1" applyBorder="1" applyAlignment="1">
      <alignment horizontal="center" vertical="top"/>
    </xf>
    <xf numFmtId="0" fontId="30" fillId="15" borderId="1" xfId="0" applyFont="1" applyFill="1" applyBorder="1" applyAlignment="1">
      <alignment horizontal="center" vertical="top"/>
    </xf>
    <xf numFmtId="0" fontId="31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31" fillId="0" borderId="1" xfId="0" applyFont="1" applyBorder="1" applyAlignment="1">
      <alignment horizontal="center" vertical="top"/>
    </xf>
    <xf numFmtId="0" fontId="31" fillId="0" borderId="1" xfId="0" applyFont="1" applyBorder="1" applyAlignment="1">
      <alignment vertical="top" wrapText="1"/>
    </xf>
    <xf numFmtId="15" fontId="31" fillId="0" borderId="1" xfId="0" applyNumberFormat="1" applyFont="1" applyBorder="1" applyAlignment="1">
      <alignment horizontal="center" vertical="top"/>
    </xf>
    <xf numFmtId="0" fontId="30" fillId="15" borderId="1" xfId="0" applyFont="1" applyFill="1" applyBorder="1" applyAlignment="1">
      <alignment horizontal="left" vertical="top" wrapText="1"/>
    </xf>
    <xf numFmtId="0" fontId="17" fillId="0" borderId="19" xfId="5" applyFont="1" applyBorder="1" applyAlignment="1" applyProtection="1">
      <alignment horizontal="center"/>
      <protection locked="0"/>
    </xf>
    <xf numFmtId="0" fontId="17" fillId="5" borderId="7" xfId="5" applyFont="1" applyFill="1" applyBorder="1" applyAlignment="1" applyProtection="1">
      <alignment horizontal="center"/>
      <protection locked="0"/>
    </xf>
    <xf numFmtId="0" fontId="17" fillId="5" borderId="0" xfId="5" applyFont="1" applyFill="1" applyAlignment="1" applyProtection="1">
      <alignment horizontal="center"/>
      <protection locked="0"/>
    </xf>
    <xf numFmtId="0" fontId="17" fillId="5" borderId="8" xfId="5" applyFont="1" applyFill="1" applyBorder="1" applyAlignment="1" applyProtection="1">
      <alignment horizontal="center"/>
      <protection locked="0"/>
    </xf>
    <xf numFmtId="0" fontId="13" fillId="3" borderId="35" xfId="0" applyFont="1" applyFill="1" applyBorder="1" applyAlignment="1" applyProtection="1">
      <alignment horizontal="center" wrapText="1"/>
      <protection locked="0"/>
    </xf>
    <xf numFmtId="0" fontId="13" fillId="3" borderId="36" xfId="0" applyFont="1" applyFill="1" applyBorder="1" applyAlignment="1" applyProtection="1">
      <alignment horizontal="center" wrapText="1"/>
      <protection locked="0"/>
    </xf>
    <xf numFmtId="0" fontId="13" fillId="3" borderId="37" xfId="0" applyFont="1" applyFill="1" applyBorder="1" applyAlignment="1" applyProtection="1">
      <alignment horizontal="center" wrapText="1"/>
      <protection locked="0"/>
    </xf>
    <xf numFmtId="0" fontId="12" fillId="9" borderId="28" xfId="4" applyFont="1" applyFill="1" applyBorder="1" applyAlignment="1">
      <alignment horizontal="center"/>
    </xf>
    <xf numFmtId="0" fontId="12" fillId="9" borderId="29" xfId="4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top"/>
    </xf>
    <xf numFmtId="0" fontId="38" fillId="3" borderId="1" xfId="0" applyFont="1" applyFill="1" applyBorder="1" applyAlignment="1">
      <alignment horizontal="center" vertical="top"/>
    </xf>
    <xf numFmtId="0" fontId="39" fillId="7" borderId="28" xfId="0" applyFont="1" applyFill="1" applyBorder="1" applyAlignment="1">
      <alignment horizontal="center" vertical="top"/>
    </xf>
    <xf numFmtId="0" fontId="39" fillId="7" borderId="29" xfId="0" applyFont="1" applyFill="1" applyBorder="1" applyAlignment="1">
      <alignment horizontal="center" vertical="top"/>
    </xf>
    <xf numFmtId="0" fontId="40" fillId="0" borderId="28" xfId="0" applyFont="1" applyBorder="1" applyAlignment="1">
      <alignment horizontal="left" vertical="top" wrapText="1"/>
    </xf>
    <xf numFmtId="0" fontId="40" fillId="0" borderId="29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42" fillId="14" borderId="5" xfId="0" applyFont="1" applyFill="1" applyBorder="1" applyAlignment="1">
      <alignment horizontal="center" vertical="top"/>
    </xf>
    <xf numFmtId="0" fontId="42" fillId="14" borderId="38" xfId="0" applyFont="1" applyFill="1" applyBorder="1" applyAlignment="1">
      <alignment horizontal="center" vertical="top"/>
    </xf>
    <xf numFmtId="0" fontId="12" fillId="3" borderId="21" xfId="0" applyFont="1" applyFill="1" applyBorder="1" applyAlignment="1">
      <alignment horizontal="center" vertical="top"/>
    </xf>
    <xf numFmtId="0" fontId="10" fillId="8" borderId="1" xfId="4" applyFont="1" applyFill="1" applyBorder="1" applyAlignment="1">
      <alignment horizontal="center" vertical="top" wrapText="1"/>
    </xf>
    <xf numFmtId="0" fontId="9" fillId="0" borderId="4" xfId="4" applyFont="1" applyBorder="1" applyAlignment="1">
      <alignment horizontal="left" vertical="top" wrapText="1"/>
    </xf>
    <xf numFmtId="0" fontId="9" fillId="0" borderId="5" xfId="4" applyFont="1" applyBorder="1" applyAlignment="1">
      <alignment horizontal="left" vertical="top" wrapText="1"/>
    </xf>
    <xf numFmtId="0" fontId="9" fillId="0" borderId="6" xfId="4" applyFont="1" applyBorder="1" applyAlignment="1">
      <alignment horizontal="left" vertical="top" wrapText="1"/>
    </xf>
    <xf numFmtId="0" fontId="9" fillId="0" borderId="7" xfId="4" applyFont="1" applyBorder="1" applyAlignment="1">
      <alignment horizontal="left" vertical="top" wrapText="1"/>
    </xf>
    <xf numFmtId="0" fontId="9" fillId="0" borderId="0" xfId="4" applyFont="1" applyAlignment="1">
      <alignment horizontal="left" vertical="top" wrapText="1"/>
    </xf>
    <xf numFmtId="0" fontId="9" fillId="0" borderId="8" xfId="4" applyFont="1" applyBorder="1" applyAlignment="1">
      <alignment horizontal="left" vertical="top" wrapText="1"/>
    </xf>
    <xf numFmtId="0" fontId="9" fillId="0" borderId="20" xfId="4" applyFont="1" applyBorder="1" applyAlignment="1">
      <alignment horizontal="left" vertical="top" wrapText="1"/>
    </xf>
    <xf numFmtId="0" fontId="9" fillId="0" borderId="21" xfId="4" applyFont="1" applyBorder="1" applyAlignment="1">
      <alignment horizontal="left" vertical="top" wrapText="1"/>
    </xf>
    <xf numFmtId="0" fontId="9" fillId="0" borderId="22" xfId="4" applyFont="1" applyBorder="1" applyAlignment="1">
      <alignment horizontal="left" vertical="top" wrapText="1"/>
    </xf>
    <xf numFmtId="0" fontId="9" fillId="0" borderId="5" xfId="4" applyFont="1" applyBorder="1" applyAlignment="1">
      <alignment horizontal="left" vertical="top"/>
    </xf>
    <xf numFmtId="0" fontId="9" fillId="0" borderId="6" xfId="4" applyFont="1" applyBorder="1" applyAlignment="1">
      <alignment horizontal="left" vertical="top"/>
    </xf>
    <xf numFmtId="0" fontId="9" fillId="0" borderId="7" xfId="4" applyFont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0" fontId="9" fillId="0" borderId="8" xfId="4" applyFont="1" applyBorder="1" applyAlignment="1">
      <alignment horizontal="left" vertical="top"/>
    </xf>
    <xf numFmtId="0" fontId="9" fillId="0" borderId="20" xfId="4" applyFont="1" applyBorder="1" applyAlignment="1">
      <alignment horizontal="left" vertical="top"/>
    </xf>
    <xf numFmtId="0" fontId="9" fillId="0" borderId="21" xfId="4" applyFont="1" applyBorder="1" applyAlignment="1">
      <alignment horizontal="left" vertical="top"/>
    </xf>
    <xf numFmtId="0" fontId="9" fillId="0" borderId="22" xfId="4" applyFont="1" applyBorder="1" applyAlignment="1">
      <alignment horizontal="left" vertical="top"/>
    </xf>
    <xf numFmtId="0" fontId="10" fillId="8" borderId="25" xfId="4" applyFont="1" applyFill="1" applyBorder="1" applyAlignment="1">
      <alignment horizontal="center" vertical="top" wrapText="1"/>
    </xf>
    <xf numFmtId="0" fontId="10" fillId="8" borderId="32" xfId="4" applyFont="1" applyFill="1" applyBorder="1" applyAlignment="1">
      <alignment horizontal="center" vertical="top" wrapText="1"/>
    </xf>
    <xf numFmtId="0" fontId="10" fillId="8" borderId="26" xfId="4" applyFont="1" applyFill="1" applyBorder="1" applyAlignment="1">
      <alignment horizontal="center" vertical="top" wrapText="1"/>
    </xf>
    <xf numFmtId="0" fontId="10" fillId="8" borderId="2" xfId="4" applyFont="1" applyFill="1" applyBorder="1" applyAlignment="1">
      <alignment horizontal="center" vertical="top" wrapText="1"/>
    </xf>
    <xf numFmtId="0" fontId="10" fillId="8" borderId="24" xfId="4" applyFont="1" applyFill="1" applyBorder="1" applyAlignment="1">
      <alignment horizontal="center" vertical="top" wrapText="1"/>
    </xf>
    <xf numFmtId="0" fontId="10" fillId="9" borderId="28" xfId="4" applyFont="1" applyFill="1" applyBorder="1" applyAlignment="1">
      <alignment horizontal="center" vertical="top" wrapText="1"/>
    </xf>
    <xf numFmtId="0" fontId="10" fillId="9" borderId="29" xfId="4" applyFont="1" applyFill="1" applyBorder="1" applyAlignment="1">
      <alignment horizontal="center" vertical="top" wrapText="1"/>
    </xf>
    <xf numFmtId="0" fontId="16" fillId="3" borderId="0" xfId="0" applyFont="1" applyFill="1" applyAlignment="1">
      <alignment horizontal="center"/>
    </xf>
    <xf numFmtId="0" fontId="44" fillId="0" borderId="28" xfId="0" applyFont="1" applyBorder="1" applyAlignment="1">
      <alignment horizontal="left" vertical="top"/>
    </xf>
    <xf numFmtId="0" fontId="44" fillId="0" borderId="33" xfId="0" applyFont="1" applyBorder="1" applyAlignment="1">
      <alignment horizontal="left" vertical="top"/>
    </xf>
    <xf numFmtId="0" fontId="44" fillId="0" borderId="29" xfId="0" applyFont="1" applyBorder="1" applyAlignment="1">
      <alignment horizontal="left" vertical="top"/>
    </xf>
  </cellXfs>
  <cellStyles count="28">
    <cellStyle name="0,0_x000d__x000a_NA_x000d__x000a_" xfId="9" xr:uid="{00000000-0005-0000-0000-000000000000}"/>
    <cellStyle name="Header 1" xfId="10" xr:uid="{00000000-0005-0000-0000-000002000000}"/>
    <cellStyle name="Header1" xfId="11" xr:uid="{00000000-0005-0000-0000-000003000000}"/>
    <cellStyle name="Header2" xfId="12" xr:uid="{00000000-0005-0000-0000-000004000000}"/>
    <cellStyle name="Hyperlink" xfId="1" builtinId="8"/>
    <cellStyle name="Norm??" xfId="13" xr:uid="{00000000-0005-0000-0000-000006000000}"/>
    <cellStyle name="Normal" xfId="0" builtinId="0"/>
    <cellStyle name="Normal - Formatvorlage1" xfId="14" xr:uid="{00000000-0005-0000-0000-000008000000}"/>
    <cellStyle name="Normal - Formatvorlage2" xfId="15" xr:uid="{00000000-0005-0000-0000-000009000000}"/>
    <cellStyle name="Normal - Formatvorlage3" xfId="16" xr:uid="{00000000-0005-0000-0000-00000A000000}"/>
    <cellStyle name="Normal - Formatvorlage4" xfId="17" xr:uid="{00000000-0005-0000-0000-00000B000000}"/>
    <cellStyle name="Normal - Formatvorlage5" xfId="18" xr:uid="{00000000-0005-0000-0000-00000C000000}"/>
    <cellStyle name="Normal - Formatvorlage6" xfId="19" xr:uid="{00000000-0005-0000-0000-00000D000000}"/>
    <cellStyle name="Normal - Formatvorlage7" xfId="20" xr:uid="{00000000-0005-0000-0000-00000E000000}"/>
    <cellStyle name="Normal - Formatvorlage8" xfId="21" xr:uid="{00000000-0005-0000-0000-00000F000000}"/>
    <cellStyle name="Normal 2" xfId="2" xr:uid="{00000000-0005-0000-0000-000010000000}"/>
    <cellStyle name="Normal 2 2" xfId="8" xr:uid="{00000000-0005-0000-0000-000011000000}"/>
    <cellStyle name="Normal 3" xfId="3" xr:uid="{00000000-0005-0000-0000-000012000000}"/>
    <cellStyle name="Normal 4" xfId="4" xr:uid="{00000000-0005-0000-0000-000013000000}"/>
    <cellStyle name="Normal 4 2" xfId="7" xr:uid="{00000000-0005-0000-0000-000014000000}"/>
    <cellStyle name="Normal 5" xfId="5" xr:uid="{00000000-0005-0000-0000-000015000000}"/>
    <cellStyle name="Normal 6" xfId="25" xr:uid="{00000000-0005-0000-0000-000016000000}"/>
    <cellStyle name="Percent" xfId="27" builtinId="5"/>
    <cellStyle name="Percent 2" xfId="26" xr:uid="{00000000-0005-0000-0000-000019000000}"/>
    <cellStyle name="Standard_01" xfId="22" xr:uid="{00000000-0005-0000-0000-00001A000000}"/>
    <cellStyle name="TableStyleLight1" xfId="6" xr:uid="{00000000-0005-0000-0000-00001B000000}"/>
    <cellStyle name="常规_Trouble_list(standard form)" xfId="23" xr:uid="{00000000-0005-0000-0000-00001C000000}"/>
    <cellStyle name="標準_QQS2002_MODE(NEW)" xfId="24" xr:uid="{00000000-0005-0000-0000-00001D000000}"/>
  </cellStyles>
  <dxfs count="0"/>
  <tableStyles count="0" defaultTableStyle="TableStyleMedium9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'02 Summary'!$B$9:$B$16</c:f>
              <c:strCache>
                <c:ptCount val="8"/>
                <c:pt idx="0">
                  <c:v>Requirement Analysis</c:v>
                </c:pt>
                <c:pt idx="1">
                  <c:v>Test Design</c:v>
                </c:pt>
                <c:pt idx="2">
                  <c:v>Test Execution</c:v>
                </c:pt>
                <c:pt idx="3">
                  <c:v>Defect Management </c:v>
                </c:pt>
                <c:pt idx="4">
                  <c:v>Regression Testing</c:v>
                </c:pt>
                <c:pt idx="5">
                  <c:v>Review</c:v>
                </c:pt>
                <c:pt idx="6">
                  <c:v>Rework</c:v>
                </c:pt>
                <c:pt idx="7">
                  <c:v>Project Management</c:v>
                </c:pt>
              </c:strCache>
            </c:strRef>
          </c:cat>
          <c:val>
            <c:numRef>
              <c:f>'02 Summary'!$C$9:$C$16</c:f>
              <c:numCache>
                <c:formatCode>General</c:formatCode>
                <c:ptCount val="8"/>
                <c:pt idx="0">
                  <c:v>11.25</c:v>
                </c:pt>
                <c:pt idx="1">
                  <c:v>29.25</c:v>
                </c:pt>
                <c:pt idx="2">
                  <c:v>43</c:v>
                </c:pt>
                <c:pt idx="3">
                  <c:v>12.75</c:v>
                </c:pt>
                <c:pt idx="4">
                  <c:v>43.5</c:v>
                </c:pt>
                <c:pt idx="5">
                  <c:v>2.25</c:v>
                </c:pt>
                <c:pt idx="6">
                  <c:v>3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533-BC5C-770C698C4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12</xdr:col>
      <xdr:colOff>0</xdr:colOff>
      <xdr:row>26</xdr:row>
      <xdr:rowOff>152398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339725" y="127000"/>
          <a:ext cx="6454775" cy="4178298"/>
          <a:chOff x="-33" y="2460"/>
          <a:chExt cx="12270" cy="8670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/>
          </xdr:cNvSpPr>
        </xdr:nvSpPr>
        <xdr:spPr bwMode="auto">
          <a:xfrm>
            <a:off x="4648" y="2460"/>
            <a:ext cx="7589" cy="5423"/>
          </a:xfrm>
          <a:custGeom>
            <a:avLst/>
            <a:gdLst/>
            <a:ahLst/>
            <a:cxnLst>
              <a:cxn ang="0">
                <a:pos x="0" y="2078"/>
              </a:cxn>
              <a:cxn ang="0">
                <a:pos x="3017" y="0"/>
              </a:cxn>
              <a:cxn ang="0">
                <a:pos x="3018" y="700"/>
              </a:cxn>
              <a:cxn ang="0">
                <a:pos x="0" y="2078"/>
              </a:cxn>
            </a:cxnLst>
            <a:rect l="0" t="0" r="r" b="b"/>
            <a:pathLst>
              <a:path w="3018" h="2078">
                <a:moveTo>
                  <a:pt x="0" y="2078"/>
                </a:moveTo>
                <a:lnTo>
                  <a:pt x="3017" y="0"/>
                </a:lnTo>
                <a:lnTo>
                  <a:pt x="3018" y="700"/>
                </a:lnTo>
                <a:lnTo>
                  <a:pt x="0" y="2078"/>
                </a:lnTo>
                <a:close/>
              </a:path>
            </a:pathLst>
          </a:custGeom>
          <a:solidFill>
            <a:srgbClr val="FFD200"/>
          </a:solidFill>
          <a:ln w="9525">
            <a:noFill/>
            <a:round/>
            <a:headEnd/>
            <a:tailEnd/>
          </a:ln>
          <a:effectLst/>
        </xdr:spPr>
      </xdr:sp>
      <xdr:sp macro="" textlink="">
        <xdr:nvSpPr>
          <xdr:cNvPr id="4" name="Freeform 3" descr="cars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/>
          </xdr:cNvSpPr>
        </xdr:nvSpPr>
        <xdr:spPr bwMode="auto">
          <a:xfrm>
            <a:off x="-33" y="6660"/>
            <a:ext cx="4745" cy="4470"/>
          </a:xfrm>
          <a:custGeom>
            <a:avLst/>
            <a:gdLst/>
            <a:ahLst/>
            <a:cxnLst>
              <a:cxn ang="0">
                <a:pos x="3" y="0"/>
              </a:cxn>
              <a:cxn ang="0">
                <a:pos x="1752" y="444"/>
              </a:cxn>
              <a:cxn ang="0">
                <a:pos x="0" y="1650"/>
              </a:cxn>
              <a:cxn ang="0">
                <a:pos x="3" y="0"/>
              </a:cxn>
            </a:cxnLst>
            <a:rect l="0" t="0" r="r" b="b"/>
            <a:pathLst>
              <a:path w="1752" h="1650">
                <a:moveTo>
                  <a:pt x="3" y="0"/>
                </a:moveTo>
                <a:lnTo>
                  <a:pt x="1752" y="444"/>
                </a:lnTo>
                <a:lnTo>
                  <a:pt x="0" y="1650"/>
                </a:lnTo>
                <a:lnTo>
                  <a:pt x="3" y="0"/>
                </a:lnTo>
                <a:close/>
              </a:path>
            </a:pathLst>
          </a:custGeom>
          <a:blipFill dpi="0" rotWithShape="1">
            <a:blip xmlns:r="http://schemas.openxmlformats.org/officeDocument/2006/relationships" r:embed="rId1" cstate="print"/>
            <a:srcRect/>
            <a:stretch>
              <a:fillRect r="-213"/>
            </a:stretch>
          </a:blipFill>
          <a:ln w="12700" cap="flat" cmpd="sng">
            <a:noFill/>
            <a:prstDash val="solid"/>
            <a:round/>
            <a:headEnd/>
            <a:tailEnd/>
          </a:ln>
          <a:effectLst/>
        </xdr:spPr>
      </xdr:sp>
    </xdr:grpSp>
    <xdr:clientData/>
  </xdr:twoCellAnchor>
  <xdr:twoCellAnchor>
    <xdr:from>
      <xdr:col>5</xdr:col>
      <xdr:colOff>179673</xdr:colOff>
      <xdr:row>22</xdr:row>
      <xdr:rowOff>117898</xdr:rowOff>
    </xdr:from>
    <xdr:to>
      <xdr:col>7</xdr:col>
      <xdr:colOff>405020</xdr:colOff>
      <xdr:row>24</xdr:row>
      <xdr:rowOff>25317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075273" y="3937423"/>
          <a:ext cx="1587422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GB" sz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Estimation Template</a:t>
          </a:r>
          <a:endParaRPr lang="en-US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162227</xdr:colOff>
      <xdr:row>19</xdr:row>
      <xdr:rowOff>61471</xdr:rowOff>
    </xdr:from>
    <xdr:to>
      <xdr:col>7</xdr:col>
      <xdr:colOff>113845</xdr:colOff>
      <xdr:row>21</xdr:row>
      <xdr:rowOff>27816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057827" y="3338071"/>
          <a:ext cx="1313693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GB" sz="16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Client</a:t>
          </a:r>
          <a:r>
            <a:rPr lang="en-GB" sz="16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Name</a:t>
          </a:r>
          <a:endParaRPr lang="en-US" sz="16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180975</xdr:colOff>
      <xdr:row>21</xdr:row>
      <xdr:rowOff>9525</xdr:rowOff>
    </xdr:from>
    <xdr:to>
      <xdr:col>7</xdr:col>
      <xdr:colOff>140244</xdr:colOff>
      <xdr:row>23</xdr:row>
      <xdr:rowOff>5365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076575" y="3648075"/>
          <a:ext cx="1321344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pPr algn="l"/>
          <a:r>
            <a:rPr lang="en-GB" sz="14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Project</a:t>
          </a:r>
          <a:r>
            <a:rPr lang="en-GB" sz="14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Name</a:t>
          </a:r>
          <a:endParaRPr lang="en-US" sz="14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38100</xdr:colOff>
      <xdr:row>1</xdr:row>
      <xdr:rowOff>19050</xdr:rowOff>
    </xdr:from>
    <xdr:to>
      <xdr:col>3</xdr:col>
      <xdr:colOff>304800</xdr:colOff>
      <xdr:row>3</xdr:row>
      <xdr:rowOff>66675</xdr:rowOff>
    </xdr:to>
    <xdr:pic>
      <xdr:nvPicPr>
        <xdr:cNvPr id="8" name="Picture 7" descr="EY new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0525" y="152400"/>
          <a:ext cx="1485900" cy="4095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28575</xdr:rowOff>
    </xdr:from>
    <xdr:to>
      <xdr:col>15</xdr:col>
      <xdr:colOff>57150</xdr:colOff>
      <xdr:row>153</xdr:row>
      <xdr:rowOff>76200</xdr:rowOff>
    </xdr:to>
    <xdr:pic>
      <xdr:nvPicPr>
        <xdr:cNvPr id="4" name="Picture 3" descr="sample.bmp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54425"/>
          <a:ext cx="11677650" cy="6343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</xdr:row>
      <xdr:rowOff>76200</xdr:rowOff>
    </xdr:from>
    <xdr:to>
      <xdr:col>14</xdr:col>
      <xdr:colOff>514350</xdr:colOff>
      <xdr:row>18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457200</xdr:colOff>
      <xdr:row>1</xdr:row>
      <xdr:rowOff>123825</xdr:rowOff>
    </xdr:to>
    <xdr:pic>
      <xdr:nvPicPr>
        <xdr:cNvPr id="2" name="Picture 1" descr="EY new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9525"/>
          <a:ext cx="1485900" cy="4095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0.35.244/ls/Documents%20and%20Settings/anumathew/Local%20Settings/Temp/Agile%20Sprint%20WorkBook%201%2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9.50.208.11/pe-kiosk/performance%20excellence/Projects&amp;Dashboards_Locationwise/BLR/DA/F&amp;A_GEM/Module/Basic%20Forma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information"/>
      <sheetName val="Planning"/>
      <sheetName val="Sprint"/>
      <sheetName val="Velocity"/>
      <sheetName val="Analysis"/>
      <sheetName val="Sprint Review Report"/>
      <sheetName val="Guidelines "/>
      <sheetName val="Sheet2"/>
      <sheetName val="Iteration Scope"/>
      <sheetName val="Scope"/>
      <sheetName val="Guidelines"/>
      <sheetName val="Pareto- cause of defect"/>
      <sheetName val="Defect Reason"/>
      <sheetName val="EY BoilerPlate"/>
      <sheetName val="Lists"/>
      <sheetName val="Review Log"/>
      <sheetName val="cards"/>
      <sheetName val="Defect log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C (Example)"/>
      <sheetName val="VOC"/>
      <sheetName val="Raw data for Pareto"/>
      <sheetName val="Calculation for Pareto"/>
      <sheetName val="Pareto chart"/>
      <sheetName val="Raw data for Time series"/>
      <sheetName val="Calculation for Time series"/>
      <sheetName val="Time series chart"/>
      <sheetName val="Raw data for Histogram"/>
      <sheetName val="Calcn &amp; Chart of Histogram"/>
      <sheetName val="Dot plot chart"/>
      <sheetName val="Raw data for Scatter plot"/>
      <sheetName val="Scatter plot chart"/>
      <sheetName val="Raw data for Box plot"/>
      <sheetName val="Calculation sheet 1"/>
      <sheetName val="Calculation sheet 2"/>
      <sheetName val="Box plot chart"/>
      <sheetName val="Iteration Scope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3"/>
  <sheetViews>
    <sheetView showGridLines="0" workbookViewId="0">
      <selection activeCell="E35" sqref="E35"/>
    </sheetView>
  </sheetViews>
  <sheetFormatPr baseColWidth="10" defaultColWidth="9.19921875" defaultRowHeight="13"/>
  <cols>
    <col min="1" max="1" width="5.19921875" style="20" customWidth="1"/>
    <col min="2" max="4" width="9.19921875" style="20"/>
    <col min="5" max="5" width="9.19921875" style="20" customWidth="1"/>
    <col min="6" max="6" width="11.19921875" style="20" bestFit="1" customWidth="1"/>
    <col min="7" max="11" width="9.19921875" style="20"/>
    <col min="12" max="12" width="7.796875" style="20" customWidth="1"/>
    <col min="13" max="16384" width="9.19921875" style="20"/>
  </cols>
  <sheetData>
    <row r="1" spans="2:12" ht="10.5" customHeight="1" thickBot="1"/>
    <row r="2" spans="2:12">
      <c r="B2" s="21"/>
      <c r="C2" s="22"/>
      <c r="D2" s="22"/>
      <c r="E2" s="22"/>
      <c r="F2" s="22"/>
      <c r="G2" s="22"/>
      <c r="H2" s="22"/>
      <c r="I2" s="22"/>
      <c r="J2" s="22"/>
      <c r="K2" s="22"/>
      <c r="L2" s="23"/>
    </row>
    <row r="3" spans="2:12">
      <c r="B3" s="24"/>
      <c r="L3" s="25"/>
    </row>
    <row r="4" spans="2:12">
      <c r="B4" s="24"/>
      <c r="L4" s="25"/>
    </row>
    <row r="5" spans="2:12">
      <c r="B5" s="24"/>
      <c r="L5" s="25"/>
    </row>
    <row r="6" spans="2:12">
      <c r="B6" s="24"/>
      <c r="L6" s="25"/>
    </row>
    <row r="7" spans="2:12">
      <c r="B7" s="24"/>
      <c r="L7" s="25"/>
    </row>
    <row r="8" spans="2:12">
      <c r="B8" s="24"/>
      <c r="L8" s="25"/>
    </row>
    <row r="9" spans="2:12">
      <c r="B9" s="24"/>
      <c r="L9" s="25"/>
    </row>
    <row r="10" spans="2:12">
      <c r="B10" s="24"/>
      <c r="L10" s="25"/>
    </row>
    <row r="11" spans="2:12" ht="5.25" customHeight="1">
      <c r="B11" s="24"/>
      <c r="L11" s="25"/>
    </row>
    <row r="12" spans="2:12">
      <c r="B12" s="24"/>
      <c r="L12" s="25"/>
    </row>
    <row r="13" spans="2:12">
      <c r="B13" s="24"/>
      <c r="L13" s="25"/>
    </row>
    <row r="14" spans="2:12">
      <c r="B14" s="24"/>
      <c r="L14" s="25"/>
    </row>
    <row r="15" spans="2:12">
      <c r="B15" s="24"/>
      <c r="L15" s="25"/>
    </row>
    <row r="16" spans="2:12">
      <c r="B16" s="24"/>
      <c r="L16" s="25"/>
    </row>
    <row r="17" spans="2:12">
      <c r="B17" s="24"/>
      <c r="L17" s="25"/>
    </row>
    <row r="18" spans="2:12">
      <c r="B18" s="24"/>
      <c r="L18" s="25"/>
    </row>
    <row r="19" spans="2:12">
      <c r="B19" s="24"/>
      <c r="L19" s="25"/>
    </row>
    <row r="20" spans="2:12">
      <c r="B20" s="24"/>
      <c r="L20" s="25"/>
    </row>
    <row r="21" spans="2:12">
      <c r="B21" s="24"/>
      <c r="L21" s="25"/>
    </row>
    <row r="22" spans="2:12">
      <c r="B22" s="24"/>
      <c r="L22" s="25"/>
    </row>
    <row r="23" spans="2:12">
      <c r="B23" s="24"/>
      <c r="L23" s="25"/>
    </row>
    <row r="24" spans="2:12">
      <c r="B24" s="24"/>
      <c r="L24" s="25"/>
    </row>
    <row r="25" spans="2:12">
      <c r="B25" s="24"/>
      <c r="L25" s="25"/>
    </row>
    <row r="26" spans="2:12">
      <c r="B26" s="24"/>
      <c r="F26" s="26" t="s">
        <v>0</v>
      </c>
      <c r="G26" s="172"/>
      <c r="H26" s="172"/>
      <c r="I26" s="172"/>
      <c r="L26" s="25"/>
    </row>
    <row r="27" spans="2:12">
      <c r="B27" s="24"/>
      <c r="F27" s="26" t="s">
        <v>1</v>
      </c>
      <c r="G27" s="172"/>
      <c r="H27" s="172"/>
      <c r="I27" s="172"/>
      <c r="L27" s="25"/>
    </row>
    <row r="28" spans="2:12">
      <c r="B28" s="24"/>
      <c r="F28" s="26" t="s">
        <v>2</v>
      </c>
      <c r="G28" s="172"/>
      <c r="H28" s="172"/>
      <c r="I28" s="172"/>
      <c r="L28" s="25"/>
    </row>
    <row r="29" spans="2:12">
      <c r="B29" s="24"/>
      <c r="F29" s="26" t="s">
        <v>3</v>
      </c>
      <c r="G29" s="172"/>
      <c r="H29" s="172"/>
      <c r="I29" s="172"/>
      <c r="L29" s="25"/>
    </row>
    <row r="30" spans="2:12">
      <c r="B30" s="24"/>
      <c r="L30" s="25"/>
    </row>
    <row r="31" spans="2:12">
      <c r="B31" s="24"/>
      <c r="L31" s="25"/>
    </row>
    <row r="32" spans="2:12">
      <c r="B32" s="173" t="s">
        <v>4</v>
      </c>
      <c r="C32" s="174"/>
      <c r="D32" s="174"/>
      <c r="E32" s="174"/>
      <c r="F32" s="174"/>
      <c r="G32" s="174"/>
      <c r="H32" s="174"/>
      <c r="I32" s="174"/>
      <c r="J32" s="174"/>
      <c r="K32" s="174"/>
      <c r="L32" s="175"/>
    </row>
    <row r="33" spans="2:12" ht="14" thickBot="1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9"/>
    </row>
  </sheetData>
  <mergeCells count="5">
    <mergeCell ref="G26:I26"/>
    <mergeCell ref="G27:I27"/>
    <mergeCell ref="G28:I28"/>
    <mergeCell ref="G29:I29"/>
    <mergeCell ref="B32:L3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I31"/>
  <sheetViews>
    <sheetView tabSelected="1" workbookViewId="0">
      <selection activeCell="A9" sqref="A9"/>
    </sheetView>
  </sheetViews>
  <sheetFormatPr baseColWidth="10" defaultColWidth="9.19921875" defaultRowHeight="11"/>
  <cols>
    <col min="1" max="3" width="9.19921875" style="66"/>
    <col min="4" max="4" width="1.796875" style="66" bestFit="1" customWidth="1"/>
    <col min="5" max="5" width="16.796875" style="66" customWidth="1"/>
    <col min="6" max="6" width="9.19921875" style="66"/>
    <col min="7" max="7" width="23.19921875" style="66" bestFit="1" customWidth="1"/>
    <col min="8" max="8" width="39.59765625" style="68" customWidth="1"/>
    <col min="9" max="16384" width="9.19921875" style="66"/>
  </cols>
  <sheetData>
    <row r="2" spans="4:8">
      <c r="F2" s="67" t="s">
        <v>5</v>
      </c>
    </row>
    <row r="6" spans="4:8" ht="12">
      <c r="D6" s="69"/>
      <c r="E6" s="70" t="s">
        <v>6</v>
      </c>
      <c r="G6" s="70" t="s">
        <v>7</v>
      </c>
      <c r="H6" s="71" t="s">
        <v>8</v>
      </c>
    </row>
    <row r="7" spans="4:8" ht="36">
      <c r="D7" s="72">
        <v>1</v>
      </c>
      <c r="E7" s="72" t="s">
        <v>9</v>
      </c>
      <c r="G7" s="72" t="s">
        <v>10</v>
      </c>
      <c r="H7" s="73" t="s">
        <v>11</v>
      </c>
    </row>
    <row r="8" spans="4:8" ht="24">
      <c r="D8" s="72">
        <v>2</v>
      </c>
      <c r="E8" s="72" t="s">
        <v>12</v>
      </c>
      <c r="G8" s="72" t="s">
        <v>13</v>
      </c>
      <c r="H8" s="73" t="s">
        <v>14</v>
      </c>
    </row>
    <row r="9" spans="4:8">
      <c r="D9" s="72">
        <v>3</v>
      </c>
      <c r="E9" s="72" t="s">
        <v>15</v>
      </c>
      <c r="H9" s="66"/>
    </row>
    <row r="10" spans="4:8">
      <c r="H10" s="66"/>
    </row>
    <row r="11" spans="4:8">
      <c r="H11" s="66"/>
    </row>
    <row r="12" spans="4:8">
      <c r="H12" s="66"/>
    </row>
    <row r="15" spans="4:8">
      <c r="E15" s="67" t="s">
        <v>16</v>
      </c>
    </row>
    <row r="16" spans="4:8" ht="12" thickBot="1"/>
    <row r="17" spans="4:9">
      <c r="D17" s="74">
        <v>1</v>
      </c>
      <c r="E17" s="75" t="s">
        <v>17</v>
      </c>
      <c r="F17" s="75"/>
      <c r="G17" s="75"/>
      <c r="H17" s="76"/>
      <c r="I17" s="77"/>
    </row>
    <row r="18" spans="4:9">
      <c r="D18" s="78"/>
      <c r="E18" s="79" t="s">
        <v>18</v>
      </c>
      <c r="F18" s="80"/>
      <c r="G18" s="80"/>
      <c r="H18" s="81"/>
      <c r="I18" s="82"/>
    </row>
    <row r="19" spans="4:9">
      <c r="D19" s="78"/>
      <c r="E19" s="79" t="s">
        <v>19</v>
      </c>
      <c r="F19" s="80"/>
      <c r="G19" s="80"/>
      <c r="H19" s="81"/>
      <c r="I19" s="82"/>
    </row>
    <row r="20" spans="4:9">
      <c r="D20" s="78"/>
      <c r="E20" s="79" t="s">
        <v>20</v>
      </c>
      <c r="F20" s="80"/>
      <c r="G20" s="80"/>
      <c r="H20" s="81"/>
      <c r="I20" s="82"/>
    </row>
    <row r="21" spans="4:9">
      <c r="D21" s="78"/>
      <c r="E21" s="79" t="s">
        <v>21</v>
      </c>
      <c r="F21" s="80"/>
      <c r="G21" s="80"/>
      <c r="H21" s="81"/>
      <c r="I21" s="82"/>
    </row>
    <row r="22" spans="4:9">
      <c r="D22" s="78">
        <v>2</v>
      </c>
      <c r="E22" s="80" t="s">
        <v>22</v>
      </c>
      <c r="F22" s="80"/>
      <c r="G22" s="80"/>
      <c r="H22" s="81"/>
      <c r="I22" s="82"/>
    </row>
    <row r="23" spans="4:9">
      <c r="D23" s="78"/>
      <c r="E23" s="79" t="s">
        <v>23</v>
      </c>
      <c r="F23" s="80"/>
      <c r="G23" s="80"/>
      <c r="H23" s="81"/>
      <c r="I23" s="82"/>
    </row>
    <row r="24" spans="4:9">
      <c r="D24" s="78"/>
      <c r="E24" s="79" t="s">
        <v>24</v>
      </c>
      <c r="F24" s="80"/>
      <c r="G24" s="80"/>
      <c r="H24" s="81"/>
      <c r="I24" s="82"/>
    </row>
    <row r="25" spans="4:9">
      <c r="D25" s="78"/>
      <c r="E25" s="79" t="s">
        <v>25</v>
      </c>
      <c r="F25" s="80"/>
      <c r="G25" s="80"/>
      <c r="H25" s="81"/>
      <c r="I25" s="82"/>
    </row>
    <row r="26" spans="4:9">
      <c r="D26" s="78"/>
      <c r="E26" s="79" t="s">
        <v>26</v>
      </c>
      <c r="F26" s="80"/>
      <c r="G26" s="80"/>
      <c r="H26" s="81"/>
      <c r="I26" s="82"/>
    </row>
    <row r="27" spans="4:9">
      <c r="D27" s="78"/>
      <c r="E27" s="79" t="s">
        <v>27</v>
      </c>
      <c r="F27" s="80"/>
      <c r="G27" s="80"/>
      <c r="H27" s="81"/>
      <c r="I27" s="82"/>
    </row>
    <row r="28" spans="4:9">
      <c r="D28" s="78">
        <v>3</v>
      </c>
      <c r="E28" s="79" t="s">
        <v>28</v>
      </c>
      <c r="F28" s="80"/>
      <c r="G28" s="80"/>
      <c r="H28" s="81"/>
      <c r="I28" s="82"/>
    </row>
    <row r="29" spans="4:9">
      <c r="D29" s="78">
        <v>4</v>
      </c>
      <c r="E29" s="80" t="s">
        <v>29</v>
      </c>
      <c r="F29" s="80"/>
      <c r="G29" s="80"/>
      <c r="H29" s="81"/>
      <c r="I29" s="82"/>
    </row>
    <row r="30" spans="4:9">
      <c r="D30" s="78">
        <v>5</v>
      </c>
      <c r="E30" s="80" t="s">
        <v>30</v>
      </c>
      <c r="F30" s="80"/>
      <c r="G30" s="80"/>
      <c r="H30" s="81"/>
      <c r="I30" s="82"/>
    </row>
    <row r="31" spans="4:9" ht="12" thickBot="1">
      <c r="D31" s="83">
        <v>6</v>
      </c>
      <c r="E31" s="84" t="s">
        <v>31</v>
      </c>
      <c r="F31" s="84"/>
      <c r="G31" s="84"/>
      <c r="H31" s="85"/>
      <c r="I31" s="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MM114"/>
  <sheetViews>
    <sheetView showGridLines="0" workbookViewId="0">
      <selection activeCell="C30" sqref="C30"/>
    </sheetView>
  </sheetViews>
  <sheetFormatPr baseColWidth="10" defaultColWidth="9.19921875" defaultRowHeight="11"/>
  <cols>
    <col min="1" max="1" width="2.796875" style="18" customWidth="1"/>
    <col min="2" max="2" width="4.796875" style="18" bestFit="1" customWidth="1"/>
    <col min="3" max="3" width="30.19921875" style="18" customWidth="1"/>
    <col min="4" max="4" width="15.19921875" style="18" bestFit="1" customWidth="1"/>
    <col min="5" max="5" width="9" style="18" bestFit="1" customWidth="1"/>
    <col min="6" max="6" width="10.19921875" style="18" bestFit="1" customWidth="1"/>
    <col min="7" max="7" width="12.3984375" style="18" customWidth="1"/>
    <col min="8" max="8" width="12.19921875" style="18" customWidth="1"/>
    <col min="9" max="9" width="11.796875" style="18" bestFit="1" customWidth="1"/>
    <col min="10" max="10" width="15.796875" style="18" bestFit="1" customWidth="1"/>
    <col min="11" max="11" width="14.796875" style="18" bestFit="1" customWidth="1"/>
    <col min="12" max="12" width="7" style="18" customWidth="1"/>
    <col min="13" max="13" width="6.59765625" style="18" bestFit="1" customWidth="1"/>
    <col min="14" max="14" width="10.19921875" style="18" customWidth="1"/>
    <col min="15" max="15" width="14.19921875" style="18" bestFit="1" customWidth="1"/>
    <col min="16" max="16384" width="9.19921875" style="18"/>
  </cols>
  <sheetData>
    <row r="1" spans="2:15">
      <c r="B1" s="17"/>
    </row>
    <row r="4" spans="2:15" ht="14.25" customHeight="1"/>
    <row r="5" spans="2:15" s="32" customFormat="1" ht="48">
      <c r="B5" s="30" t="s">
        <v>32</v>
      </c>
      <c r="C5" s="31" t="s">
        <v>33</v>
      </c>
      <c r="D5" s="31" t="s">
        <v>34</v>
      </c>
      <c r="E5" s="30" t="s">
        <v>35</v>
      </c>
      <c r="F5" s="31" t="s">
        <v>36</v>
      </c>
      <c r="G5" s="31" t="s">
        <v>37</v>
      </c>
      <c r="H5" s="30" t="s">
        <v>38</v>
      </c>
      <c r="I5" s="31" t="s">
        <v>39</v>
      </c>
      <c r="J5" s="31" t="s">
        <v>40</v>
      </c>
      <c r="K5" s="31" t="s">
        <v>41</v>
      </c>
      <c r="L5" s="30" t="s">
        <v>42</v>
      </c>
      <c r="M5" s="30" t="s">
        <v>43</v>
      </c>
      <c r="N5" s="31" t="s">
        <v>44</v>
      </c>
      <c r="O5" s="31" t="s">
        <v>45</v>
      </c>
    </row>
    <row r="6" spans="2:15" s="32" customFormat="1" ht="12">
      <c r="B6" s="39"/>
      <c r="C6" s="60" t="s">
        <v>165</v>
      </c>
      <c r="D6" s="40"/>
      <c r="E6" s="63" t="s">
        <v>46</v>
      </c>
      <c r="F6" s="34">
        <f t="shared" ref="F6" si="0">IF(ISBLANK(E6),"",IF(E6="Very Simple",1,IF(E6="Simple",3,IF(E6="Medium",5,IF(E6="Complex",8,)))))</f>
        <v>3</v>
      </c>
      <c r="G6" s="34">
        <f>IF(ISBLANK($E6),"",IF($E6&lt;&gt;"",HLOOKUP($E6,'Effort Definition'!$C$11:$F$19,2,FALSE),""))</f>
        <v>0.5</v>
      </c>
      <c r="H6" s="34">
        <f>IF(ISBLANK($E6),"",IF($E6&lt;&gt;"",HLOOKUP($E6,'Effort Definition'!$C$11:$F$19,3,FALSE),""))</f>
        <v>1</v>
      </c>
      <c r="I6" s="34">
        <f>IF(ISBLANK($E6),"",IF($E6&lt;&gt;"",HLOOKUP($E6,'Effort Definition'!$C$11:$F$19,4,FALSE),""))</f>
        <v>1</v>
      </c>
      <c r="J6" s="34">
        <f>IF(ISBLANK($E6),"",IF($E6&lt;&gt;"",HLOOKUP($E6,'Effort Definition'!$C$11:$F$19,5,FALSE),""))</f>
        <v>0.25</v>
      </c>
      <c r="K6" s="34">
        <f>IF(ISBLANK($E6),"",IF($E6&lt;&gt;"",HLOOKUP($E6,'Effort Definition'!$C$11:$F$19,6,FALSE),""))</f>
        <v>0.5</v>
      </c>
      <c r="L6" s="34">
        <f>IF(ISBLANK($E6),"",IF($E6&lt;&gt;"",HLOOKUP($E6,'Effort Definition'!$C$11:$F$19,7,FALSE),""))</f>
        <v>0.25</v>
      </c>
      <c r="M6" s="34">
        <f>IF(ISBLANK($E6),"",IF($E6&lt;&gt;"",HLOOKUP($E6,'Effort Definition'!$C$11:$F$19,8,FALSE),""))</f>
        <v>0.25</v>
      </c>
      <c r="N6" s="34">
        <f>IF(ISBLANK($E6),"",IF($E6&lt;&gt;"",HLOOKUP($E6,'Effort Definition'!$C$11:$F$19,9,FALSE),""))</f>
        <v>7</v>
      </c>
      <c r="O6" s="34">
        <f t="shared" ref="O6" si="1">SUM(G6:N6)</f>
        <v>10.75</v>
      </c>
    </row>
    <row r="7" spans="2:15" s="32" customFormat="1" ht="12">
      <c r="B7" s="39"/>
      <c r="C7" s="60" t="s">
        <v>168</v>
      </c>
      <c r="D7" s="40"/>
      <c r="E7" s="63" t="s">
        <v>46</v>
      </c>
      <c r="F7" s="34">
        <f t="shared" ref="F7:F70" si="2">IF(ISBLANK(E7),"",IF(E7="Very Simple",1,IF(E7="Simple",3,IF(E7="Medium",5,IF(E7="Complex",8,)))))</f>
        <v>3</v>
      </c>
      <c r="G7" s="34">
        <f>IF(ISBLANK($E7),"",IF($E7&lt;&gt;"",HLOOKUP($E7,'Effort Definition'!$C$11:$F$19,2,FALSE),""))</f>
        <v>0.5</v>
      </c>
      <c r="H7" s="34">
        <f>IF(ISBLANK($E7),"",IF($E7&lt;&gt;"",HLOOKUP($E7,'Effort Definition'!$C$11:$F$19,3,FALSE),""))</f>
        <v>1</v>
      </c>
      <c r="I7" s="34">
        <f>IF(ISBLANK($E7),"",IF($E7&lt;&gt;"",HLOOKUP($E7,'Effort Definition'!$C$11:$F$19,4,FALSE),""))</f>
        <v>1</v>
      </c>
      <c r="J7" s="34">
        <f>IF(ISBLANK($E7),"",IF($E7&lt;&gt;"",HLOOKUP($E7,'Effort Definition'!$C$11:$F$19,5,FALSE),""))</f>
        <v>0.25</v>
      </c>
      <c r="K7" s="34">
        <f>IF(ISBLANK($E7),"",IF($E7&lt;&gt;"",HLOOKUP($E7,'Effort Definition'!$C$11:$F$19,6,FALSE),""))</f>
        <v>0.5</v>
      </c>
      <c r="L7" s="34">
        <f>IF(ISBLANK($E7),"",IF($E7&lt;&gt;"",HLOOKUP($E7,'Effort Definition'!$C$11:$F$19,7,FALSE),""))</f>
        <v>0.25</v>
      </c>
      <c r="M7" s="34">
        <f>IF(ISBLANK($E7),"",IF($E7&lt;&gt;"",HLOOKUP($E7,'Effort Definition'!$C$11:$F$19,8,FALSE),""))</f>
        <v>0.25</v>
      </c>
      <c r="N7" s="34">
        <f>IF(ISBLANK($E7),"",IF($E7&lt;&gt;"",HLOOKUP($E7,'Effort Definition'!$C$11:$F$19,9,FALSE),""))</f>
        <v>7</v>
      </c>
      <c r="O7" s="34">
        <f t="shared" ref="O7:O70" si="3">SUM(G7:N7)</f>
        <v>10.75</v>
      </c>
    </row>
    <row r="8" spans="2:15" s="32" customFormat="1" ht="12">
      <c r="B8" s="39"/>
      <c r="C8" s="60" t="s">
        <v>166</v>
      </c>
      <c r="D8" s="40"/>
      <c r="E8" s="63" t="s">
        <v>47</v>
      </c>
      <c r="F8" s="34">
        <f t="shared" si="2"/>
        <v>5</v>
      </c>
      <c r="G8" s="34">
        <f>IF(ISBLANK($E8),"",IF($E8&lt;&gt;"",HLOOKUP($E8,'Effort Definition'!$C$11:$F$19,2,FALSE),""))</f>
        <v>1</v>
      </c>
      <c r="H8" s="34">
        <f>IF(ISBLANK($E8),"",IF($E8&lt;&gt;"",HLOOKUP($E8,'Effort Definition'!$C$11:$F$19,3,FALSE),""))</f>
        <v>3</v>
      </c>
      <c r="I8" s="34">
        <f>IF(ISBLANK($E8),"",IF($E8&lt;&gt;"",HLOOKUP($E8,'Effort Definition'!$C$11:$F$19,4,FALSE),""))</f>
        <v>4</v>
      </c>
      <c r="J8" s="34">
        <f>IF(ISBLANK($E8),"",IF($E8&lt;&gt;"",HLOOKUP($E8,'Effort Definition'!$C$11:$F$19,5,FALSE),""))</f>
        <v>1.5</v>
      </c>
      <c r="K8" s="34">
        <f>IF(ISBLANK($E8),"",IF($E8&lt;&gt;"",HLOOKUP($E8,'Effort Definition'!$C$11:$F$19,6,FALSE),""))</f>
        <v>3</v>
      </c>
      <c r="L8" s="34">
        <f>IF(ISBLANK($E8),"",IF($E8&lt;&gt;"",HLOOKUP($E8,'Effort Definition'!$C$11:$F$19,7,FALSE),""))</f>
        <v>0.25</v>
      </c>
      <c r="M8" s="34">
        <f>IF(ISBLANK($E8),"",IF($E8&lt;&gt;"",HLOOKUP($E8,'Effort Definition'!$C$11:$F$19,8,FALSE),""))</f>
        <v>0.25</v>
      </c>
      <c r="N8" s="34">
        <f>IF(ISBLANK($E8),"",IF($E8&lt;&gt;"",HLOOKUP($E8,'Effort Definition'!$C$11:$F$19,9,FALSE),""))</f>
        <v>0.25</v>
      </c>
      <c r="O8" s="34">
        <f t="shared" si="3"/>
        <v>13.25</v>
      </c>
    </row>
    <row r="9" spans="2:15" s="32" customFormat="1" ht="12">
      <c r="B9" s="39"/>
      <c r="C9" s="60" t="s">
        <v>169</v>
      </c>
      <c r="D9" s="40"/>
      <c r="E9" s="63" t="s">
        <v>48</v>
      </c>
      <c r="F9" s="34">
        <f t="shared" si="2"/>
        <v>8</v>
      </c>
      <c r="G9" s="34">
        <f>IF(ISBLANK($E9),"",IF($E9&lt;&gt;"",HLOOKUP($E9,'Effort Definition'!$C$11:$F$19,2,FALSE),""))</f>
        <v>2</v>
      </c>
      <c r="H9" s="34">
        <f>IF(ISBLANK($E9),"",IF($E9&lt;&gt;"",HLOOKUP($E9,'Effort Definition'!$C$11:$F$19,3,FALSE),""))</f>
        <v>5</v>
      </c>
      <c r="I9" s="34">
        <f>IF(ISBLANK($E9),"",IF($E9&lt;&gt;"",HLOOKUP($E9,'Effort Definition'!$C$11:$F$19,4,FALSE),""))</f>
        <v>8</v>
      </c>
      <c r="J9" s="34">
        <f>IF(ISBLANK($E9),"",IF($E9&lt;&gt;"",HLOOKUP($E9,'Effort Definition'!$C$11:$F$19,5,FALSE),""))</f>
        <v>2</v>
      </c>
      <c r="K9" s="34">
        <f>IF(ISBLANK($E9),"",IF($E9&lt;&gt;"",HLOOKUP($E9,'Effort Definition'!$C$11:$F$19,6,FALSE),""))</f>
        <v>10</v>
      </c>
      <c r="L9" s="34">
        <f>IF(ISBLANK($E9),"",IF($E9&lt;&gt;"",HLOOKUP($E9,'Effort Definition'!$C$11:$F$19,7,FALSE),""))</f>
        <v>0.25</v>
      </c>
      <c r="M9" s="34">
        <f>IF(ISBLANK($E9),"",IF($E9&lt;&gt;"",HLOOKUP($E9,'Effort Definition'!$C$11:$F$19,8,FALSE),""))</f>
        <v>0.5</v>
      </c>
      <c r="N9" s="34">
        <f>IF(ISBLANK($E9),"",IF($E9&lt;&gt;"",HLOOKUP($E9,'Effort Definition'!$C$11:$F$19,9,FALSE),""))</f>
        <v>0.25</v>
      </c>
      <c r="O9" s="34">
        <f t="shared" si="3"/>
        <v>28</v>
      </c>
    </row>
    <row r="10" spans="2:15" s="32" customFormat="1" ht="12">
      <c r="B10" s="39"/>
      <c r="C10" s="60" t="s">
        <v>167</v>
      </c>
      <c r="D10" s="41"/>
      <c r="E10" s="63" t="s">
        <v>48</v>
      </c>
      <c r="F10" s="34">
        <f t="shared" si="2"/>
        <v>8</v>
      </c>
      <c r="G10" s="34">
        <f>IF(ISBLANK($E10),"",IF($E10&lt;&gt;"",HLOOKUP($E10,'Effort Definition'!$C$11:$F$19,2,FALSE),""))</f>
        <v>2</v>
      </c>
      <c r="H10" s="34">
        <f>IF(ISBLANK($E10),"",IF($E10&lt;&gt;"",HLOOKUP($E10,'Effort Definition'!$C$11:$F$19,3,FALSE),""))</f>
        <v>5</v>
      </c>
      <c r="I10" s="34">
        <f>IF(ISBLANK($E10),"",IF($E10&lt;&gt;"",HLOOKUP($E10,'Effort Definition'!$C$11:$F$19,4,FALSE),""))</f>
        <v>8</v>
      </c>
      <c r="J10" s="34">
        <f>IF(ISBLANK($E10),"",IF($E10&lt;&gt;"",HLOOKUP($E10,'Effort Definition'!$C$11:$F$19,5,FALSE),""))</f>
        <v>2</v>
      </c>
      <c r="K10" s="34">
        <f>IF(ISBLANK($E10),"",IF($E10&lt;&gt;"",HLOOKUP($E10,'Effort Definition'!$C$11:$F$19,6,FALSE),""))</f>
        <v>10</v>
      </c>
      <c r="L10" s="34">
        <f>IF(ISBLANK($E10),"",IF($E10&lt;&gt;"",HLOOKUP($E10,'Effort Definition'!$C$11:$F$19,7,FALSE),""))</f>
        <v>0.25</v>
      </c>
      <c r="M10" s="34">
        <f>IF(ISBLANK($E10),"",IF($E10&lt;&gt;"",HLOOKUP($E10,'Effort Definition'!$C$11:$F$19,8,FALSE),""))</f>
        <v>0.5</v>
      </c>
      <c r="N10" s="34">
        <f>IF(ISBLANK($E10),"",IF($E10&lt;&gt;"",HLOOKUP($E10,'Effort Definition'!$C$11:$F$19,9,FALSE),""))</f>
        <v>0.25</v>
      </c>
      <c r="O10" s="34">
        <f t="shared" si="3"/>
        <v>28</v>
      </c>
    </row>
    <row r="11" spans="2:15" s="32" customFormat="1" ht="12">
      <c r="B11" s="39"/>
      <c r="C11" s="60" t="s">
        <v>170</v>
      </c>
      <c r="D11" s="41"/>
      <c r="E11" s="63" t="s">
        <v>48</v>
      </c>
      <c r="F11" s="34">
        <f t="shared" si="2"/>
        <v>8</v>
      </c>
      <c r="G11" s="34">
        <f>IF(ISBLANK($E11),"",IF($E11&lt;&gt;"",HLOOKUP($E11,'Effort Definition'!$C$11:$F$19,2,FALSE),""))</f>
        <v>2</v>
      </c>
      <c r="H11" s="34">
        <f>IF(ISBLANK($E11),"",IF($E11&lt;&gt;"",HLOOKUP($E11,'Effort Definition'!$C$11:$F$19,3,FALSE),""))</f>
        <v>5</v>
      </c>
      <c r="I11" s="34">
        <f>IF(ISBLANK($E11),"",IF($E11&lt;&gt;"",HLOOKUP($E11,'Effort Definition'!$C$11:$F$19,4,FALSE),""))</f>
        <v>8</v>
      </c>
      <c r="J11" s="34">
        <f>IF(ISBLANK($E11),"",IF($E11&lt;&gt;"",HLOOKUP($E11,'Effort Definition'!$C$11:$F$19,5,FALSE),""))</f>
        <v>2</v>
      </c>
      <c r="K11" s="34">
        <f>IF(ISBLANK($E11),"",IF($E11&lt;&gt;"",HLOOKUP($E11,'Effort Definition'!$C$11:$F$19,6,FALSE),""))</f>
        <v>10</v>
      </c>
      <c r="L11" s="34">
        <f>IF(ISBLANK($E11),"",IF($E11&lt;&gt;"",HLOOKUP($E11,'Effort Definition'!$C$11:$F$19,7,FALSE),""))</f>
        <v>0.25</v>
      </c>
      <c r="M11" s="34">
        <f>IF(ISBLANK($E11),"",IF($E11&lt;&gt;"",HLOOKUP($E11,'Effort Definition'!$C$11:$F$19,8,FALSE),""))</f>
        <v>0.5</v>
      </c>
      <c r="N11" s="34">
        <f>IF(ISBLANK($E11),"",IF($E11&lt;&gt;"",HLOOKUP($E11,'Effort Definition'!$C$11:$F$19,9,FALSE),""))</f>
        <v>0.25</v>
      </c>
      <c r="O11" s="34">
        <f t="shared" si="3"/>
        <v>28</v>
      </c>
    </row>
    <row r="12" spans="2:15" s="32" customFormat="1" ht="12">
      <c r="B12" s="39"/>
      <c r="C12" s="60" t="s">
        <v>171</v>
      </c>
      <c r="D12" s="41"/>
      <c r="E12" s="63" t="s">
        <v>49</v>
      </c>
      <c r="F12" s="34">
        <f t="shared" si="2"/>
        <v>1</v>
      </c>
      <c r="G12" s="34">
        <f>IF(ISBLANK($E12),"",IF($E12&lt;&gt;"",HLOOKUP($E12,'Effort Definition'!$C$11:$F$19,2,FALSE),""))</f>
        <v>0.25</v>
      </c>
      <c r="H12" s="34">
        <f>IF(ISBLANK($E12),"",IF($E12&lt;&gt;"",HLOOKUP($E12,'Effort Definition'!$C$11:$F$19,3,FALSE),""))</f>
        <v>0.25</v>
      </c>
      <c r="I12" s="34">
        <f>IF(ISBLANK($E12),"",IF($E12&lt;&gt;"",HLOOKUP($E12,'Effort Definition'!$C$11:$F$19,4,FALSE),""))</f>
        <v>1</v>
      </c>
      <c r="J12" s="34">
        <f>IF(ISBLANK($E12),"",IF($E12&lt;&gt;"",HLOOKUP($E12,'Effort Definition'!$C$11:$F$19,5,FALSE),""))</f>
        <v>0.25</v>
      </c>
      <c r="K12" s="34">
        <f>IF(ISBLANK($E12),"",IF($E12&lt;&gt;"",HLOOKUP($E12,'Effort Definition'!$C$11:$F$19,6,FALSE),""))</f>
        <v>0.5</v>
      </c>
      <c r="L12" s="34">
        <f>IF(ISBLANK($E12),"",IF($E12&lt;&gt;"",HLOOKUP($E12,'Effort Definition'!$C$11:$F$19,7,FALSE),""))</f>
        <v>0</v>
      </c>
      <c r="M12" s="34">
        <f>IF(ISBLANK($E12),"",IF($E12&lt;&gt;"",HLOOKUP($E12,'Effort Definition'!$C$11:$F$19,8,FALSE),""))</f>
        <v>0</v>
      </c>
      <c r="N12" s="34">
        <f>IF(ISBLANK($E12),"",IF($E12&lt;&gt;"",HLOOKUP($E12,'Effort Definition'!$C$11:$F$19,9,FALSE),""))</f>
        <v>0.25</v>
      </c>
      <c r="O12" s="34">
        <f t="shared" si="3"/>
        <v>2.5</v>
      </c>
    </row>
    <row r="13" spans="2:15" s="32" customFormat="1" ht="12">
      <c r="B13" s="39"/>
      <c r="C13" s="60" t="s">
        <v>172</v>
      </c>
      <c r="D13" s="41"/>
      <c r="E13" s="63" t="s">
        <v>47</v>
      </c>
      <c r="F13" s="34">
        <f t="shared" si="2"/>
        <v>5</v>
      </c>
      <c r="G13" s="34">
        <f>IF(ISBLANK($E13),"",IF($E13&lt;&gt;"",HLOOKUP($E13,'Effort Definition'!$C$11:$F$19,2,FALSE),""))</f>
        <v>1</v>
      </c>
      <c r="H13" s="34">
        <f>IF(ISBLANK($E13),"",IF($E13&lt;&gt;"",HLOOKUP($E13,'Effort Definition'!$C$11:$F$19,3,FALSE),""))</f>
        <v>3</v>
      </c>
      <c r="I13" s="34">
        <f>IF(ISBLANK($E13),"",IF($E13&lt;&gt;"",HLOOKUP($E13,'Effort Definition'!$C$11:$F$19,4,FALSE),""))</f>
        <v>4</v>
      </c>
      <c r="J13" s="34">
        <f>IF(ISBLANK($E13),"",IF($E13&lt;&gt;"",HLOOKUP($E13,'Effort Definition'!$C$11:$F$19,5,FALSE),""))</f>
        <v>1.5</v>
      </c>
      <c r="K13" s="34">
        <f>IF(ISBLANK($E13),"",IF($E13&lt;&gt;"",HLOOKUP($E13,'Effort Definition'!$C$11:$F$19,6,FALSE),""))</f>
        <v>3</v>
      </c>
      <c r="L13" s="34">
        <f>IF(ISBLANK($E13),"",IF($E13&lt;&gt;"",HLOOKUP($E13,'Effort Definition'!$C$11:$F$19,7,FALSE),""))</f>
        <v>0.25</v>
      </c>
      <c r="M13" s="34">
        <f>IF(ISBLANK($E13),"",IF($E13&lt;&gt;"",HLOOKUP($E13,'Effort Definition'!$C$11:$F$19,8,FALSE),""))</f>
        <v>0.25</v>
      </c>
      <c r="N13" s="34">
        <f>IF(ISBLANK($E13),"",IF($E13&lt;&gt;"",HLOOKUP($E13,'Effort Definition'!$C$11:$F$19,9,FALSE),""))</f>
        <v>0.25</v>
      </c>
      <c r="O13" s="34">
        <f t="shared" si="3"/>
        <v>13.25</v>
      </c>
    </row>
    <row r="14" spans="2:15" s="32" customFormat="1" ht="12">
      <c r="B14" s="39"/>
      <c r="C14" s="60" t="s">
        <v>173</v>
      </c>
      <c r="D14" s="41"/>
      <c r="E14" s="63"/>
      <c r="F14" s="34" t="str">
        <f t="shared" si="2"/>
        <v/>
      </c>
      <c r="G14" s="34" t="str">
        <f>IF(ISBLANK($E14),"",IF($E14&lt;&gt;"",HLOOKUP($E14,'Effort Definition'!$C$11:$F$19,2,FALSE),""))</f>
        <v/>
      </c>
      <c r="H14" s="34" t="str">
        <f>IF(ISBLANK($E14),"",IF($E14&lt;&gt;"",HLOOKUP($E14,'Effort Definition'!$C$11:$F$19,3,FALSE),""))</f>
        <v/>
      </c>
      <c r="I14" s="34" t="str">
        <f>IF(ISBLANK($E14),"",IF($E14&lt;&gt;"",HLOOKUP($E14,'Effort Definition'!$C$11:$F$19,4,FALSE),""))</f>
        <v/>
      </c>
      <c r="J14" s="34" t="str">
        <f>IF(ISBLANK($E14),"",IF($E14&lt;&gt;"",HLOOKUP($E14,'Effort Definition'!$C$11:$F$19,5,FALSE),""))</f>
        <v/>
      </c>
      <c r="K14" s="34" t="str">
        <f>IF(ISBLANK($E14),"",IF($E14&lt;&gt;"",HLOOKUP($E14,'Effort Definition'!$C$11:$F$19,6,FALSE),""))</f>
        <v/>
      </c>
      <c r="L14" s="34" t="str">
        <f>IF(ISBLANK($E14),"",IF($E14&lt;&gt;"",HLOOKUP($E14,'Effort Definition'!$C$11:$F$19,7,FALSE),""))</f>
        <v/>
      </c>
      <c r="M14" s="34" t="str">
        <f>IF(ISBLANK($E14),"",IF($E14&lt;&gt;"",HLOOKUP($E14,'Effort Definition'!$C$11:$F$19,8,FALSE),""))</f>
        <v/>
      </c>
      <c r="N14" s="34" t="str">
        <f>IF(ISBLANK($E14),"",IF($E14&lt;&gt;"",HLOOKUP($E14,'Effort Definition'!$C$11:$F$19,9,FALSE),""))</f>
        <v/>
      </c>
      <c r="O14" s="34">
        <f t="shared" si="3"/>
        <v>0</v>
      </c>
    </row>
    <row r="15" spans="2:15" s="32" customFormat="1" ht="12">
      <c r="B15" s="39"/>
      <c r="C15" s="60" t="s">
        <v>174</v>
      </c>
      <c r="D15" s="41"/>
      <c r="E15" s="63"/>
      <c r="F15" s="34" t="str">
        <f t="shared" si="2"/>
        <v/>
      </c>
      <c r="G15" s="34" t="str">
        <f>IF(ISBLANK($E15),"",IF($E15&lt;&gt;"",HLOOKUP($E15,'Effort Definition'!$C$11:$F$19,2,FALSE),""))</f>
        <v/>
      </c>
      <c r="H15" s="34" t="str">
        <f>IF(ISBLANK($E15),"",IF($E15&lt;&gt;"",HLOOKUP($E15,'Effort Definition'!$C$11:$F$19,3,FALSE),""))</f>
        <v/>
      </c>
      <c r="I15" s="34" t="str">
        <f>IF(ISBLANK($E15),"",IF($E15&lt;&gt;"",HLOOKUP($E15,'Effort Definition'!$C$11:$F$19,4,FALSE),""))</f>
        <v/>
      </c>
      <c r="J15" s="34" t="str">
        <f>IF(ISBLANK($E15),"",IF($E15&lt;&gt;"",HLOOKUP($E15,'Effort Definition'!$C$11:$F$19,5,FALSE),""))</f>
        <v/>
      </c>
      <c r="K15" s="34" t="str">
        <f>IF(ISBLANK($E15),"",IF($E15&lt;&gt;"",HLOOKUP($E15,'Effort Definition'!$C$11:$F$19,6,FALSE),""))</f>
        <v/>
      </c>
      <c r="L15" s="34" t="str">
        <f>IF(ISBLANK($E15),"",IF($E15&lt;&gt;"",HLOOKUP($E15,'Effort Definition'!$C$11:$F$19,7,FALSE),""))</f>
        <v/>
      </c>
      <c r="M15" s="34" t="str">
        <f>IF(ISBLANK($E15),"",IF($E15&lt;&gt;"",HLOOKUP($E15,'Effort Definition'!$C$11:$F$19,8,FALSE),""))</f>
        <v/>
      </c>
      <c r="N15" s="34" t="str">
        <f>IF(ISBLANK($E15),"",IF($E15&lt;&gt;"",HLOOKUP($E15,'Effort Definition'!$C$11:$F$19,9,FALSE),""))</f>
        <v/>
      </c>
      <c r="O15" s="34">
        <f t="shared" si="3"/>
        <v>0</v>
      </c>
    </row>
    <row r="16" spans="2:15" s="32" customFormat="1" ht="12">
      <c r="B16" s="39"/>
      <c r="C16" s="60" t="s">
        <v>175</v>
      </c>
      <c r="D16" s="41"/>
      <c r="E16" s="63"/>
      <c r="F16" s="34" t="str">
        <f t="shared" si="2"/>
        <v/>
      </c>
      <c r="G16" s="34" t="str">
        <f>IF(ISBLANK($E16),"",IF($E16&lt;&gt;"",HLOOKUP($E16,'Effort Definition'!$C$11:$F$19,2,FALSE),""))</f>
        <v/>
      </c>
      <c r="H16" s="34" t="str">
        <f>IF(ISBLANK($E16),"",IF($E16&lt;&gt;"",HLOOKUP($E16,'Effort Definition'!$C$11:$F$19,3,FALSE),""))</f>
        <v/>
      </c>
      <c r="I16" s="34" t="str">
        <f>IF(ISBLANK($E16),"",IF($E16&lt;&gt;"",HLOOKUP($E16,'Effort Definition'!$C$11:$F$19,4,FALSE),""))</f>
        <v/>
      </c>
      <c r="J16" s="34" t="str">
        <f>IF(ISBLANK($E16),"",IF($E16&lt;&gt;"",HLOOKUP($E16,'Effort Definition'!$C$11:$F$19,5,FALSE),""))</f>
        <v/>
      </c>
      <c r="K16" s="34" t="str">
        <f>IF(ISBLANK($E16),"",IF($E16&lt;&gt;"",HLOOKUP($E16,'Effort Definition'!$C$11:$F$19,6,FALSE),""))</f>
        <v/>
      </c>
      <c r="L16" s="34" t="str">
        <f>IF(ISBLANK($E16),"",IF($E16&lt;&gt;"",HLOOKUP($E16,'Effort Definition'!$C$11:$F$19,7,FALSE),""))</f>
        <v/>
      </c>
      <c r="M16" s="34" t="str">
        <f>IF(ISBLANK($E16),"",IF($E16&lt;&gt;"",HLOOKUP($E16,'Effort Definition'!$C$11:$F$19,8,FALSE),""))</f>
        <v/>
      </c>
      <c r="N16" s="34" t="str">
        <f>IF(ISBLANK($E16),"",IF($E16&lt;&gt;"",HLOOKUP($E16,'Effort Definition'!$C$11:$F$19,9,FALSE),""))</f>
        <v/>
      </c>
      <c r="O16" s="34">
        <f t="shared" si="3"/>
        <v>0</v>
      </c>
    </row>
    <row r="17" spans="2:15" s="32" customFormat="1" ht="12">
      <c r="B17" s="39"/>
      <c r="C17" s="60" t="s">
        <v>176</v>
      </c>
      <c r="D17" s="40"/>
      <c r="E17" s="63"/>
      <c r="F17" s="34" t="str">
        <f t="shared" si="2"/>
        <v/>
      </c>
      <c r="G17" s="34" t="str">
        <f>IF(ISBLANK($E17),"",IF($E17&lt;&gt;"",HLOOKUP($E17,'Effort Definition'!$C$11:$F$19,2,FALSE),""))</f>
        <v/>
      </c>
      <c r="H17" s="34" t="str">
        <f>IF(ISBLANK($E17),"",IF($E17&lt;&gt;"",HLOOKUP($E17,'Effort Definition'!$C$11:$F$19,3,FALSE),""))</f>
        <v/>
      </c>
      <c r="I17" s="34" t="str">
        <f>IF(ISBLANK($E17),"",IF($E17&lt;&gt;"",HLOOKUP($E17,'Effort Definition'!$C$11:$F$19,4,FALSE),""))</f>
        <v/>
      </c>
      <c r="J17" s="34" t="str">
        <f>IF(ISBLANK($E17),"",IF($E17&lt;&gt;"",HLOOKUP($E17,'Effort Definition'!$C$11:$F$19,5,FALSE),""))</f>
        <v/>
      </c>
      <c r="K17" s="34" t="str">
        <f>IF(ISBLANK($E17),"",IF($E17&lt;&gt;"",HLOOKUP($E17,'Effort Definition'!$C$11:$F$19,6,FALSE),""))</f>
        <v/>
      </c>
      <c r="L17" s="34" t="str">
        <f>IF(ISBLANK($E17),"",IF($E17&lt;&gt;"",HLOOKUP($E17,'Effort Definition'!$C$11:$F$19,7,FALSE),""))</f>
        <v/>
      </c>
      <c r="M17" s="34" t="str">
        <f>IF(ISBLANK($E17),"",IF($E17&lt;&gt;"",HLOOKUP($E17,'Effort Definition'!$C$11:$F$19,8,FALSE),""))</f>
        <v/>
      </c>
      <c r="N17" s="34" t="str">
        <f>IF(ISBLANK($E17),"",IF($E17&lt;&gt;"",HLOOKUP($E17,'Effort Definition'!$C$11:$F$19,9,FALSE),""))</f>
        <v/>
      </c>
      <c r="O17" s="34">
        <f t="shared" si="3"/>
        <v>0</v>
      </c>
    </row>
    <row r="18" spans="2:15" s="32" customFormat="1" ht="12">
      <c r="B18" s="39"/>
      <c r="C18" s="60" t="s">
        <v>177</v>
      </c>
      <c r="D18" s="41"/>
      <c r="E18" s="63"/>
      <c r="F18" s="34" t="str">
        <f t="shared" si="2"/>
        <v/>
      </c>
      <c r="G18" s="34" t="str">
        <f>IF(ISBLANK($E18),"",IF($E18&lt;&gt;"",HLOOKUP($E18,'Effort Definition'!$C$11:$F$19,2,FALSE),""))</f>
        <v/>
      </c>
      <c r="H18" s="34" t="str">
        <f>IF(ISBLANK($E18),"",IF($E18&lt;&gt;"",HLOOKUP($E18,'Effort Definition'!$C$11:$F$19,3,FALSE),""))</f>
        <v/>
      </c>
      <c r="I18" s="34" t="str">
        <f>IF(ISBLANK($E18),"",IF($E18&lt;&gt;"",HLOOKUP($E18,'Effort Definition'!$C$11:$F$19,4,FALSE),""))</f>
        <v/>
      </c>
      <c r="J18" s="34" t="str">
        <f>IF(ISBLANK($E18),"",IF($E18&lt;&gt;"",HLOOKUP($E18,'Effort Definition'!$C$11:$F$19,5,FALSE),""))</f>
        <v/>
      </c>
      <c r="K18" s="34" t="str">
        <f>IF(ISBLANK($E18),"",IF($E18&lt;&gt;"",HLOOKUP($E18,'Effort Definition'!$C$11:$F$19,6,FALSE),""))</f>
        <v/>
      </c>
      <c r="L18" s="34" t="str">
        <f>IF(ISBLANK($E18),"",IF($E18&lt;&gt;"",HLOOKUP($E18,'Effort Definition'!$C$11:$F$19,7,FALSE),""))</f>
        <v/>
      </c>
      <c r="M18" s="34" t="str">
        <f>IF(ISBLANK($E18),"",IF($E18&lt;&gt;"",HLOOKUP($E18,'Effort Definition'!$C$11:$F$19,8,FALSE),""))</f>
        <v/>
      </c>
      <c r="N18" s="34" t="str">
        <f>IF(ISBLANK($E18),"",IF($E18&lt;&gt;"",HLOOKUP($E18,'Effort Definition'!$C$11:$F$19,9,FALSE),""))</f>
        <v/>
      </c>
      <c r="O18" s="34">
        <f t="shared" si="3"/>
        <v>0</v>
      </c>
    </row>
    <row r="19" spans="2:15" s="32" customFormat="1" ht="12">
      <c r="B19" s="39"/>
      <c r="C19" s="60" t="s">
        <v>178</v>
      </c>
      <c r="D19" s="41"/>
      <c r="E19" s="63" t="s">
        <v>47</v>
      </c>
      <c r="F19" s="34">
        <f t="shared" si="2"/>
        <v>5</v>
      </c>
      <c r="G19" s="34">
        <f>IF(ISBLANK($E19),"",IF($E19&lt;&gt;"",HLOOKUP($E19,'Effort Definition'!$C$11:$F$19,2,FALSE),""))</f>
        <v>1</v>
      </c>
      <c r="H19" s="34">
        <f>IF(ISBLANK($E19),"",IF($E19&lt;&gt;"",HLOOKUP($E19,'Effort Definition'!$C$11:$F$19,3,FALSE),""))</f>
        <v>3</v>
      </c>
      <c r="I19" s="34">
        <f>IF(ISBLANK($E19),"",IF($E19&lt;&gt;"",HLOOKUP($E19,'Effort Definition'!$C$11:$F$19,4,FALSE),""))</f>
        <v>4</v>
      </c>
      <c r="J19" s="34">
        <f>IF(ISBLANK($E19),"",IF($E19&lt;&gt;"",HLOOKUP($E19,'Effort Definition'!$C$11:$F$19,5,FALSE),""))</f>
        <v>1.5</v>
      </c>
      <c r="K19" s="34">
        <f>IF(ISBLANK($E19),"",IF($E19&lt;&gt;"",HLOOKUP($E19,'Effort Definition'!$C$11:$F$19,6,FALSE),""))</f>
        <v>3</v>
      </c>
      <c r="L19" s="34">
        <f>IF(ISBLANK($E19),"",IF($E19&lt;&gt;"",HLOOKUP($E19,'Effort Definition'!$C$11:$F$19,7,FALSE),""))</f>
        <v>0.25</v>
      </c>
      <c r="M19" s="34">
        <f>IF(ISBLANK($E19),"",IF($E19&lt;&gt;"",HLOOKUP($E19,'Effort Definition'!$C$11:$F$19,8,FALSE),""))</f>
        <v>0.25</v>
      </c>
      <c r="N19" s="34">
        <f>IF(ISBLANK($E19),"",IF($E19&lt;&gt;"",HLOOKUP($E19,'Effort Definition'!$C$11:$F$19,9,FALSE),""))</f>
        <v>0.25</v>
      </c>
      <c r="O19" s="34">
        <f t="shared" si="3"/>
        <v>13.25</v>
      </c>
    </row>
    <row r="20" spans="2:15" s="32" customFormat="1" ht="12">
      <c r="B20" s="39"/>
      <c r="C20" s="60" t="s">
        <v>179</v>
      </c>
      <c r="D20" s="41"/>
      <c r="E20" s="63"/>
      <c r="F20" s="34" t="str">
        <f t="shared" si="2"/>
        <v/>
      </c>
      <c r="G20" s="34" t="str">
        <f>IF(ISBLANK($E20),"",IF($E20&lt;&gt;"",HLOOKUP($E20,'Effort Definition'!$C$11:$F$19,2,FALSE),""))</f>
        <v/>
      </c>
      <c r="H20" s="34" t="str">
        <f>IF(ISBLANK($E20),"",IF($E20&lt;&gt;"",HLOOKUP($E20,'Effort Definition'!$C$11:$F$19,3,FALSE),""))</f>
        <v/>
      </c>
      <c r="I20" s="34" t="str">
        <f>IF(ISBLANK($E20),"",IF($E20&lt;&gt;"",HLOOKUP($E20,'Effort Definition'!$C$11:$F$19,4,FALSE),""))</f>
        <v/>
      </c>
      <c r="J20" s="34" t="str">
        <f>IF(ISBLANK($E20),"",IF($E20&lt;&gt;"",HLOOKUP($E20,'Effort Definition'!$C$11:$F$19,5,FALSE),""))</f>
        <v/>
      </c>
      <c r="K20" s="34" t="str">
        <f>IF(ISBLANK($E20),"",IF($E20&lt;&gt;"",HLOOKUP($E20,'Effort Definition'!$C$11:$F$19,6,FALSE),""))</f>
        <v/>
      </c>
      <c r="L20" s="34" t="str">
        <f>IF(ISBLANK($E20),"",IF($E20&lt;&gt;"",HLOOKUP($E20,'Effort Definition'!$C$11:$F$19,7,FALSE),""))</f>
        <v/>
      </c>
      <c r="M20" s="34" t="str">
        <f>IF(ISBLANK($E20),"",IF($E20&lt;&gt;"",HLOOKUP($E20,'Effort Definition'!$C$11:$F$19,8,FALSE),""))</f>
        <v/>
      </c>
      <c r="N20" s="34" t="str">
        <f>IF(ISBLANK($E20),"",IF($E20&lt;&gt;"",HLOOKUP($E20,'Effort Definition'!$C$11:$F$19,9,FALSE),""))</f>
        <v/>
      </c>
      <c r="O20" s="34">
        <f t="shared" si="3"/>
        <v>0</v>
      </c>
    </row>
    <row r="21" spans="2:15" s="32" customFormat="1" ht="12">
      <c r="B21" s="39"/>
      <c r="C21" s="60" t="s">
        <v>180</v>
      </c>
      <c r="D21" s="41"/>
      <c r="E21" s="63"/>
      <c r="F21" s="34" t="str">
        <f t="shared" si="2"/>
        <v/>
      </c>
      <c r="G21" s="34" t="str">
        <f>IF(ISBLANK($E21),"",IF($E21&lt;&gt;"",HLOOKUP($E21,'Effort Definition'!$C$11:$F$19,2,FALSE),""))</f>
        <v/>
      </c>
      <c r="H21" s="34" t="str">
        <f>IF(ISBLANK($E21),"",IF($E21&lt;&gt;"",HLOOKUP($E21,'Effort Definition'!$C$11:$F$19,3,FALSE),""))</f>
        <v/>
      </c>
      <c r="I21" s="34" t="str">
        <f>IF(ISBLANK($E21),"",IF($E21&lt;&gt;"",HLOOKUP($E21,'Effort Definition'!$C$11:$F$19,4,FALSE),""))</f>
        <v/>
      </c>
      <c r="J21" s="34" t="str">
        <f>IF(ISBLANK($E21),"",IF($E21&lt;&gt;"",HLOOKUP($E21,'Effort Definition'!$C$11:$F$19,5,FALSE),""))</f>
        <v/>
      </c>
      <c r="K21" s="34" t="str">
        <f>IF(ISBLANK($E21),"",IF($E21&lt;&gt;"",HLOOKUP($E21,'Effort Definition'!$C$11:$F$19,6,FALSE),""))</f>
        <v/>
      </c>
      <c r="L21" s="34" t="str">
        <f>IF(ISBLANK($E21),"",IF($E21&lt;&gt;"",HLOOKUP($E21,'Effort Definition'!$C$11:$F$19,7,FALSE),""))</f>
        <v/>
      </c>
      <c r="M21" s="34" t="str">
        <f>IF(ISBLANK($E21),"",IF($E21&lt;&gt;"",HLOOKUP($E21,'Effort Definition'!$C$11:$F$19,8,FALSE),""))</f>
        <v/>
      </c>
      <c r="N21" s="34" t="str">
        <f>IF(ISBLANK($E21),"",IF($E21&lt;&gt;"",HLOOKUP($E21,'Effort Definition'!$C$11:$F$19,9,FALSE),""))</f>
        <v/>
      </c>
      <c r="O21" s="34">
        <f t="shared" si="3"/>
        <v>0</v>
      </c>
    </row>
    <row r="22" spans="2:15" s="32" customFormat="1" ht="12">
      <c r="B22" s="39"/>
      <c r="C22" s="60" t="s">
        <v>181</v>
      </c>
      <c r="D22" s="41"/>
      <c r="E22" s="63"/>
      <c r="F22" s="34" t="str">
        <f t="shared" si="2"/>
        <v/>
      </c>
      <c r="G22" s="34" t="str">
        <f>IF(ISBLANK($E22),"",IF($E22&lt;&gt;"",HLOOKUP($E22,'Effort Definition'!$C$11:$F$19,2,FALSE),""))</f>
        <v/>
      </c>
      <c r="H22" s="34" t="str">
        <f>IF(ISBLANK($E22),"",IF($E22&lt;&gt;"",HLOOKUP($E22,'Effort Definition'!$C$11:$F$19,3,FALSE),""))</f>
        <v/>
      </c>
      <c r="I22" s="34" t="str">
        <f>IF(ISBLANK($E22),"",IF($E22&lt;&gt;"",HLOOKUP($E22,'Effort Definition'!$C$11:$F$19,4,FALSE),""))</f>
        <v/>
      </c>
      <c r="J22" s="34" t="str">
        <f>IF(ISBLANK($E22),"",IF($E22&lt;&gt;"",HLOOKUP($E22,'Effort Definition'!$C$11:$F$19,5,FALSE),""))</f>
        <v/>
      </c>
      <c r="K22" s="34" t="str">
        <f>IF(ISBLANK($E22),"",IF($E22&lt;&gt;"",HLOOKUP($E22,'Effort Definition'!$C$11:$F$19,6,FALSE),""))</f>
        <v/>
      </c>
      <c r="L22" s="34" t="str">
        <f>IF(ISBLANK($E22),"",IF($E22&lt;&gt;"",HLOOKUP($E22,'Effort Definition'!$C$11:$F$19,7,FALSE),""))</f>
        <v/>
      </c>
      <c r="M22" s="34" t="str">
        <f>IF(ISBLANK($E22),"",IF($E22&lt;&gt;"",HLOOKUP($E22,'Effort Definition'!$C$11:$F$19,8,FALSE),""))</f>
        <v/>
      </c>
      <c r="N22" s="34" t="str">
        <f>IF(ISBLANK($E22),"",IF($E22&lt;&gt;"",HLOOKUP($E22,'Effort Definition'!$C$11:$F$19,9,FALSE),""))</f>
        <v/>
      </c>
      <c r="O22" s="34">
        <f t="shared" si="3"/>
        <v>0</v>
      </c>
    </row>
    <row r="23" spans="2:15" s="32" customFormat="1" ht="12">
      <c r="B23" s="39"/>
      <c r="C23" s="60" t="s">
        <v>182</v>
      </c>
      <c r="D23" s="41"/>
      <c r="E23" s="63"/>
      <c r="F23" s="34" t="str">
        <f t="shared" si="2"/>
        <v/>
      </c>
      <c r="G23" s="34" t="str">
        <f>IF(ISBLANK($E23),"",IF($E23&lt;&gt;"",HLOOKUP($E23,'Effort Definition'!$C$11:$F$19,2,FALSE),""))</f>
        <v/>
      </c>
      <c r="H23" s="34" t="str">
        <f>IF(ISBLANK($E23),"",IF($E23&lt;&gt;"",HLOOKUP($E23,'Effort Definition'!$C$11:$F$19,3,FALSE),""))</f>
        <v/>
      </c>
      <c r="I23" s="34" t="str">
        <f>IF(ISBLANK($E23),"",IF($E23&lt;&gt;"",HLOOKUP($E23,'Effort Definition'!$C$11:$F$19,4,FALSE),""))</f>
        <v/>
      </c>
      <c r="J23" s="34" t="str">
        <f>IF(ISBLANK($E23),"",IF($E23&lt;&gt;"",HLOOKUP($E23,'Effort Definition'!$C$11:$F$19,5,FALSE),""))</f>
        <v/>
      </c>
      <c r="K23" s="34" t="str">
        <f>IF(ISBLANK($E23),"",IF($E23&lt;&gt;"",HLOOKUP($E23,'Effort Definition'!$C$11:$F$19,6,FALSE),""))</f>
        <v/>
      </c>
      <c r="L23" s="34" t="str">
        <f>IF(ISBLANK($E23),"",IF($E23&lt;&gt;"",HLOOKUP($E23,'Effort Definition'!$C$11:$F$19,7,FALSE),""))</f>
        <v/>
      </c>
      <c r="M23" s="34" t="str">
        <f>IF(ISBLANK($E23),"",IF($E23&lt;&gt;"",HLOOKUP($E23,'Effort Definition'!$C$11:$F$19,8,FALSE),""))</f>
        <v/>
      </c>
      <c r="N23" s="34" t="str">
        <f>IF(ISBLANK($E23),"",IF($E23&lt;&gt;"",HLOOKUP($E23,'Effort Definition'!$C$11:$F$19,9,FALSE),""))</f>
        <v/>
      </c>
      <c r="O23" s="34">
        <f t="shared" si="3"/>
        <v>0</v>
      </c>
    </row>
    <row r="24" spans="2:15" s="32" customFormat="1" ht="12">
      <c r="B24" s="39"/>
      <c r="C24" s="60" t="s">
        <v>183</v>
      </c>
      <c r="D24" s="41"/>
      <c r="E24" s="63"/>
      <c r="F24" s="34" t="str">
        <f t="shared" si="2"/>
        <v/>
      </c>
      <c r="G24" s="34" t="str">
        <f>IF(ISBLANK($E24),"",IF($E24&lt;&gt;"",HLOOKUP($E24,'Effort Definition'!$C$11:$F$19,2,FALSE),""))</f>
        <v/>
      </c>
      <c r="H24" s="34" t="str">
        <f>IF(ISBLANK($E24),"",IF($E24&lt;&gt;"",HLOOKUP($E24,'Effort Definition'!$C$11:$F$19,3,FALSE),""))</f>
        <v/>
      </c>
      <c r="I24" s="34" t="str">
        <f>IF(ISBLANK($E24),"",IF($E24&lt;&gt;"",HLOOKUP($E24,'Effort Definition'!$C$11:$F$19,4,FALSE),""))</f>
        <v/>
      </c>
      <c r="J24" s="34" t="str">
        <f>IF(ISBLANK($E24),"",IF($E24&lt;&gt;"",HLOOKUP($E24,'Effort Definition'!$C$11:$F$19,5,FALSE),""))</f>
        <v/>
      </c>
      <c r="K24" s="34" t="str">
        <f>IF(ISBLANK($E24),"",IF($E24&lt;&gt;"",HLOOKUP($E24,'Effort Definition'!$C$11:$F$19,6,FALSE),""))</f>
        <v/>
      </c>
      <c r="L24" s="34" t="str">
        <f>IF(ISBLANK($E24),"",IF($E24&lt;&gt;"",HLOOKUP($E24,'Effort Definition'!$C$11:$F$19,7,FALSE),""))</f>
        <v/>
      </c>
      <c r="M24" s="34" t="str">
        <f>IF(ISBLANK($E24),"",IF($E24&lt;&gt;"",HLOOKUP($E24,'Effort Definition'!$C$11:$F$19,8,FALSE),""))</f>
        <v/>
      </c>
      <c r="N24" s="34" t="str">
        <f>IF(ISBLANK($E24),"",IF($E24&lt;&gt;"",HLOOKUP($E24,'Effort Definition'!$C$11:$F$19,9,FALSE),""))</f>
        <v/>
      </c>
      <c r="O24" s="34">
        <f t="shared" si="3"/>
        <v>0</v>
      </c>
    </row>
    <row r="25" spans="2:15" s="32" customFormat="1" ht="12">
      <c r="B25" s="39"/>
      <c r="C25" s="60" t="s">
        <v>184</v>
      </c>
      <c r="D25" s="41"/>
      <c r="E25" s="63" t="s">
        <v>47</v>
      </c>
      <c r="F25" s="34">
        <f t="shared" si="2"/>
        <v>5</v>
      </c>
      <c r="G25" s="34">
        <f>IF(ISBLANK($E25),"",IF($E25&lt;&gt;"",HLOOKUP($E25,'Effort Definition'!$C$11:$F$19,2,FALSE),""))</f>
        <v>1</v>
      </c>
      <c r="H25" s="34">
        <f>IF(ISBLANK($E25),"",IF($E25&lt;&gt;"",HLOOKUP($E25,'Effort Definition'!$C$11:$F$19,3,FALSE),""))</f>
        <v>3</v>
      </c>
      <c r="I25" s="34">
        <f>IF(ISBLANK($E25),"",IF($E25&lt;&gt;"",HLOOKUP($E25,'Effort Definition'!$C$11:$F$19,4,FALSE),""))</f>
        <v>4</v>
      </c>
      <c r="J25" s="34">
        <f>IF(ISBLANK($E25),"",IF($E25&lt;&gt;"",HLOOKUP($E25,'Effort Definition'!$C$11:$F$19,5,FALSE),""))</f>
        <v>1.5</v>
      </c>
      <c r="K25" s="34">
        <f>IF(ISBLANK($E25),"",IF($E25&lt;&gt;"",HLOOKUP($E25,'Effort Definition'!$C$11:$F$19,6,FALSE),""))</f>
        <v>3</v>
      </c>
      <c r="L25" s="34">
        <f>IF(ISBLANK($E25),"",IF($E25&lt;&gt;"",HLOOKUP($E25,'Effort Definition'!$C$11:$F$19,7,FALSE),""))</f>
        <v>0.25</v>
      </c>
      <c r="M25" s="34">
        <f>IF(ISBLANK($E25),"",IF($E25&lt;&gt;"",HLOOKUP($E25,'Effort Definition'!$C$11:$F$19,8,FALSE),""))</f>
        <v>0.25</v>
      </c>
      <c r="N25" s="34">
        <f>IF(ISBLANK($E25),"",IF($E25&lt;&gt;"",HLOOKUP($E25,'Effort Definition'!$C$11:$F$19,9,FALSE),""))</f>
        <v>0.25</v>
      </c>
      <c r="O25" s="34">
        <f t="shared" si="3"/>
        <v>13.25</v>
      </c>
    </row>
    <row r="26" spans="2:15" s="32" customFormat="1">
      <c r="B26" s="39"/>
      <c r="C26" s="61"/>
      <c r="D26" s="41"/>
      <c r="E26" s="63"/>
      <c r="F26" s="34" t="str">
        <f t="shared" si="2"/>
        <v/>
      </c>
      <c r="G26" s="34" t="str">
        <f>IF(ISBLANK($E26),"",IF($E26&lt;&gt;"",HLOOKUP($E26,'Effort Definition'!$C$11:$F$19,2,FALSE),""))</f>
        <v/>
      </c>
      <c r="H26" s="34" t="str">
        <f>IF(ISBLANK($E26),"",IF($E26&lt;&gt;"",HLOOKUP($E26,'Effort Definition'!$C$11:$F$19,3,FALSE),""))</f>
        <v/>
      </c>
      <c r="I26" s="34" t="str">
        <f>IF(ISBLANK($E26),"",IF($E26&lt;&gt;"",HLOOKUP($E26,'Effort Definition'!$C$11:$F$19,4,FALSE),""))</f>
        <v/>
      </c>
      <c r="J26" s="34" t="str">
        <f>IF(ISBLANK($E26),"",IF($E26&lt;&gt;"",HLOOKUP($E26,'Effort Definition'!$C$11:$F$19,5,FALSE),""))</f>
        <v/>
      </c>
      <c r="K26" s="34" t="str">
        <f>IF(ISBLANK($E26),"",IF($E26&lt;&gt;"",HLOOKUP($E26,'Effort Definition'!$C$11:$F$19,6,FALSE),""))</f>
        <v/>
      </c>
      <c r="L26" s="34" t="str">
        <f>IF(ISBLANK($E26),"",IF($E26&lt;&gt;"",HLOOKUP($E26,'Effort Definition'!$C$11:$F$19,7,FALSE),""))</f>
        <v/>
      </c>
      <c r="M26" s="34" t="str">
        <f>IF(ISBLANK($E26),"",IF($E26&lt;&gt;"",HLOOKUP($E26,'Effort Definition'!$C$11:$F$19,8,FALSE),""))</f>
        <v/>
      </c>
      <c r="N26" s="34" t="str">
        <f>IF(ISBLANK($E26),"",IF($E26&lt;&gt;"",HLOOKUP($E26,'Effort Definition'!$C$11:$F$19,9,FALSE),""))</f>
        <v/>
      </c>
      <c r="O26" s="34">
        <f t="shared" si="3"/>
        <v>0</v>
      </c>
    </row>
    <row r="27" spans="2:15" s="32" customFormat="1">
      <c r="B27" s="39"/>
      <c r="C27" s="61"/>
      <c r="D27" s="41"/>
      <c r="E27" s="63"/>
      <c r="F27" s="34" t="str">
        <f t="shared" si="2"/>
        <v/>
      </c>
      <c r="G27" s="34" t="str">
        <f>IF(ISBLANK($E27),"",IF($E27&lt;&gt;"",HLOOKUP($E27,'Effort Definition'!$C$11:$F$19,2,FALSE),""))</f>
        <v/>
      </c>
      <c r="H27" s="34" t="str">
        <f>IF(ISBLANK($E27),"",IF($E27&lt;&gt;"",HLOOKUP($E27,'Effort Definition'!$C$11:$F$19,3,FALSE),""))</f>
        <v/>
      </c>
      <c r="I27" s="34" t="str">
        <f>IF(ISBLANK($E27),"",IF($E27&lt;&gt;"",HLOOKUP($E27,'Effort Definition'!$C$11:$F$19,4,FALSE),""))</f>
        <v/>
      </c>
      <c r="J27" s="34" t="str">
        <f>IF(ISBLANK($E27),"",IF($E27&lt;&gt;"",HLOOKUP($E27,'Effort Definition'!$C$11:$F$19,5,FALSE),""))</f>
        <v/>
      </c>
      <c r="K27" s="34" t="str">
        <f>IF(ISBLANK($E27),"",IF($E27&lt;&gt;"",HLOOKUP($E27,'Effort Definition'!$C$11:$F$19,6,FALSE),""))</f>
        <v/>
      </c>
      <c r="L27" s="34" t="str">
        <f>IF(ISBLANK($E27),"",IF($E27&lt;&gt;"",HLOOKUP($E27,'Effort Definition'!$C$11:$F$19,7,FALSE),""))</f>
        <v/>
      </c>
      <c r="M27" s="34" t="str">
        <f>IF(ISBLANK($E27),"",IF($E27&lt;&gt;"",HLOOKUP($E27,'Effort Definition'!$C$11:$F$19,8,FALSE),""))</f>
        <v/>
      </c>
      <c r="N27" s="34" t="str">
        <f>IF(ISBLANK($E27),"",IF($E27&lt;&gt;"",HLOOKUP($E27,'Effort Definition'!$C$11:$F$19,9,FALSE),""))</f>
        <v/>
      </c>
      <c r="O27" s="34">
        <f t="shared" si="3"/>
        <v>0</v>
      </c>
    </row>
    <row r="28" spans="2:15" s="32" customFormat="1">
      <c r="B28" s="39"/>
      <c r="C28" s="61"/>
      <c r="D28" s="41"/>
      <c r="E28" s="63"/>
      <c r="F28" s="34" t="str">
        <f t="shared" si="2"/>
        <v/>
      </c>
      <c r="G28" s="34" t="str">
        <f>IF(ISBLANK($E28),"",IF($E28&lt;&gt;"",HLOOKUP($E28,'Effort Definition'!$C$11:$F$19,2,FALSE),""))</f>
        <v/>
      </c>
      <c r="H28" s="34" t="str">
        <f>IF(ISBLANK($E28),"",IF($E28&lt;&gt;"",HLOOKUP($E28,'Effort Definition'!$C$11:$F$19,3,FALSE),""))</f>
        <v/>
      </c>
      <c r="I28" s="34" t="str">
        <f>IF(ISBLANK($E28),"",IF($E28&lt;&gt;"",HLOOKUP($E28,'Effort Definition'!$C$11:$F$19,4,FALSE),""))</f>
        <v/>
      </c>
      <c r="J28" s="34" t="str">
        <f>IF(ISBLANK($E28),"",IF($E28&lt;&gt;"",HLOOKUP($E28,'Effort Definition'!$C$11:$F$19,5,FALSE),""))</f>
        <v/>
      </c>
      <c r="K28" s="34" t="str">
        <f>IF(ISBLANK($E28),"",IF($E28&lt;&gt;"",HLOOKUP($E28,'Effort Definition'!$C$11:$F$19,6,FALSE),""))</f>
        <v/>
      </c>
      <c r="L28" s="34" t="str">
        <f>IF(ISBLANK($E28),"",IF($E28&lt;&gt;"",HLOOKUP($E28,'Effort Definition'!$C$11:$F$19,7,FALSE),""))</f>
        <v/>
      </c>
      <c r="M28" s="34" t="str">
        <f>IF(ISBLANK($E28),"",IF($E28&lt;&gt;"",HLOOKUP($E28,'Effort Definition'!$C$11:$F$19,8,FALSE),""))</f>
        <v/>
      </c>
      <c r="N28" s="34" t="str">
        <f>IF(ISBLANK($E28),"",IF($E28&lt;&gt;"",HLOOKUP($E28,'Effort Definition'!$C$11:$F$19,9,FALSE),""))</f>
        <v/>
      </c>
      <c r="O28" s="34">
        <f t="shared" si="3"/>
        <v>0</v>
      </c>
    </row>
    <row r="29" spans="2:15" s="32" customFormat="1">
      <c r="B29" s="39"/>
      <c r="C29" s="61"/>
      <c r="D29" s="41"/>
      <c r="E29" s="63"/>
      <c r="F29" s="34" t="str">
        <f t="shared" si="2"/>
        <v/>
      </c>
      <c r="G29" s="34" t="str">
        <f>IF(ISBLANK($E29),"",IF($E29&lt;&gt;"",HLOOKUP($E29,'Effort Definition'!$C$11:$F$19,2,FALSE),""))</f>
        <v/>
      </c>
      <c r="H29" s="34" t="str">
        <f>IF(ISBLANK($E29),"",IF($E29&lt;&gt;"",HLOOKUP($E29,'Effort Definition'!$C$11:$F$19,3,FALSE),""))</f>
        <v/>
      </c>
      <c r="I29" s="34" t="str">
        <f>IF(ISBLANK($E29),"",IF($E29&lt;&gt;"",HLOOKUP($E29,'Effort Definition'!$C$11:$F$19,4,FALSE),""))</f>
        <v/>
      </c>
      <c r="J29" s="34" t="str">
        <f>IF(ISBLANK($E29),"",IF($E29&lt;&gt;"",HLOOKUP($E29,'Effort Definition'!$C$11:$F$19,5,FALSE),""))</f>
        <v/>
      </c>
      <c r="K29" s="34" t="str">
        <f>IF(ISBLANK($E29),"",IF($E29&lt;&gt;"",HLOOKUP($E29,'Effort Definition'!$C$11:$F$19,6,FALSE),""))</f>
        <v/>
      </c>
      <c r="L29" s="34" t="str">
        <f>IF(ISBLANK($E29),"",IF($E29&lt;&gt;"",HLOOKUP($E29,'Effort Definition'!$C$11:$F$19,7,FALSE),""))</f>
        <v/>
      </c>
      <c r="M29" s="34" t="str">
        <f>IF(ISBLANK($E29),"",IF($E29&lt;&gt;"",HLOOKUP($E29,'Effort Definition'!$C$11:$F$19,8,FALSE),""))</f>
        <v/>
      </c>
      <c r="N29" s="34" t="str">
        <f>IF(ISBLANK($E29),"",IF($E29&lt;&gt;"",HLOOKUP($E29,'Effort Definition'!$C$11:$F$19,9,FALSE),""))</f>
        <v/>
      </c>
      <c r="O29" s="34">
        <f t="shared" si="3"/>
        <v>0</v>
      </c>
    </row>
    <row r="30" spans="2:15" s="32" customFormat="1">
      <c r="B30" s="39"/>
      <c r="C30" s="61"/>
      <c r="D30" s="41"/>
      <c r="E30" s="63"/>
      <c r="F30" s="34" t="str">
        <f t="shared" si="2"/>
        <v/>
      </c>
      <c r="G30" s="34" t="str">
        <f>IF(ISBLANK($E30),"",IF($E30&lt;&gt;"",HLOOKUP($E30,'Effort Definition'!$C$11:$F$19,2,FALSE),""))</f>
        <v/>
      </c>
      <c r="H30" s="34" t="str">
        <f>IF(ISBLANK($E30),"",IF($E30&lt;&gt;"",HLOOKUP($E30,'Effort Definition'!$C$11:$F$19,3,FALSE),""))</f>
        <v/>
      </c>
      <c r="I30" s="34" t="str">
        <f>IF(ISBLANK($E30),"",IF($E30&lt;&gt;"",HLOOKUP($E30,'Effort Definition'!$C$11:$F$19,4,FALSE),""))</f>
        <v/>
      </c>
      <c r="J30" s="34" t="str">
        <f>IF(ISBLANK($E30),"",IF($E30&lt;&gt;"",HLOOKUP($E30,'Effort Definition'!$C$11:$F$19,5,FALSE),""))</f>
        <v/>
      </c>
      <c r="K30" s="34" t="str">
        <f>IF(ISBLANK($E30),"",IF($E30&lt;&gt;"",HLOOKUP($E30,'Effort Definition'!$C$11:$F$19,6,FALSE),""))</f>
        <v/>
      </c>
      <c r="L30" s="34" t="str">
        <f>IF(ISBLANK($E30),"",IF($E30&lt;&gt;"",HLOOKUP($E30,'Effort Definition'!$C$11:$F$19,7,FALSE),""))</f>
        <v/>
      </c>
      <c r="M30" s="34" t="str">
        <f>IF(ISBLANK($E30),"",IF($E30&lt;&gt;"",HLOOKUP($E30,'Effort Definition'!$C$11:$F$19,8,FALSE),""))</f>
        <v/>
      </c>
      <c r="N30" s="34" t="str">
        <f>IF(ISBLANK($E30),"",IF($E30&lt;&gt;"",HLOOKUP($E30,'Effort Definition'!$C$11:$F$19,9,FALSE),""))</f>
        <v/>
      </c>
      <c r="O30" s="34">
        <f t="shared" si="3"/>
        <v>0</v>
      </c>
    </row>
    <row r="31" spans="2:15" s="32" customFormat="1">
      <c r="B31" s="39"/>
      <c r="C31" s="61"/>
      <c r="D31" s="41"/>
      <c r="E31" s="63"/>
      <c r="F31" s="34" t="str">
        <f t="shared" si="2"/>
        <v/>
      </c>
      <c r="G31" s="34" t="str">
        <f>IF(ISBLANK($E31),"",IF($E31&lt;&gt;"",HLOOKUP($E31,'Effort Definition'!$C$11:$F$19,2,FALSE),""))</f>
        <v/>
      </c>
      <c r="H31" s="34" t="str">
        <f>IF(ISBLANK($E31),"",IF($E31&lt;&gt;"",HLOOKUP($E31,'Effort Definition'!$C$11:$F$19,3,FALSE),""))</f>
        <v/>
      </c>
      <c r="I31" s="34" t="str">
        <f>IF(ISBLANK($E31),"",IF($E31&lt;&gt;"",HLOOKUP($E31,'Effort Definition'!$C$11:$F$19,4,FALSE),""))</f>
        <v/>
      </c>
      <c r="J31" s="34" t="str">
        <f>IF(ISBLANK($E31),"",IF($E31&lt;&gt;"",HLOOKUP($E31,'Effort Definition'!$C$11:$F$19,5,FALSE),""))</f>
        <v/>
      </c>
      <c r="K31" s="34" t="str">
        <f>IF(ISBLANK($E31),"",IF($E31&lt;&gt;"",HLOOKUP($E31,'Effort Definition'!$C$11:$F$19,6,FALSE),""))</f>
        <v/>
      </c>
      <c r="L31" s="34" t="str">
        <f>IF(ISBLANK($E31),"",IF($E31&lt;&gt;"",HLOOKUP($E31,'Effort Definition'!$C$11:$F$19,7,FALSE),""))</f>
        <v/>
      </c>
      <c r="M31" s="34" t="str">
        <f>IF(ISBLANK($E31),"",IF($E31&lt;&gt;"",HLOOKUP($E31,'Effort Definition'!$C$11:$F$19,8,FALSE),""))</f>
        <v/>
      </c>
      <c r="N31" s="34" t="str">
        <f>IF(ISBLANK($E31),"",IF($E31&lt;&gt;"",HLOOKUP($E31,'Effort Definition'!$C$11:$F$19,9,FALSE),""))</f>
        <v/>
      </c>
      <c r="O31" s="34">
        <f t="shared" si="3"/>
        <v>0</v>
      </c>
    </row>
    <row r="32" spans="2:15" s="32" customFormat="1" ht="16.5" customHeight="1">
      <c r="B32" s="39"/>
      <c r="C32" s="61"/>
      <c r="D32" s="41"/>
      <c r="E32" s="63"/>
      <c r="F32" s="34" t="str">
        <f t="shared" si="2"/>
        <v/>
      </c>
      <c r="G32" s="34" t="str">
        <f>IF(ISBLANK($E32),"",IF($E32&lt;&gt;"",HLOOKUP($E32,'Effort Definition'!$C$11:$F$19,2,FALSE),""))</f>
        <v/>
      </c>
      <c r="H32" s="34" t="str">
        <f>IF(ISBLANK($E32),"",IF($E32&lt;&gt;"",HLOOKUP($E32,'Effort Definition'!$C$11:$F$19,3,FALSE),""))</f>
        <v/>
      </c>
      <c r="I32" s="34" t="str">
        <f>IF(ISBLANK($E32),"",IF($E32&lt;&gt;"",HLOOKUP($E32,'Effort Definition'!$C$11:$F$19,4,FALSE),""))</f>
        <v/>
      </c>
      <c r="J32" s="34" t="str">
        <f>IF(ISBLANK($E32),"",IF($E32&lt;&gt;"",HLOOKUP($E32,'Effort Definition'!$C$11:$F$19,5,FALSE),""))</f>
        <v/>
      </c>
      <c r="K32" s="34" t="str">
        <f>IF(ISBLANK($E32),"",IF($E32&lt;&gt;"",HLOOKUP($E32,'Effort Definition'!$C$11:$F$19,6,FALSE),""))</f>
        <v/>
      </c>
      <c r="L32" s="34" t="str">
        <f>IF(ISBLANK($E32),"",IF($E32&lt;&gt;"",HLOOKUP($E32,'Effort Definition'!$C$11:$F$19,7,FALSE),""))</f>
        <v/>
      </c>
      <c r="M32" s="34" t="str">
        <f>IF(ISBLANK($E32),"",IF($E32&lt;&gt;"",HLOOKUP($E32,'Effort Definition'!$C$11:$F$19,8,FALSE),""))</f>
        <v/>
      </c>
      <c r="N32" s="34" t="str">
        <f>IF(ISBLANK($E32),"",IF($E32&lt;&gt;"",HLOOKUP($E32,'Effort Definition'!$C$11:$F$19,9,FALSE),""))</f>
        <v/>
      </c>
      <c r="O32" s="34">
        <f t="shared" si="3"/>
        <v>0</v>
      </c>
    </row>
    <row r="33" spans="2:15" s="32" customFormat="1">
      <c r="B33" s="39"/>
      <c r="C33" s="61"/>
      <c r="D33" s="41"/>
      <c r="E33" s="63"/>
      <c r="F33" s="34" t="str">
        <f t="shared" si="2"/>
        <v/>
      </c>
      <c r="G33" s="34" t="str">
        <f>IF(ISBLANK($E33),"",IF($E33&lt;&gt;"",HLOOKUP($E33,'Effort Definition'!$C$11:$F$19,2,FALSE),""))</f>
        <v/>
      </c>
      <c r="H33" s="34" t="str">
        <f>IF(ISBLANK($E33),"",IF($E33&lt;&gt;"",HLOOKUP($E33,'Effort Definition'!$C$11:$F$19,3,FALSE),""))</f>
        <v/>
      </c>
      <c r="I33" s="34" t="str">
        <f>IF(ISBLANK($E33),"",IF($E33&lt;&gt;"",HLOOKUP($E33,'Effort Definition'!$C$11:$F$19,4,FALSE),""))</f>
        <v/>
      </c>
      <c r="J33" s="34" t="str">
        <f>IF(ISBLANK($E33),"",IF($E33&lt;&gt;"",HLOOKUP($E33,'Effort Definition'!$C$11:$F$19,5,FALSE),""))</f>
        <v/>
      </c>
      <c r="K33" s="34" t="str">
        <f>IF(ISBLANK($E33),"",IF($E33&lt;&gt;"",HLOOKUP($E33,'Effort Definition'!$C$11:$F$19,6,FALSE),""))</f>
        <v/>
      </c>
      <c r="L33" s="34" t="str">
        <f>IF(ISBLANK($E33),"",IF($E33&lt;&gt;"",HLOOKUP($E33,'Effort Definition'!$C$11:$F$19,7,FALSE),""))</f>
        <v/>
      </c>
      <c r="M33" s="34" t="str">
        <f>IF(ISBLANK($E33),"",IF($E33&lt;&gt;"",HLOOKUP($E33,'Effort Definition'!$C$11:$F$19,8,FALSE),""))</f>
        <v/>
      </c>
      <c r="N33" s="34" t="str">
        <f>IF(ISBLANK($E33),"",IF($E33&lt;&gt;"",HLOOKUP($E33,'Effort Definition'!$C$11:$F$19,9,FALSE),""))</f>
        <v/>
      </c>
      <c r="O33" s="34">
        <f t="shared" si="3"/>
        <v>0</v>
      </c>
    </row>
    <row r="34" spans="2:15" s="32" customFormat="1">
      <c r="B34" s="39"/>
      <c r="C34" s="61"/>
      <c r="D34" s="41"/>
      <c r="E34" s="63"/>
      <c r="F34" s="34" t="str">
        <f t="shared" si="2"/>
        <v/>
      </c>
      <c r="G34" s="34" t="str">
        <f>IF(ISBLANK($E34),"",IF($E34&lt;&gt;"",HLOOKUP($E34,'Effort Definition'!$C$11:$F$19,2,FALSE),""))</f>
        <v/>
      </c>
      <c r="H34" s="34" t="str">
        <f>IF(ISBLANK($E34),"",IF($E34&lt;&gt;"",HLOOKUP($E34,'Effort Definition'!$C$11:$F$19,3,FALSE),""))</f>
        <v/>
      </c>
      <c r="I34" s="34" t="str">
        <f>IF(ISBLANK($E34),"",IF($E34&lt;&gt;"",HLOOKUP($E34,'Effort Definition'!$C$11:$F$19,4,FALSE),""))</f>
        <v/>
      </c>
      <c r="J34" s="34" t="str">
        <f>IF(ISBLANK($E34),"",IF($E34&lt;&gt;"",HLOOKUP($E34,'Effort Definition'!$C$11:$F$19,5,FALSE),""))</f>
        <v/>
      </c>
      <c r="K34" s="34" t="str">
        <f>IF(ISBLANK($E34),"",IF($E34&lt;&gt;"",HLOOKUP($E34,'Effort Definition'!$C$11:$F$19,6,FALSE),""))</f>
        <v/>
      </c>
      <c r="L34" s="34" t="str">
        <f>IF(ISBLANK($E34),"",IF($E34&lt;&gt;"",HLOOKUP($E34,'Effort Definition'!$C$11:$F$19,7,FALSE),""))</f>
        <v/>
      </c>
      <c r="M34" s="34" t="str">
        <f>IF(ISBLANK($E34),"",IF($E34&lt;&gt;"",HLOOKUP($E34,'Effort Definition'!$C$11:$F$19,8,FALSE),""))</f>
        <v/>
      </c>
      <c r="N34" s="34" t="str">
        <f>IF(ISBLANK($E34),"",IF($E34&lt;&gt;"",HLOOKUP($E34,'Effort Definition'!$C$11:$F$19,9,FALSE),""))</f>
        <v/>
      </c>
      <c r="O34" s="34">
        <f t="shared" si="3"/>
        <v>0</v>
      </c>
    </row>
    <row r="35" spans="2:15" s="32" customFormat="1">
      <c r="B35" s="39"/>
      <c r="C35" s="61"/>
      <c r="D35" s="41"/>
      <c r="E35" s="63"/>
      <c r="F35" s="34" t="str">
        <f t="shared" si="2"/>
        <v/>
      </c>
      <c r="G35" s="34" t="str">
        <f>IF(ISBLANK($E35),"",IF($E35&lt;&gt;"",HLOOKUP($E35,'Effort Definition'!$C$11:$F$19,2,FALSE),""))</f>
        <v/>
      </c>
      <c r="H35" s="34" t="str">
        <f>IF(ISBLANK($E35),"",IF($E35&lt;&gt;"",HLOOKUP($E35,'Effort Definition'!$C$11:$F$19,3,FALSE),""))</f>
        <v/>
      </c>
      <c r="I35" s="34" t="str">
        <f>IF(ISBLANK($E35),"",IF($E35&lt;&gt;"",HLOOKUP($E35,'Effort Definition'!$C$11:$F$19,4,FALSE),""))</f>
        <v/>
      </c>
      <c r="J35" s="34" t="str">
        <f>IF(ISBLANK($E35),"",IF($E35&lt;&gt;"",HLOOKUP($E35,'Effort Definition'!$C$11:$F$19,5,FALSE),""))</f>
        <v/>
      </c>
      <c r="K35" s="34" t="str">
        <f>IF(ISBLANK($E35),"",IF($E35&lt;&gt;"",HLOOKUP($E35,'Effort Definition'!$C$11:$F$19,6,FALSE),""))</f>
        <v/>
      </c>
      <c r="L35" s="34" t="str">
        <f>IF(ISBLANK($E35),"",IF($E35&lt;&gt;"",HLOOKUP($E35,'Effort Definition'!$C$11:$F$19,7,FALSE),""))</f>
        <v/>
      </c>
      <c r="M35" s="34" t="str">
        <f>IF(ISBLANK($E35),"",IF($E35&lt;&gt;"",HLOOKUP($E35,'Effort Definition'!$C$11:$F$19,8,FALSE),""))</f>
        <v/>
      </c>
      <c r="N35" s="34" t="str">
        <f>IF(ISBLANK($E35),"",IF($E35&lt;&gt;"",HLOOKUP($E35,'Effort Definition'!$C$11:$F$19,9,FALSE),""))</f>
        <v/>
      </c>
      <c r="O35" s="34">
        <f t="shared" si="3"/>
        <v>0</v>
      </c>
    </row>
    <row r="36" spans="2:15" s="32" customFormat="1">
      <c r="B36" s="39"/>
      <c r="C36" s="61"/>
      <c r="D36" s="41"/>
      <c r="E36" s="63"/>
      <c r="F36" s="34" t="str">
        <f t="shared" si="2"/>
        <v/>
      </c>
      <c r="G36" s="34" t="str">
        <f>IF(ISBLANK($E36),"",IF($E36&lt;&gt;"",HLOOKUP($E36,'Effort Definition'!$C$11:$F$19,2,FALSE),""))</f>
        <v/>
      </c>
      <c r="H36" s="34" t="str">
        <f>IF(ISBLANK($E36),"",IF($E36&lt;&gt;"",HLOOKUP($E36,'Effort Definition'!$C$11:$F$19,3,FALSE),""))</f>
        <v/>
      </c>
      <c r="I36" s="34" t="str">
        <f>IF(ISBLANK($E36),"",IF($E36&lt;&gt;"",HLOOKUP($E36,'Effort Definition'!$C$11:$F$19,4,FALSE),""))</f>
        <v/>
      </c>
      <c r="J36" s="34" t="str">
        <f>IF(ISBLANK($E36),"",IF($E36&lt;&gt;"",HLOOKUP($E36,'Effort Definition'!$C$11:$F$19,5,FALSE),""))</f>
        <v/>
      </c>
      <c r="K36" s="34" t="str">
        <f>IF(ISBLANK($E36),"",IF($E36&lt;&gt;"",HLOOKUP($E36,'Effort Definition'!$C$11:$F$19,6,FALSE),""))</f>
        <v/>
      </c>
      <c r="L36" s="34" t="str">
        <f>IF(ISBLANK($E36),"",IF($E36&lt;&gt;"",HLOOKUP($E36,'Effort Definition'!$C$11:$F$19,7,FALSE),""))</f>
        <v/>
      </c>
      <c r="M36" s="34" t="str">
        <f>IF(ISBLANK($E36),"",IF($E36&lt;&gt;"",HLOOKUP($E36,'Effort Definition'!$C$11:$F$19,8,FALSE),""))</f>
        <v/>
      </c>
      <c r="N36" s="34" t="str">
        <f>IF(ISBLANK($E36),"",IF($E36&lt;&gt;"",HLOOKUP($E36,'Effort Definition'!$C$11:$F$19,9,FALSE),""))</f>
        <v/>
      </c>
      <c r="O36" s="34">
        <f t="shared" si="3"/>
        <v>0</v>
      </c>
    </row>
    <row r="37" spans="2:15" s="32" customFormat="1">
      <c r="B37" s="39"/>
      <c r="C37" s="61"/>
      <c r="D37" s="41"/>
      <c r="E37" s="63"/>
      <c r="F37" s="34" t="str">
        <f t="shared" si="2"/>
        <v/>
      </c>
      <c r="G37" s="34" t="str">
        <f>IF(ISBLANK($E37),"",IF($E37&lt;&gt;"",HLOOKUP($E37,'Effort Definition'!$C$11:$F$19,2,FALSE),""))</f>
        <v/>
      </c>
      <c r="H37" s="34" t="str">
        <f>IF(ISBLANK($E37),"",IF($E37&lt;&gt;"",HLOOKUP($E37,'Effort Definition'!$C$11:$F$19,3,FALSE),""))</f>
        <v/>
      </c>
      <c r="I37" s="34" t="str">
        <f>IF(ISBLANK($E37),"",IF($E37&lt;&gt;"",HLOOKUP($E37,'Effort Definition'!$C$11:$F$19,4,FALSE),""))</f>
        <v/>
      </c>
      <c r="J37" s="34" t="str">
        <f>IF(ISBLANK($E37),"",IF($E37&lt;&gt;"",HLOOKUP($E37,'Effort Definition'!$C$11:$F$19,5,FALSE),""))</f>
        <v/>
      </c>
      <c r="K37" s="34" t="str">
        <f>IF(ISBLANK($E37),"",IF($E37&lt;&gt;"",HLOOKUP($E37,'Effort Definition'!$C$11:$F$19,6,FALSE),""))</f>
        <v/>
      </c>
      <c r="L37" s="34" t="str">
        <f>IF(ISBLANK($E37),"",IF($E37&lt;&gt;"",HLOOKUP($E37,'Effort Definition'!$C$11:$F$19,7,FALSE),""))</f>
        <v/>
      </c>
      <c r="M37" s="34" t="str">
        <f>IF(ISBLANK($E37),"",IF($E37&lt;&gt;"",HLOOKUP($E37,'Effort Definition'!$C$11:$F$19,8,FALSE),""))</f>
        <v/>
      </c>
      <c r="N37" s="34" t="str">
        <f>IF(ISBLANK($E37),"",IF($E37&lt;&gt;"",HLOOKUP($E37,'Effort Definition'!$C$11:$F$19,9,FALSE),""))</f>
        <v/>
      </c>
      <c r="O37" s="34">
        <f t="shared" si="3"/>
        <v>0</v>
      </c>
    </row>
    <row r="38" spans="2:15" s="32" customFormat="1">
      <c r="B38" s="39"/>
      <c r="C38" s="61"/>
      <c r="D38" s="41"/>
      <c r="E38" s="63"/>
      <c r="F38" s="34" t="str">
        <f t="shared" si="2"/>
        <v/>
      </c>
      <c r="G38" s="34" t="str">
        <f>IF(ISBLANK($E38),"",IF($E38&lt;&gt;"",HLOOKUP($E38,'Effort Definition'!$C$11:$F$19,2,FALSE),""))</f>
        <v/>
      </c>
      <c r="H38" s="34" t="str">
        <f>IF(ISBLANK($E38),"",IF($E38&lt;&gt;"",HLOOKUP($E38,'Effort Definition'!$C$11:$F$19,3,FALSE),""))</f>
        <v/>
      </c>
      <c r="I38" s="34" t="str">
        <f>IF(ISBLANK($E38),"",IF($E38&lt;&gt;"",HLOOKUP($E38,'Effort Definition'!$C$11:$F$19,4,FALSE),""))</f>
        <v/>
      </c>
      <c r="J38" s="34" t="str">
        <f>IF(ISBLANK($E38),"",IF($E38&lt;&gt;"",HLOOKUP($E38,'Effort Definition'!$C$11:$F$19,5,FALSE),""))</f>
        <v/>
      </c>
      <c r="K38" s="34" t="str">
        <f>IF(ISBLANK($E38),"",IF($E38&lt;&gt;"",HLOOKUP($E38,'Effort Definition'!$C$11:$F$19,6,FALSE),""))</f>
        <v/>
      </c>
      <c r="L38" s="34" t="str">
        <f>IF(ISBLANK($E38),"",IF($E38&lt;&gt;"",HLOOKUP($E38,'Effort Definition'!$C$11:$F$19,7,FALSE),""))</f>
        <v/>
      </c>
      <c r="M38" s="34" t="str">
        <f>IF(ISBLANK($E38),"",IF($E38&lt;&gt;"",HLOOKUP($E38,'Effort Definition'!$C$11:$F$19,8,FALSE),""))</f>
        <v/>
      </c>
      <c r="N38" s="34" t="str">
        <f>IF(ISBLANK($E38),"",IF($E38&lt;&gt;"",HLOOKUP($E38,'Effort Definition'!$C$11:$F$19,9,FALSE),""))</f>
        <v/>
      </c>
      <c r="O38" s="34">
        <f t="shared" si="3"/>
        <v>0</v>
      </c>
    </row>
    <row r="39" spans="2:15" s="32" customFormat="1">
      <c r="B39" s="39"/>
      <c r="C39" s="61"/>
      <c r="D39" s="41"/>
      <c r="E39" s="63"/>
      <c r="F39" s="34" t="str">
        <f t="shared" si="2"/>
        <v/>
      </c>
      <c r="G39" s="34" t="str">
        <f>IF(ISBLANK($E39),"",IF($E39&lt;&gt;"",HLOOKUP($E39,'Effort Definition'!$C$11:$F$19,2,FALSE),""))</f>
        <v/>
      </c>
      <c r="H39" s="34" t="str">
        <f>IF(ISBLANK($E39),"",IF($E39&lt;&gt;"",HLOOKUP($E39,'Effort Definition'!$C$11:$F$19,3,FALSE),""))</f>
        <v/>
      </c>
      <c r="I39" s="34" t="str">
        <f>IF(ISBLANK($E39),"",IF($E39&lt;&gt;"",HLOOKUP($E39,'Effort Definition'!$C$11:$F$19,4,FALSE),""))</f>
        <v/>
      </c>
      <c r="J39" s="34" t="str">
        <f>IF(ISBLANK($E39),"",IF($E39&lt;&gt;"",HLOOKUP($E39,'Effort Definition'!$C$11:$F$19,5,FALSE),""))</f>
        <v/>
      </c>
      <c r="K39" s="34" t="str">
        <f>IF(ISBLANK($E39),"",IF($E39&lt;&gt;"",HLOOKUP($E39,'Effort Definition'!$C$11:$F$19,6,FALSE),""))</f>
        <v/>
      </c>
      <c r="L39" s="34" t="str">
        <f>IF(ISBLANK($E39),"",IF($E39&lt;&gt;"",HLOOKUP($E39,'Effort Definition'!$C$11:$F$19,7,FALSE),""))</f>
        <v/>
      </c>
      <c r="M39" s="34" t="str">
        <f>IF(ISBLANK($E39),"",IF($E39&lt;&gt;"",HLOOKUP($E39,'Effort Definition'!$C$11:$F$19,8,FALSE),""))</f>
        <v/>
      </c>
      <c r="N39" s="34" t="str">
        <f>IF(ISBLANK($E39),"",IF($E39&lt;&gt;"",HLOOKUP($E39,'Effort Definition'!$C$11:$F$19,9,FALSE),""))</f>
        <v/>
      </c>
      <c r="O39" s="34">
        <f t="shared" si="3"/>
        <v>0</v>
      </c>
    </row>
    <row r="40" spans="2:15" s="32" customFormat="1">
      <c r="B40" s="39"/>
      <c r="C40" s="61"/>
      <c r="D40" s="41"/>
      <c r="E40" s="63"/>
      <c r="F40" s="34" t="str">
        <f t="shared" si="2"/>
        <v/>
      </c>
      <c r="G40" s="34" t="str">
        <f>IF(ISBLANK($E40),"",IF($E40&lt;&gt;"",HLOOKUP($E40,'Effort Definition'!$C$11:$F$19,2,FALSE),""))</f>
        <v/>
      </c>
      <c r="H40" s="34" t="str">
        <f>IF(ISBLANK($E40),"",IF($E40&lt;&gt;"",HLOOKUP($E40,'Effort Definition'!$C$11:$F$19,3,FALSE),""))</f>
        <v/>
      </c>
      <c r="I40" s="34" t="str">
        <f>IF(ISBLANK($E40),"",IF($E40&lt;&gt;"",HLOOKUP($E40,'Effort Definition'!$C$11:$F$19,4,FALSE),""))</f>
        <v/>
      </c>
      <c r="J40" s="34" t="str">
        <f>IF(ISBLANK($E40),"",IF($E40&lt;&gt;"",HLOOKUP($E40,'Effort Definition'!$C$11:$F$19,5,FALSE),""))</f>
        <v/>
      </c>
      <c r="K40" s="34" t="str">
        <f>IF(ISBLANK($E40),"",IF($E40&lt;&gt;"",HLOOKUP($E40,'Effort Definition'!$C$11:$F$19,6,FALSE),""))</f>
        <v/>
      </c>
      <c r="L40" s="34" t="str">
        <f>IF(ISBLANK($E40),"",IF($E40&lt;&gt;"",HLOOKUP($E40,'Effort Definition'!$C$11:$F$19,7,FALSE),""))</f>
        <v/>
      </c>
      <c r="M40" s="34" t="str">
        <f>IF(ISBLANK($E40),"",IF($E40&lt;&gt;"",HLOOKUP($E40,'Effort Definition'!$C$11:$F$19,8,FALSE),""))</f>
        <v/>
      </c>
      <c r="N40" s="34" t="str">
        <f>IF(ISBLANK($E40),"",IF($E40&lt;&gt;"",HLOOKUP($E40,'Effort Definition'!$C$11:$F$19,9,FALSE),""))</f>
        <v/>
      </c>
      <c r="O40" s="34">
        <f t="shared" si="3"/>
        <v>0</v>
      </c>
    </row>
    <row r="41" spans="2:15" s="32" customFormat="1">
      <c r="B41" s="39"/>
      <c r="C41" s="61"/>
      <c r="D41" s="41"/>
      <c r="E41" s="63"/>
      <c r="F41" s="34" t="str">
        <f t="shared" si="2"/>
        <v/>
      </c>
      <c r="G41" s="34" t="str">
        <f>IF(ISBLANK($E41),"",IF($E41&lt;&gt;"",HLOOKUP($E41,'Effort Definition'!$C$11:$F$19,2,FALSE),""))</f>
        <v/>
      </c>
      <c r="H41" s="34" t="str">
        <f>IF(ISBLANK($E41),"",IF($E41&lt;&gt;"",HLOOKUP($E41,'Effort Definition'!$C$11:$F$19,3,FALSE),""))</f>
        <v/>
      </c>
      <c r="I41" s="34" t="str">
        <f>IF(ISBLANK($E41),"",IF($E41&lt;&gt;"",HLOOKUP($E41,'Effort Definition'!$C$11:$F$19,4,FALSE),""))</f>
        <v/>
      </c>
      <c r="J41" s="34" t="str">
        <f>IF(ISBLANK($E41),"",IF($E41&lt;&gt;"",HLOOKUP($E41,'Effort Definition'!$C$11:$F$19,5,FALSE),""))</f>
        <v/>
      </c>
      <c r="K41" s="34" t="str">
        <f>IF(ISBLANK($E41),"",IF($E41&lt;&gt;"",HLOOKUP($E41,'Effort Definition'!$C$11:$F$19,6,FALSE),""))</f>
        <v/>
      </c>
      <c r="L41" s="34" t="str">
        <f>IF(ISBLANK($E41),"",IF($E41&lt;&gt;"",HLOOKUP($E41,'Effort Definition'!$C$11:$F$19,7,FALSE),""))</f>
        <v/>
      </c>
      <c r="M41" s="34" t="str">
        <f>IF(ISBLANK($E41),"",IF($E41&lt;&gt;"",HLOOKUP($E41,'Effort Definition'!$C$11:$F$19,8,FALSE),""))</f>
        <v/>
      </c>
      <c r="N41" s="34" t="str">
        <f>IF(ISBLANK($E41),"",IF($E41&lt;&gt;"",HLOOKUP($E41,'Effort Definition'!$C$11:$F$19,9,FALSE),""))</f>
        <v/>
      </c>
      <c r="O41" s="34">
        <f t="shared" si="3"/>
        <v>0</v>
      </c>
    </row>
    <row r="42" spans="2:15" s="32" customFormat="1">
      <c r="B42" s="39"/>
      <c r="C42" s="61"/>
      <c r="D42" s="41"/>
      <c r="E42" s="63"/>
      <c r="F42" s="34" t="str">
        <f t="shared" si="2"/>
        <v/>
      </c>
      <c r="G42" s="34" t="str">
        <f>IF(ISBLANK($E42),"",IF($E42&lt;&gt;"",HLOOKUP($E42,'Effort Definition'!$C$11:$F$19,2,FALSE),""))</f>
        <v/>
      </c>
      <c r="H42" s="34" t="str">
        <f>IF(ISBLANK($E42),"",IF($E42&lt;&gt;"",HLOOKUP($E42,'Effort Definition'!$C$11:$F$19,3,FALSE),""))</f>
        <v/>
      </c>
      <c r="I42" s="34" t="str">
        <f>IF(ISBLANK($E42),"",IF($E42&lt;&gt;"",HLOOKUP($E42,'Effort Definition'!$C$11:$F$19,4,FALSE),""))</f>
        <v/>
      </c>
      <c r="J42" s="34" t="str">
        <f>IF(ISBLANK($E42),"",IF($E42&lt;&gt;"",HLOOKUP($E42,'Effort Definition'!$C$11:$F$19,5,FALSE),""))</f>
        <v/>
      </c>
      <c r="K42" s="34" t="str">
        <f>IF(ISBLANK($E42),"",IF($E42&lt;&gt;"",HLOOKUP($E42,'Effort Definition'!$C$11:$F$19,6,FALSE),""))</f>
        <v/>
      </c>
      <c r="L42" s="34" t="str">
        <f>IF(ISBLANK($E42),"",IF($E42&lt;&gt;"",HLOOKUP($E42,'Effort Definition'!$C$11:$F$19,7,FALSE),""))</f>
        <v/>
      </c>
      <c r="M42" s="34" t="str">
        <f>IF(ISBLANK($E42),"",IF($E42&lt;&gt;"",HLOOKUP($E42,'Effort Definition'!$C$11:$F$19,8,FALSE),""))</f>
        <v/>
      </c>
      <c r="N42" s="34" t="str">
        <f>IF(ISBLANK($E42),"",IF($E42&lt;&gt;"",HLOOKUP($E42,'Effort Definition'!$C$11:$F$19,9,FALSE),""))</f>
        <v/>
      </c>
      <c r="O42" s="34">
        <f t="shared" si="3"/>
        <v>0</v>
      </c>
    </row>
    <row r="43" spans="2:15" s="32" customFormat="1">
      <c r="B43" s="39"/>
      <c r="C43" s="61"/>
      <c r="D43" s="41"/>
      <c r="E43" s="63"/>
      <c r="F43" s="34" t="str">
        <f t="shared" si="2"/>
        <v/>
      </c>
      <c r="G43" s="34" t="str">
        <f>IF(ISBLANK($E43),"",IF($E43&lt;&gt;"",HLOOKUP($E43,'Effort Definition'!$C$11:$F$19,2,FALSE),""))</f>
        <v/>
      </c>
      <c r="H43" s="34" t="str">
        <f>IF(ISBLANK($E43),"",IF($E43&lt;&gt;"",HLOOKUP($E43,'Effort Definition'!$C$11:$F$19,3,FALSE),""))</f>
        <v/>
      </c>
      <c r="I43" s="34" t="str">
        <f>IF(ISBLANK($E43),"",IF($E43&lt;&gt;"",HLOOKUP($E43,'Effort Definition'!$C$11:$F$19,4,FALSE),""))</f>
        <v/>
      </c>
      <c r="J43" s="34" t="str">
        <f>IF(ISBLANK($E43),"",IF($E43&lt;&gt;"",HLOOKUP($E43,'Effort Definition'!$C$11:$F$19,5,FALSE),""))</f>
        <v/>
      </c>
      <c r="K43" s="34" t="str">
        <f>IF(ISBLANK($E43),"",IF($E43&lt;&gt;"",HLOOKUP($E43,'Effort Definition'!$C$11:$F$19,6,FALSE),""))</f>
        <v/>
      </c>
      <c r="L43" s="34" t="str">
        <f>IF(ISBLANK($E43),"",IF($E43&lt;&gt;"",HLOOKUP($E43,'Effort Definition'!$C$11:$F$19,7,FALSE),""))</f>
        <v/>
      </c>
      <c r="M43" s="34" t="str">
        <f>IF(ISBLANK($E43),"",IF($E43&lt;&gt;"",HLOOKUP($E43,'Effort Definition'!$C$11:$F$19,8,FALSE),""))</f>
        <v/>
      </c>
      <c r="N43" s="34" t="str">
        <f>IF(ISBLANK($E43),"",IF($E43&lt;&gt;"",HLOOKUP($E43,'Effort Definition'!$C$11:$F$19,9,FALSE),""))</f>
        <v/>
      </c>
      <c r="O43" s="34">
        <f t="shared" si="3"/>
        <v>0</v>
      </c>
    </row>
    <row r="44" spans="2:15" s="32" customFormat="1">
      <c r="B44" s="39"/>
      <c r="C44" s="61"/>
      <c r="D44" s="41"/>
      <c r="E44" s="63"/>
      <c r="F44" s="34" t="str">
        <f t="shared" si="2"/>
        <v/>
      </c>
      <c r="G44" s="34" t="str">
        <f>IF(ISBLANK($E44),"",IF($E44&lt;&gt;"",HLOOKUP($E44,'Effort Definition'!$C$11:$F$19,2,FALSE),""))</f>
        <v/>
      </c>
      <c r="H44" s="34" t="str">
        <f>IF(ISBLANK($E44),"",IF($E44&lt;&gt;"",HLOOKUP($E44,'Effort Definition'!$C$11:$F$19,3,FALSE),""))</f>
        <v/>
      </c>
      <c r="I44" s="34" t="str">
        <f>IF(ISBLANK($E44),"",IF($E44&lt;&gt;"",HLOOKUP($E44,'Effort Definition'!$C$11:$F$19,4,FALSE),""))</f>
        <v/>
      </c>
      <c r="J44" s="34" t="str">
        <f>IF(ISBLANK($E44),"",IF($E44&lt;&gt;"",HLOOKUP($E44,'Effort Definition'!$C$11:$F$19,5,FALSE),""))</f>
        <v/>
      </c>
      <c r="K44" s="34" t="str">
        <f>IF(ISBLANK($E44),"",IF($E44&lt;&gt;"",HLOOKUP($E44,'Effort Definition'!$C$11:$F$19,6,FALSE),""))</f>
        <v/>
      </c>
      <c r="L44" s="34" t="str">
        <f>IF(ISBLANK($E44),"",IF($E44&lt;&gt;"",HLOOKUP($E44,'Effort Definition'!$C$11:$F$19,7,FALSE),""))</f>
        <v/>
      </c>
      <c r="M44" s="34" t="str">
        <f>IF(ISBLANK($E44),"",IF($E44&lt;&gt;"",HLOOKUP($E44,'Effort Definition'!$C$11:$F$19,8,FALSE),""))</f>
        <v/>
      </c>
      <c r="N44" s="34" t="str">
        <f>IF(ISBLANK($E44),"",IF($E44&lt;&gt;"",HLOOKUP($E44,'Effort Definition'!$C$11:$F$19,9,FALSE),""))</f>
        <v/>
      </c>
      <c r="O44" s="34">
        <f t="shared" si="3"/>
        <v>0</v>
      </c>
    </row>
    <row r="45" spans="2:15" s="32" customFormat="1">
      <c r="B45" s="39"/>
      <c r="C45" s="61"/>
      <c r="D45" s="41"/>
      <c r="E45" s="63"/>
      <c r="F45" s="34" t="str">
        <f t="shared" si="2"/>
        <v/>
      </c>
      <c r="G45" s="34" t="str">
        <f>IF(ISBLANK($E45),"",IF($E45&lt;&gt;"",HLOOKUP($E45,'Effort Definition'!$C$11:$F$19,2,FALSE),""))</f>
        <v/>
      </c>
      <c r="H45" s="34" t="str">
        <f>IF(ISBLANK($E45),"",IF($E45&lt;&gt;"",HLOOKUP($E45,'Effort Definition'!$C$11:$F$19,3,FALSE),""))</f>
        <v/>
      </c>
      <c r="I45" s="34" t="str">
        <f>IF(ISBLANK($E45),"",IF($E45&lt;&gt;"",HLOOKUP($E45,'Effort Definition'!$C$11:$F$19,4,FALSE),""))</f>
        <v/>
      </c>
      <c r="J45" s="34" t="str">
        <f>IF(ISBLANK($E45),"",IF($E45&lt;&gt;"",HLOOKUP($E45,'Effort Definition'!$C$11:$F$19,5,FALSE),""))</f>
        <v/>
      </c>
      <c r="K45" s="34" t="str">
        <f>IF(ISBLANK($E45),"",IF($E45&lt;&gt;"",HLOOKUP($E45,'Effort Definition'!$C$11:$F$19,6,FALSE),""))</f>
        <v/>
      </c>
      <c r="L45" s="34" t="str">
        <f>IF(ISBLANK($E45),"",IF($E45&lt;&gt;"",HLOOKUP($E45,'Effort Definition'!$C$11:$F$19,7,FALSE),""))</f>
        <v/>
      </c>
      <c r="M45" s="34" t="str">
        <f>IF(ISBLANK($E45),"",IF($E45&lt;&gt;"",HLOOKUP($E45,'Effort Definition'!$C$11:$F$19,8,FALSE),""))</f>
        <v/>
      </c>
      <c r="N45" s="34" t="str">
        <f>IF(ISBLANK($E45),"",IF($E45&lt;&gt;"",HLOOKUP($E45,'Effort Definition'!$C$11:$F$19,9,FALSE),""))</f>
        <v/>
      </c>
      <c r="O45" s="34">
        <f t="shared" si="3"/>
        <v>0</v>
      </c>
    </row>
    <row r="46" spans="2:15" s="32" customFormat="1">
      <c r="B46" s="39"/>
      <c r="C46" s="61"/>
      <c r="D46" s="41"/>
      <c r="E46" s="63"/>
      <c r="F46" s="34" t="str">
        <f t="shared" si="2"/>
        <v/>
      </c>
      <c r="G46" s="34" t="str">
        <f>IF(ISBLANK($E46),"",IF($E46&lt;&gt;"",HLOOKUP($E46,'Effort Definition'!$C$11:$F$19,2,FALSE),""))</f>
        <v/>
      </c>
      <c r="H46" s="34" t="str">
        <f>IF(ISBLANK($E46),"",IF($E46&lt;&gt;"",HLOOKUP($E46,'Effort Definition'!$C$11:$F$19,3,FALSE),""))</f>
        <v/>
      </c>
      <c r="I46" s="34" t="str">
        <f>IF(ISBLANK($E46),"",IF($E46&lt;&gt;"",HLOOKUP($E46,'Effort Definition'!$C$11:$F$19,4,FALSE),""))</f>
        <v/>
      </c>
      <c r="J46" s="34" t="str">
        <f>IF(ISBLANK($E46),"",IF($E46&lt;&gt;"",HLOOKUP($E46,'Effort Definition'!$C$11:$F$19,5,FALSE),""))</f>
        <v/>
      </c>
      <c r="K46" s="34" t="str">
        <f>IF(ISBLANK($E46),"",IF($E46&lt;&gt;"",HLOOKUP($E46,'Effort Definition'!$C$11:$F$19,6,FALSE),""))</f>
        <v/>
      </c>
      <c r="L46" s="34" t="str">
        <f>IF(ISBLANK($E46),"",IF($E46&lt;&gt;"",HLOOKUP($E46,'Effort Definition'!$C$11:$F$19,7,FALSE),""))</f>
        <v/>
      </c>
      <c r="M46" s="34" t="str">
        <f>IF(ISBLANK($E46),"",IF($E46&lt;&gt;"",HLOOKUP($E46,'Effort Definition'!$C$11:$F$19,8,FALSE),""))</f>
        <v/>
      </c>
      <c r="N46" s="34" t="str">
        <f>IF(ISBLANK($E46),"",IF($E46&lt;&gt;"",HLOOKUP($E46,'Effort Definition'!$C$11:$F$19,9,FALSE),""))</f>
        <v/>
      </c>
      <c r="O46" s="34">
        <f t="shared" si="3"/>
        <v>0</v>
      </c>
    </row>
    <row r="47" spans="2:15" s="32" customFormat="1">
      <c r="B47" s="39"/>
      <c r="C47" s="61"/>
      <c r="D47" s="41"/>
      <c r="E47" s="63"/>
      <c r="F47" s="34" t="str">
        <f t="shared" si="2"/>
        <v/>
      </c>
      <c r="G47" s="34" t="str">
        <f>IF(ISBLANK($E47),"",IF($E47&lt;&gt;"",HLOOKUP($E47,'Effort Definition'!$C$11:$F$19,2,FALSE),""))</f>
        <v/>
      </c>
      <c r="H47" s="34" t="str">
        <f>IF(ISBLANK($E47),"",IF($E47&lt;&gt;"",HLOOKUP($E47,'Effort Definition'!$C$11:$F$19,3,FALSE),""))</f>
        <v/>
      </c>
      <c r="I47" s="34" t="str">
        <f>IF(ISBLANK($E47),"",IF($E47&lt;&gt;"",HLOOKUP($E47,'Effort Definition'!$C$11:$F$19,4,FALSE),""))</f>
        <v/>
      </c>
      <c r="J47" s="34" t="str">
        <f>IF(ISBLANK($E47),"",IF($E47&lt;&gt;"",HLOOKUP($E47,'Effort Definition'!$C$11:$F$19,5,FALSE),""))</f>
        <v/>
      </c>
      <c r="K47" s="34" t="str">
        <f>IF(ISBLANK($E47),"",IF($E47&lt;&gt;"",HLOOKUP($E47,'Effort Definition'!$C$11:$F$19,6,FALSE),""))</f>
        <v/>
      </c>
      <c r="L47" s="34" t="str">
        <f>IF(ISBLANK($E47),"",IF($E47&lt;&gt;"",HLOOKUP($E47,'Effort Definition'!$C$11:$F$19,7,FALSE),""))</f>
        <v/>
      </c>
      <c r="M47" s="34" t="str">
        <f>IF(ISBLANK($E47),"",IF($E47&lt;&gt;"",HLOOKUP($E47,'Effort Definition'!$C$11:$F$19,8,FALSE),""))</f>
        <v/>
      </c>
      <c r="N47" s="34" t="str">
        <f>IF(ISBLANK($E47),"",IF($E47&lt;&gt;"",HLOOKUP($E47,'Effort Definition'!$C$11:$F$19,9,FALSE),""))</f>
        <v/>
      </c>
      <c r="O47" s="34">
        <f t="shared" si="3"/>
        <v>0</v>
      </c>
    </row>
    <row r="48" spans="2:15" s="32" customFormat="1">
      <c r="B48" s="39"/>
      <c r="C48" s="61"/>
      <c r="D48" s="41"/>
      <c r="E48" s="63"/>
      <c r="F48" s="34" t="str">
        <f t="shared" si="2"/>
        <v/>
      </c>
      <c r="G48" s="34" t="str">
        <f>IF(ISBLANK($E48),"",IF($E48&lt;&gt;"",HLOOKUP($E48,'Effort Definition'!$C$11:$F$19,2,FALSE),""))</f>
        <v/>
      </c>
      <c r="H48" s="34" t="str">
        <f>IF(ISBLANK($E48),"",IF($E48&lt;&gt;"",HLOOKUP($E48,'Effort Definition'!$C$11:$F$19,3,FALSE),""))</f>
        <v/>
      </c>
      <c r="I48" s="34" t="str">
        <f>IF(ISBLANK($E48),"",IF($E48&lt;&gt;"",HLOOKUP($E48,'Effort Definition'!$C$11:$F$19,4,FALSE),""))</f>
        <v/>
      </c>
      <c r="J48" s="34" t="str">
        <f>IF(ISBLANK($E48),"",IF($E48&lt;&gt;"",HLOOKUP($E48,'Effort Definition'!$C$11:$F$19,5,FALSE),""))</f>
        <v/>
      </c>
      <c r="K48" s="34" t="str">
        <f>IF(ISBLANK($E48),"",IF($E48&lt;&gt;"",HLOOKUP($E48,'Effort Definition'!$C$11:$F$19,6,FALSE),""))</f>
        <v/>
      </c>
      <c r="L48" s="34" t="str">
        <f>IF(ISBLANK($E48),"",IF($E48&lt;&gt;"",HLOOKUP($E48,'Effort Definition'!$C$11:$F$19,7,FALSE),""))</f>
        <v/>
      </c>
      <c r="M48" s="34" t="str">
        <f>IF(ISBLANK($E48),"",IF($E48&lt;&gt;"",HLOOKUP($E48,'Effort Definition'!$C$11:$F$19,8,FALSE),""))</f>
        <v/>
      </c>
      <c r="N48" s="34" t="str">
        <f>IF(ISBLANK($E48),"",IF($E48&lt;&gt;"",HLOOKUP($E48,'Effort Definition'!$C$11:$F$19,9,FALSE),""))</f>
        <v/>
      </c>
      <c r="O48" s="34">
        <f t="shared" si="3"/>
        <v>0</v>
      </c>
    </row>
    <row r="49" spans="2:15" s="32" customFormat="1">
      <c r="B49" s="39"/>
      <c r="C49" s="61"/>
      <c r="D49" s="41"/>
      <c r="E49" s="63"/>
      <c r="F49" s="34" t="str">
        <f t="shared" si="2"/>
        <v/>
      </c>
      <c r="G49" s="34" t="str">
        <f>IF(ISBLANK($E49),"",IF($E49&lt;&gt;"",HLOOKUP($E49,'Effort Definition'!$C$11:$F$19,2,FALSE),""))</f>
        <v/>
      </c>
      <c r="H49" s="34" t="str">
        <f>IF(ISBLANK($E49),"",IF($E49&lt;&gt;"",HLOOKUP($E49,'Effort Definition'!$C$11:$F$19,3,FALSE),""))</f>
        <v/>
      </c>
      <c r="I49" s="34" t="str">
        <f>IF(ISBLANK($E49),"",IF($E49&lt;&gt;"",HLOOKUP($E49,'Effort Definition'!$C$11:$F$19,4,FALSE),""))</f>
        <v/>
      </c>
      <c r="J49" s="34" t="str">
        <f>IF(ISBLANK($E49),"",IF($E49&lt;&gt;"",HLOOKUP($E49,'Effort Definition'!$C$11:$F$19,5,FALSE),""))</f>
        <v/>
      </c>
      <c r="K49" s="34" t="str">
        <f>IF(ISBLANK($E49),"",IF($E49&lt;&gt;"",HLOOKUP($E49,'Effort Definition'!$C$11:$F$19,6,FALSE),""))</f>
        <v/>
      </c>
      <c r="L49" s="34" t="str">
        <f>IF(ISBLANK($E49),"",IF($E49&lt;&gt;"",HLOOKUP($E49,'Effort Definition'!$C$11:$F$19,7,FALSE),""))</f>
        <v/>
      </c>
      <c r="M49" s="34" t="str">
        <f>IF(ISBLANK($E49),"",IF($E49&lt;&gt;"",HLOOKUP($E49,'Effort Definition'!$C$11:$F$19,8,FALSE),""))</f>
        <v/>
      </c>
      <c r="N49" s="34" t="str">
        <f>IF(ISBLANK($E49),"",IF($E49&lt;&gt;"",HLOOKUP($E49,'Effort Definition'!$C$11:$F$19,9,FALSE),""))</f>
        <v/>
      </c>
      <c r="O49" s="34">
        <f t="shared" si="3"/>
        <v>0</v>
      </c>
    </row>
    <row r="50" spans="2:15" s="32" customFormat="1">
      <c r="B50" s="39"/>
      <c r="C50" s="61"/>
      <c r="D50" s="41"/>
      <c r="E50" s="63"/>
      <c r="F50" s="34" t="str">
        <f t="shared" si="2"/>
        <v/>
      </c>
      <c r="G50" s="34" t="str">
        <f>IF(ISBLANK($E50),"",IF($E50&lt;&gt;"",HLOOKUP($E50,'Effort Definition'!$C$11:$F$19,2,FALSE),""))</f>
        <v/>
      </c>
      <c r="H50" s="34" t="str">
        <f>IF(ISBLANK($E50),"",IF($E50&lt;&gt;"",HLOOKUP($E50,'Effort Definition'!$C$11:$F$19,3,FALSE),""))</f>
        <v/>
      </c>
      <c r="I50" s="34" t="str">
        <f>IF(ISBLANK($E50),"",IF($E50&lt;&gt;"",HLOOKUP($E50,'Effort Definition'!$C$11:$F$19,4,FALSE),""))</f>
        <v/>
      </c>
      <c r="J50" s="34" t="str">
        <f>IF(ISBLANK($E50),"",IF($E50&lt;&gt;"",HLOOKUP($E50,'Effort Definition'!$C$11:$F$19,5,FALSE),""))</f>
        <v/>
      </c>
      <c r="K50" s="34" t="str">
        <f>IF(ISBLANK($E50),"",IF($E50&lt;&gt;"",HLOOKUP($E50,'Effort Definition'!$C$11:$F$19,6,FALSE),""))</f>
        <v/>
      </c>
      <c r="L50" s="34" t="str">
        <f>IF(ISBLANK($E50),"",IF($E50&lt;&gt;"",HLOOKUP($E50,'Effort Definition'!$C$11:$F$19,7,FALSE),""))</f>
        <v/>
      </c>
      <c r="M50" s="34" t="str">
        <f>IF(ISBLANK($E50),"",IF($E50&lt;&gt;"",HLOOKUP($E50,'Effort Definition'!$C$11:$F$19,8,FALSE),""))</f>
        <v/>
      </c>
      <c r="N50" s="34" t="str">
        <f>IF(ISBLANK($E50),"",IF($E50&lt;&gt;"",HLOOKUP($E50,'Effort Definition'!$C$11:$F$19,9,FALSE),""))</f>
        <v/>
      </c>
      <c r="O50" s="34">
        <f t="shared" si="3"/>
        <v>0</v>
      </c>
    </row>
    <row r="51" spans="2:15" s="32" customFormat="1">
      <c r="B51" s="39"/>
      <c r="C51" s="61"/>
      <c r="D51" s="41"/>
      <c r="E51" s="63"/>
      <c r="F51" s="34" t="str">
        <f t="shared" si="2"/>
        <v/>
      </c>
      <c r="G51" s="34" t="str">
        <f>IF(ISBLANK($E51),"",IF($E51&lt;&gt;"",HLOOKUP($E51,'Effort Definition'!$C$11:$F$19,2,FALSE),""))</f>
        <v/>
      </c>
      <c r="H51" s="34" t="str">
        <f>IF(ISBLANK($E51),"",IF($E51&lt;&gt;"",HLOOKUP($E51,'Effort Definition'!$C$11:$F$19,3,FALSE),""))</f>
        <v/>
      </c>
      <c r="I51" s="34" t="str">
        <f>IF(ISBLANK($E51),"",IF($E51&lt;&gt;"",HLOOKUP($E51,'Effort Definition'!$C$11:$F$19,4,FALSE),""))</f>
        <v/>
      </c>
      <c r="J51" s="34" t="str">
        <f>IF(ISBLANK($E51),"",IF($E51&lt;&gt;"",HLOOKUP($E51,'Effort Definition'!$C$11:$F$19,5,FALSE),""))</f>
        <v/>
      </c>
      <c r="K51" s="34" t="str">
        <f>IF(ISBLANK($E51),"",IF($E51&lt;&gt;"",HLOOKUP($E51,'Effort Definition'!$C$11:$F$19,6,FALSE),""))</f>
        <v/>
      </c>
      <c r="L51" s="34" t="str">
        <f>IF(ISBLANK($E51),"",IF($E51&lt;&gt;"",HLOOKUP($E51,'Effort Definition'!$C$11:$F$19,7,FALSE),""))</f>
        <v/>
      </c>
      <c r="M51" s="34" t="str">
        <f>IF(ISBLANK($E51),"",IF($E51&lt;&gt;"",HLOOKUP($E51,'Effort Definition'!$C$11:$F$19,8,FALSE),""))</f>
        <v/>
      </c>
      <c r="N51" s="34" t="str">
        <f>IF(ISBLANK($E51),"",IF($E51&lt;&gt;"",HLOOKUP($E51,'Effort Definition'!$C$11:$F$19,9,FALSE),""))</f>
        <v/>
      </c>
      <c r="O51" s="34">
        <f t="shared" si="3"/>
        <v>0</v>
      </c>
    </row>
    <row r="52" spans="2:15" s="32" customFormat="1">
      <c r="B52" s="39"/>
      <c r="C52" s="61"/>
      <c r="D52" s="41"/>
      <c r="E52" s="63"/>
      <c r="F52" s="34" t="str">
        <f t="shared" si="2"/>
        <v/>
      </c>
      <c r="G52" s="34" t="str">
        <f>IF(ISBLANK($E52),"",IF($E52&lt;&gt;"",HLOOKUP($E52,'Effort Definition'!$C$11:$F$19,2,FALSE),""))</f>
        <v/>
      </c>
      <c r="H52" s="34" t="str">
        <f>IF(ISBLANK($E52),"",IF($E52&lt;&gt;"",HLOOKUP($E52,'Effort Definition'!$C$11:$F$19,3,FALSE),""))</f>
        <v/>
      </c>
      <c r="I52" s="34" t="str">
        <f>IF(ISBLANK($E52),"",IF($E52&lt;&gt;"",HLOOKUP($E52,'Effort Definition'!$C$11:$F$19,4,FALSE),""))</f>
        <v/>
      </c>
      <c r="J52" s="34" t="str">
        <f>IF(ISBLANK($E52),"",IF($E52&lt;&gt;"",HLOOKUP($E52,'Effort Definition'!$C$11:$F$19,5,FALSE),""))</f>
        <v/>
      </c>
      <c r="K52" s="34" t="str">
        <f>IF(ISBLANK($E52),"",IF($E52&lt;&gt;"",HLOOKUP($E52,'Effort Definition'!$C$11:$F$19,6,FALSE),""))</f>
        <v/>
      </c>
      <c r="L52" s="34" t="str">
        <f>IF(ISBLANK($E52),"",IF($E52&lt;&gt;"",HLOOKUP($E52,'Effort Definition'!$C$11:$F$19,7,FALSE),""))</f>
        <v/>
      </c>
      <c r="M52" s="34" t="str">
        <f>IF(ISBLANK($E52),"",IF($E52&lt;&gt;"",HLOOKUP($E52,'Effort Definition'!$C$11:$F$19,8,FALSE),""))</f>
        <v/>
      </c>
      <c r="N52" s="34" t="str">
        <f>IF(ISBLANK($E52),"",IF($E52&lt;&gt;"",HLOOKUP($E52,'Effort Definition'!$C$11:$F$19,9,FALSE),""))</f>
        <v/>
      </c>
      <c r="O52" s="34">
        <f t="shared" si="3"/>
        <v>0</v>
      </c>
    </row>
    <row r="53" spans="2:15" s="32" customFormat="1">
      <c r="B53" s="39"/>
      <c r="C53" s="61"/>
      <c r="D53" s="41"/>
      <c r="E53" s="63"/>
      <c r="F53" s="34" t="str">
        <f t="shared" si="2"/>
        <v/>
      </c>
      <c r="G53" s="34" t="str">
        <f>IF(ISBLANK($E53),"",IF($E53&lt;&gt;"",HLOOKUP($E53,'Effort Definition'!$C$11:$F$19,2,FALSE),""))</f>
        <v/>
      </c>
      <c r="H53" s="34" t="str">
        <f>IF(ISBLANK($E53),"",IF($E53&lt;&gt;"",HLOOKUP($E53,'Effort Definition'!$C$11:$F$19,3,FALSE),""))</f>
        <v/>
      </c>
      <c r="I53" s="34" t="str">
        <f>IF(ISBLANK($E53),"",IF($E53&lt;&gt;"",HLOOKUP($E53,'Effort Definition'!$C$11:$F$19,4,FALSE),""))</f>
        <v/>
      </c>
      <c r="J53" s="34" t="str">
        <f>IF(ISBLANK($E53),"",IF($E53&lt;&gt;"",HLOOKUP($E53,'Effort Definition'!$C$11:$F$19,5,FALSE),""))</f>
        <v/>
      </c>
      <c r="K53" s="34" t="str">
        <f>IF(ISBLANK($E53),"",IF($E53&lt;&gt;"",HLOOKUP($E53,'Effort Definition'!$C$11:$F$19,6,FALSE),""))</f>
        <v/>
      </c>
      <c r="L53" s="34" t="str">
        <f>IF(ISBLANK($E53),"",IF($E53&lt;&gt;"",HLOOKUP($E53,'Effort Definition'!$C$11:$F$19,7,FALSE),""))</f>
        <v/>
      </c>
      <c r="M53" s="34" t="str">
        <f>IF(ISBLANK($E53),"",IF($E53&lt;&gt;"",HLOOKUP($E53,'Effort Definition'!$C$11:$F$19,8,FALSE),""))</f>
        <v/>
      </c>
      <c r="N53" s="34" t="str">
        <f>IF(ISBLANK($E53),"",IF($E53&lt;&gt;"",HLOOKUP($E53,'Effort Definition'!$C$11:$F$19,9,FALSE),""))</f>
        <v/>
      </c>
      <c r="O53" s="34">
        <f t="shared" si="3"/>
        <v>0</v>
      </c>
    </row>
    <row r="54" spans="2:15" s="32" customFormat="1">
      <c r="B54" s="39"/>
      <c r="C54" s="61"/>
      <c r="D54" s="41"/>
      <c r="E54" s="63"/>
      <c r="F54" s="34" t="str">
        <f t="shared" si="2"/>
        <v/>
      </c>
      <c r="G54" s="34" t="str">
        <f>IF(ISBLANK($E54),"",IF($E54&lt;&gt;"",HLOOKUP($E54,'Effort Definition'!$C$11:$F$19,2,FALSE),""))</f>
        <v/>
      </c>
      <c r="H54" s="34" t="str">
        <f>IF(ISBLANK($E54),"",IF($E54&lt;&gt;"",HLOOKUP($E54,'Effort Definition'!$C$11:$F$19,3,FALSE),""))</f>
        <v/>
      </c>
      <c r="I54" s="34" t="str">
        <f>IF(ISBLANK($E54),"",IF($E54&lt;&gt;"",HLOOKUP($E54,'Effort Definition'!$C$11:$F$19,4,FALSE),""))</f>
        <v/>
      </c>
      <c r="J54" s="34" t="str">
        <f>IF(ISBLANK($E54),"",IF($E54&lt;&gt;"",HLOOKUP($E54,'Effort Definition'!$C$11:$F$19,5,FALSE),""))</f>
        <v/>
      </c>
      <c r="K54" s="34" t="str">
        <f>IF(ISBLANK($E54),"",IF($E54&lt;&gt;"",HLOOKUP($E54,'Effort Definition'!$C$11:$F$19,6,FALSE),""))</f>
        <v/>
      </c>
      <c r="L54" s="34" t="str">
        <f>IF(ISBLANK($E54),"",IF($E54&lt;&gt;"",HLOOKUP($E54,'Effort Definition'!$C$11:$F$19,7,FALSE),""))</f>
        <v/>
      </c>
      <c r="M54" s="34" t="str">
        <f>IF(ISBLANK($E54),"",IF($E54&lt;&gt;"",HLOOKUP($E54,'Effort Definition'!$C$11:$F$19,8,FALSE),""))</f>
        <v/>
      </c>
      <c r="N54" s="34" t="str">
        <f>IF(ISBLANK($E54),"",IF($E54&lt;&gt;"",HLOOKUP($E54,'Effort Definition'!$C$11:$F$19,9,FALSE),""))</f>
        <v/>
      </c>
      <c r="O54" s="34">
        <f t="shared" si="3"/>
        <v>0</v>
      </c>
    </row>
    <row r="55" spans="2:15" s="32" customFormat="1">
      <c r="B55" s="39"/>
      <c r="C55" s="61"/>
      <c r="D55" s="41"/>
      <c r="E55" s="63"/>
      <c r="F55" s="34" t="str">
        <f t="shared" si="2"/>
        <v/>
      </c>
      <c r="G55" s="34" t="str">
        <f>IF(ISBLANK($E55),"",IF($E55&lt;&gt;"",HLOOKUP($E55,'Effort Definition'!$C$11:$F$19,2,FALSE),""))</f>
        <v/>
      </c>
      <c r="H55" s="34" t="str">
        <f>IF(ISBLANK($E55),"",IF($E55&lt;&gt;"",HLOOKUP($E55,'Effort Definition'!$C$11:$F$19,3,FALSE),""))</f>
        <v/>
      </c>
      <c r="I55" s="34" t="str">
        <f>IF(ISBLANK($E55),"",IF($E55&lt;&gt;"",HLOOKUP($E55,'Effort Definition'!$C$11:$F$19,4,FALSE),""))</f>
        <v/>
      </c>
      <c r="J55" s="34" t="str">
        <f>IF(ISBLANK($E55),"",IF($E55&lt;&gt;"",HLOOKUP($E55,'Effort Definition'!$C$11:$F$19,5,FALSE),""))</f>
        <v/>
      </c>
      <c r="K55" s="34" t="str">
        <f>IF(ISBLANK($E55),"",IF($E55&lt;&gt;"",HLOOKUP($E55,'Effort Definition'!$C$11:$F$19,6,FALSE),""))</f>
        <v/>
      </c>
      <c r="L55" s="34" t="str">
        <f>IF(ISBLANK($E55),"",IF($E55&lt;&gt;"",HLOOKUP($E55,'Effort Definition'!$C$11:$F$19,7,FALSE),""))</f>
        <v/>
      </c>
      <c r="M55" s="34" t="str">
        <f>IF(ISBLANK($E55),"",IF($E55&lt;&gt;"",HLOOKUP($E55,'Effort Definition'!$C$11:$F$19,8,FALSE),""))</f>
        <v/>
      </c>
      <c r="N55" s="34" t="str">
        <f>IF(ISBLANK($E55),"",IF($E55&lt;&gt;"",HLOOKUP($E55,'Effort Definition'!$C$11:$F$19,9,FALSE),""))</f>
        <v/>
      </c>
      <c r="O55" s="34">
        <f t="shared" si="3"/>
        <v>0</v>
      </c>
    </row>
    <row r="56" spans="2:15" s="32" customFormat="1">
      <c r="B56" s="39"/>
      <c r="C56" s="61"/>
      <c r="D56" s="41"/>
      <c r="E56" s="63"/>
      <c r="F56" s="34" t="str">
        <f t="shared" si="2"/>
        <v/>
      </c>
      <c r="G56" s="34" t="str">
        <f>IF(ISBLANK($E56),"",IF($E56&lt;&gt;"",HLOOKUP($E56,'Effort Definition'!$C$11:$F$19,2,FALSE),""))</f>
        <v/>
      </c>
      <c r="H56" s="34" t="str">
        <f>IF(ISBLANK($E56),"",IF($E56&lt;&gt;"",HLOOKUP($E56,'Effort Definition'!$C$11:$F$19,3,FALSE),""))</f>
        <v/>
      </c>
      <c r="I56" s="34" t="str">
        <f>IF(ISBLANK($E56),"",IF($E56&lt;&gt;"",HLOOKUP($E56,'Effort Definition'!$C$11:$F$19,4,FALSE),""))</f>
        <v/>
      </c>
      <c r="J56" s="34" t="str">
        <f>IF(ISBLANK($E56),"",IF($E56&lt;&gt;"",HLOOKUP($E56,'Effort Definition'!$C$11:$F$19,5,FALSE),""))</f>
        <v/>
      </c>
      <c r="K56" s="34" t="str">
        <f>IF(ISBLANK($E56),"",IF($E56&lt;&gt;"",HLOOKUP($E56,'Effort Definition'!$C$11:$F$19,6,FALSE),""))</f>
        <v/>
      </c>
      <c r="L56" s="34" t="str">
        <f>IF(ISBLANK($E56),"",IF($E56&lt;&gt;"",HLOOKUP($E56,'Effort Definition'!$C$11:$F$19,7,FALSE),""))</f>
        <v/>
      </c>
      <c r="M56" s="34" t="str">
        <f>IF(ISBLANK($E56),"",IF($E56&lt;&gt;"",HLOOKUP($E56,'Effort Definition'!$C$11:$F$19,8,FALSE),""))</f>
        <v/>
      </c>
      <c r="N56" s="34" t="str">
        <f>IF(ISBLANK($E56),"",IF($E56&lt;&gt;"",HLOOKUP($E56,'Effort Definition'!$C$11:$F$19,9,FALSE),""))</f>
        <v/>
      </c>
      <c r="O56" s="34">
        <f t="shared" si="3"/>
        <v>0</v>
      </c>
    </row>
    <row r="57" spans="2:15" s="32" customFormat="1">
      <c r="B57" s="39"/>
      <c r="C57" s="61"/>
      <c r="D57" s="41"/>
      <c r="E57" s="63"/>
      <c r="F57" s="34" t="str">
        <f t="shared" si="2"/>
        <v/>
      </c>
      <c r="G57" s="34" t="str">
        <f>IF(ISBLANK($E57),"",IF($E57&lt;&gt;"",HLOOKUP($E57,'Effort Definition'!$C$11:$F$19,2,FALSE),""))</f>
        <v/>
      </c>
      <c r="H57" s="34" t="str">
        <f>IF(ISBLANK($E57),"",IF($E57&lt;&gt;"",HLOOKUP($E57,'Effort Definition'!$C$11:$F$19,3,FALSE),""))</f>
        <v/>
      </c>
      <c r="I57" s="34" t="str">
        <f>IF(ISBLANK($E57),"",IF($E57&lt;&gt;"",HLOOKUP($E57,'Effort Definition'!$C$11:$F$19,4,FALSE),""))</f>
        <v/>
      </c>
      <c r="J57" s="34" t="str">
        <f>IF(ISBLANK($E57),"",IF($E57&lt;&gt;"",HLOOKUP($E57,'Effort Definition'!$C$11:$F$19,5,FALSE),""))</f>
        <v/>
      </c>
      <c r="K57" s="34" t="str">
        <f>IF(ISBLANK($E57),"",IF($E57&lt;&gt;"",HLOOKUP($E57,'Effort Definition'!$C$11:$F$19,6,FALSE),""))</f>
        <v/>
      </c>
      <c r="L57" s="34" t="str">
        <f>IF(ISBLANK($E57),"",IF($E57&lt;&gt;"",HLOOKUP($E57,'Effort Definition'!$C$11:$F$19,7,FALSE),""))</f>
        <v/>
      </c>
      <c r="M57" s="34" t="str">
        <f>IF(ISBLANK($E57),"",IF($E57&lt;&gt;"",HLOOKUP($E57,'Effort Definition'!$C$11:$F$19,8,FALSE),""))</f>
        <v/>
      </c>
      <c r="N57" s="34" t="str">
        <f>IF(ISBLANK($E57),"",IF($E57&lt;&gt;"",HLOOKUP($E57,'Effort Definition'!$C$11:$F$19,9,FALSE),""))</f>
        <v/>
      </c>
      <c r="O57" s="34">
        <f t="shared" si="3"/>
        <v>0</v>
      </c>
    </row>
    <row r="58" spans="2:15" s="32" customFormat="1">
      <c r="B58" s="39"/>
      <c r="C58" s="61"/>
      <c r="D58" s="41"/>
      <c r="E58" s="63"/>
      <c r="F58" s="34" t="str">
        <f t="shared" si="2"/>
        <v/>
      </c>
      <c r="G58" s="34" t="str">
        <f>IF(ISBLANK($E58),"",IF($E58&lt;&gt;"",HLOOKUP($E58,'Effort Definition'!$C$11:$F$19,2,FALSE),""))</f>
        <v/>
      </c>
      <c r="H58" s="34" t="str">
        <f>IF(ISBLANK($E58),"",IF($E58&lt;&gt;"",HLOOKUP($E58,'Effort Definition'!$C$11:$F$19,3,FALSE),""))</f>
        <v/>
      </c>
      <c r="I58" s="34" t="str">
        <f>IF(ISBLANK($E58),"",IF($E58&lt;&gt;"",HLOOKUP($E58,'Effort Definition'!$C$11:$F$19,4,FALSE),""))</f>
        <v/>
      </c>
      <c r="J58" s="34" t="str">
        <f>IF(ISBLANK($E58),"",IF($E58&lt;&gt;"",HLOOKUP($E58,'Effort Definition'!$C$11:$F$19,5,FALSE),""))</f>
        <v/>
      </c>
      <c r="K58" s="34" t="str">
        <f>IF(ISBLANK($E58),"",IF($E58&lt;&gt;"",HLOOKUP($E58,'Effort Definition'!$C$11:$F$19,6,FALSE),""))</f>
        <v/>
      </c>
      <c r="L58" s="34" t="str">
        <f>IF(ISBLANK($E58),"",IF($E58&lt;&gt;"",HLOOKUP($E58,'Effort Definition'!$C$11:$F$19,7,FALSE),""))</f>
        <v/>
      </c>
      <c r="M58" s="34" t="str">
        <f>IF(ISBLANK($E58),"",IF($E58&lt;&gt;"",HLOOKUP($E58,'Effort Definition'!$C$11:$F$19,8,FALSE),""))</f>
        <v/>
      </c>
      <c r="N58" s="34" t="str">
        <f>IF(ISBLANK($E58),"",IF($E58&lt;&gt;"",HLOOKUP($E58,'Effort Definition'!$C$11:$F$19,9,FALSE),""))</f>
        <v/>
      </c>
      <c r="O58" s="34">
        <f t="shared" si="3"/>
        <v>0</v>
      </c>
    </row>
    <row r="59" spans="2:15" s="32" customFormat="1">
      <c r="B59" s="39"/>
      <c r="C59" s="61"/>
      <c r="D59" s="41"/>
      <c r="E59" s="63"/>
      <c r="F59" s="34" t="str">
        <f t="shared" si="2"/>
        <v/>
      </c>
      <c r="G59" s="34" t="str">
        <f>IF(ISBLANK($E59),"",IF($E59&lt;&gt;"",HLOOKUP($E59,'Effort Definition'!$C$11:$F$19,2,FALSE),""))</f>
        <v/>
      </c>
      <c r="H59" s="34" t="str">
        <f>IF(ISBLANK($E59),"",IF($E59&lt;&gt;"",HLOOKUP($E59,'Effort Definition'!$C$11:$F$19,3,FALSE),""))</f>
        <v/>
      </c>
      <c r="I59" s="34" t="str">
        <f>IF(ISBLANK($E59),"",IF($E59&lt;&gt;"",HLOOKUP($E59,'Effort Definition'!$C$11:$F$19,4,FALSE),""))</f>
        <v/>
      </c>
      <c r="J59" s="34" t="str">
        <f>IF(ISBLANK($E59),"",IF($E59&lt;&gt;"",HLOOKUP($E59,'Effort Definition'!$C$11:$F$19,5,FALSE),""))</f>
        <v/>
      </c>
      <c r="K59" s="34" t="str">
        <f>IF(ISBLANK($E59),"",IF($E59&lt;&gt;"",HLOOKUP($E59,'Effort Definition'!$C$11:$F$19,6,FALSE),""))</f>
        <v/>
      </c>
      <c r="L59" s="34" t="str">
        <f>IF(ISBLANK($E59),"",IF($E59&lt;&gt;"",HLOOKUP($E59,'Effort Definition'!$C$11:$F$19,7,FALSE),""))</f>
        <v/>
      </c>
      <c r="M59" s="34" t="str">
        <f>IF(ISBLANK($E59),"",IF($E59&lt;&gt;"",HLOOKUP($E59,'Effort Definition'!$C$11:$F$19,8,FALSE),""))</f>
        <v/>
      </c>
      <c r="N59" s="34" t="str">
        <f>IF(ISBLANK($E59),"",IF($E59&lt;&gt;"",HLOOKUP($E59,'Effort Definition'!$C$11:$F$19,9,FALSE),""))</f>
        <v/>
      </c>
      <c r="O59" s="34">
        <f t="shared" si="3"/>
        <v>0</v>
      </c>
    </row>
    <row r="60" spans="2:15" s="32" customFormat="1">
      <c r="B60" s="39"/>
      <c r="C60" s="61"/>
      <c r="D60" s="41"/>
      <c r="E60" s="63"/>
      <c r="F60" s="34" t="str">
        <f t="shared" si="2"/>
        <v/>
      </c>
      <c r="G60" s="34" t="str">
        <f>IF(ISBLANK($E60),"",IF($E60&lt;&gt;"",HLOOKUP($E60,'Effort Definition'!$C$11:$F$19,2,FALSE),""))</f>
        <v/>
      </c>
      <c r="H60" s="34" t="str">
        <f>IF(ISBLANK($E60),"",IF($E60&lt;&gt;"",HLOOKUP($E60,'Effort Definition'!$C$11:$F$19,3,FALSE),""))</f>
        <v/>
      </c>
      <c r="I60" s="34" t="str">
        <f>IF(ISBLANK($E60),"",IF($E60&lt;&gt;"",HLOOKUP($E60,'Effort Definition'!$C$11:$F$19,4,FALSE),""))</f>
        <v/>
      </c>
      <c r="J60" s="34" t="str">
        <f>IF(ISBLANK($E60),"",IF($E60&lt;&gt;"",HLOOKUP($E60,'Effort Definition'!$C$11:$F$19,5,FALSE),""))</f>
        <v/>
      </c>
      <c r="K60" s="34" t="str">
        <f>IF(ISBLANK($E60),"",IF($E60&lt;&gt;"",HLOOKUP($E60,'Effort Definition'!$C$11:$F$19,6,FALSE),""))</f>
        <v/>
      </c>
      <c r="L60" s="34" t="str">
        <f>IF(ISBLANK($E60),"",IF($E60&lt;&gt;"",HLOOKUP($E60,'Effort Definition'!$C$11:$F$19,7,FALSE),""))</f>
        <v/>
      </c>
      <c r="M60" s="34" t="str">
        <f>IF(ISBLANK($E60),"",IF($E60&lt;&gt;"",HLOOKUP($E60,'Effort Definition'!$C$11:$F$19,8,FALSE),""))</f>
        <v/>
      </c>
      <c r="N60" s="34" t="str">
        <f>IF(ISBLANK($E60),"",IF($E60&lt;&gt;"",HLOOKUP($E60,'Effort Definition'!$C$11:$F$19,9,FALSE),""))</f>
        <v/>
      </c>
      <c r="O60" s="34">
        <f t="shared" si="3"/>
        <v>0</v>
      </c>
    </row>
    <row r="61" spans="2:15" s="32" customFormat="1">
      <c r="B61" s="39"/>
      <c r="C61" s="61"/>
      <c r="D61" s="41"/>
      <c r="E61" s="63"/>
      <c r="F61" s="34" t="str">
        <f t="shared" si="2"/>
        <v/>
      </c>
      <c r="G61" s="34" t="str">
        <f>IF(ISBLANK($E61),"",IF($E61&lt;&gt;"",HLOOKUP($E61,'Effort Definition'!$C$11:$F$19,2,FALSE),""))</f>
        <v/>
      </c>
      <c r="H61" s="34" t="str">
        <f>IF(ISBLANK($E61),"",IF($E61&lt;&gt;"",HLOOKUP($E61,'Effort Definition'!$C$11:$F$19,3,FALSE),""))</f>
        <v/>
      </c>
      <c r="I61" s="34" t="str">
        <f>IF(ISBLANK($E61),"",IF($E61&lt;&gt;"",HLOOKUP($E61,'Effort Definition'!$C$11:$F$19,4,FALSE),""))</f>
        <v/>
      </c>
      <c r="J61" s="34" t="str">
        <f>IF(ISBLANK($E61),"",IF($E61&lt;&gt;"",HLOOKUP($E61,'Effort Definition'!$C$11:$F$19,5,FALSE),""))</f>
        <v/>
      </c>
      <c r="K61" s="34" t="str">
        <f>IF(ISBLANK($E61),"",IF($E61&lt;&gt;"",HLOOKUP($E61,'Effort Definition'!$C$11:$F$19,6,FALSE),""))</f>
        <v/>
      </c>
      <c r="L61" s="34" t="str">
        <f>IF(ISBLANK($E61),"",IF($E61&lt;&gt;"",HLOOKUP($E61,'Effort Definition'!$C$11:$F$19,7,FALSE),""))</f>
        <v/>
      </c>
      <c r="M61" s="34" t="str">
        <f>IF(ISBLANK($E61),"",IF($E61&lt;&gt;"",HLOOKUP($E61,'Effort Definition'!$C$11:$F$19,8,FALSE),""))</f>
        <v/>
      </c>
      <c r="N61" s="34" t="str">
        <f>IF(ISBLANK($E61),"",IF($E61&lt;&gt;"",HLOOKUP($E61,'Effort Definition'!$C$11:$F$19,9,FALSE),""))</f>
        <v/>
      </c>
      <c r="O61" s="34">
        <f t="shared" si="3"/>
        <v>0</v>
      </c>
    </row>
    <row r="62" spans="2:15" s="32" customFormat="1" ht="16.5" customHeight="1">
      <c r="B62" s="39"/>
      <c r="C62" s="61"/>
      <c r="D62" s="41"/>
      <c r="E62" s="63"/>
      <c r="F62" s="34" t="str">
        <f t="shared" si="2"/>
        <v/>
      </c>
      <c r="G62" s="34" t="str">
        <f>IF(ISBLANK($E62),"",IF($E62&lt;&gt;"",HLOOKUP($E62,'Effort Definition'!$C$11:$F$19,2,FALSE),""))</f>
        <v/>
      </c>
      <c r="H62" s="34" t="str">
        <f>IF(ISBLANK($E62),"",IF($E62&lt;&gt;"",HLOOKUP($E62,'Effort Definition'!$C$11:$F$19,3,FALSE),""))</f>
        <v/>
      </c>
      <c r="I62" s="34" t="str">
        <f>IF(ISBLANK($E62),"",IF($E62&lt;&gt;"",HLOOKUP($E62,'Effort Definition'!$C$11:$F$19,4,FALSE),""))</f>
        <v/>
      </c>
      <c r="J62" s="34" t="str">
        <f>IF(ISBLANK($E62),"",IF($E62&lt;&gt;"",HLOOKUP($E62,'Effort Definition'!$C$11:$F$19,5,FALSE),""))</f>
        <v/>
      </c>
      <c r="K62" s="34" t="str">
        <f>IF(ISBLANK($E62),"",IF($E62&lt;&gt;"",HLOOKUP($E62,'Effort Definition'!$C$11:$F$19,6,FALSE),""))</f>
        <v/>
      </c>
      <c r="L62" s="34" t="str">
        <f>IF(ISBLANK($E62),"",IF($E62&lt;&gt;"",HLOOKUP($E62,'Effort Definition'!$C$11:$F$19,7,FALSE),""))</f>
        <v/>
      </c>
      <c r="M62" s="34" t="str">
        <f>IF(ISBLANK($E62),"",IF($E62&lt;&gt;"",HLOOKUP($E62,'Effort Definition'!$C$11:$F$19,8,FALSE),""))</f>
        <v/>
      </c>
      <c r="N62" s="34" t="str">
        <f>IF(ISBLANK($E62),"",IF($E62&lt;&gt;"",HLOOKUP($E62,'Effort Definition'!$C$11:$F$19,9,FALSE),""))</f>
        <v/>
      </c>
      <c r="O62" s="34">
        <f t="shared" si="3"/>
        <v>0</v>
      </c>
    </row>
    <row r="63" spans="2:15" s="32" customFormat="1">
      <c r="B63" s="39"/>
      <c r="C63" s="61"/>
      <c r="D63" s="41"/>
      <c r="E63" s="63"/>
      <c r="F63" s="34" t="str">
        <f t="shared" si="2"/>
        <v/>
      </c>
      <c r="G63" s="34" t="str">
        <f>IF(ISBLANK($E63),"",IF($E63&lt;&gt;"",HLOOKUP($E63,'Effort Definition'!$C$11:$F$19,2,FALSE),""))</f>
        <v/>
      </c>
      <c r="H63" s="34" t="str">
        <f>IF(ISBLANK($E63),"",IF($E63&lt;&gt;"",HLOOKUP($E63,'Effort Definition'!$C$11:$F$19,3,FALSE),""))</f>
        <v/>
      </c>
      <c r="I63" s="34" t="str">
        <f>IF(ISBLANK($E63),"",IF($E63&lt;&gt;"",HLOOKUP($E63,'Effort Definition'!$C$11:$F$19,4,FALSE),""))</f>
        <v/>
      </c>
      <c r="J63" s="34" t="str">
        <f>IF(ISBLANK($E63),"",IF($E63&lt;&gt;"",HLOOKUP($E63,'Effort Definition'!$C$11:$F$19,5,FALSE),""))</f>
        <v/>
      </c>
      <c r="K63" s="34" t="str">
        <f>IF(ISBLANK($E63),"",IF($E63&lt;&gt;"",HLOOKUP($E63,'Effort Definition'!$C$11:$F$19,6,FALSE),""))</f>
        <v/>
      </c>
      <c r="L63" s="34" t="str">
        <f>IF(ISBLANK($E63),"",IF($E63&lt;&gt;"",HLOOKUP($E63,'Effort Definition'!$C$11:$F$19,7,FALSE),""))</f>
        <v/>
      </c>
      <c r="M63" s="34" t="str">
        <f>IF(ISBLANK($E63),"",IF($E63&lt;&gt;"",HLOOKUP($E63,'Effort Definition'!$C$11:$F$19,8,FALSE),""))</f>
        <v/>
      </c>
      <c r="N63" s="34" t="str">
        <f>IF(ISBLANK($E63),"",IF($E63&lt;&gt;"",HLOOKUP($E63,'Effort Definition'!$C$11:$F$19,9,FALSE),""))</f>
        <v/>
      </c>
      <c r="O63" s="34">
        <f t="shared" si="3"/>
        <v>0</v>
      </c>
    </row>
    <row r="64" spans="2:15" s="32" customFormat="1">
      <c r="B64" s="39"/>
      <c r="C64" s="61"/>
      <c r="D64" s="41"/>
      <c r="E64" s="63"/>
      <c r="F64" s="34" t="str">
        <f t="shared" si="2"/>
        <v/>
      </c>
      <c r="G64" s="34" t="str">
        <f>IF(ISBLANK($E64),"",IF($E64&lt;&gt;"",HLOOKUP($E64,'Effort Definition'!$C$11:$F$19,2,FALSE),""))</f>
        <v/>
      </c>
      <c r="H64" s="34" t="str">
        <f>IF(ISBLANK($E64),"",IF($E64&lt;&gt;"",HLOOKUP($E64,'Effort Definition'!$C$11:$F$19,3,FALSE),""))</f>
        <v/>
      </c>
      <c r="I64" s="34" t="str">
        <f>IF(ISBLANK($E64),"",IF($E64&lt;&gt;"",HLOOKUP($E64,'Effort Definition'!$C$11:$F$19,4,FALSE),""))</f>
        <v/>
      </c>
      <c r="J64" s="34" t="str">
        <f>IF(ISBLANK($E64),"",IF($E64&lt;&gt;"",HLOOKUP($E64,'Effort Definition'!$C$11:$F$19,5,FALSE),""))</f>
        <v/>
      </c>
      <c r="K64" s="34" t="str">
        <f>IF(ISBLANK($E64),"",IF($E64&lt;&gt;"",HLOOKUP($E64,'Effort Definition'!$C$11:$F$19,6,FALSE),""))</f>
        <v/>
      </c>
      <c r="L64" s="34" t="str">
        <f>IF(ISBLANK($E64),"",IF($E64&lt;&gt;"",HLOOKUP($E64,'Effort Definition'!$C$11:$F$19,7,FALSE),""))</f>
        <v/>
      </c>
      <c r="M64" s="34" t="str">
        <f>IF(ISBLANK($E64),"",IF($E64&lt;&gt;"",HLOOKUP($E64,'Effort Definition'!$C$11:$F$19,8,FALSE),""))</f>
        <v/>
      </c>
      <c r="N64" s="34" t="str">
        <f>IF(ISBLANK($E64),"",IF($E64&lt;&gt;"",HLOOKUP($E64,'Effort Definition'!$C$11:$F$19,9,FALSE),""))</f>
        <v/>
      </c>
      <c r="O64" s="34">
        <f t="shared" si="3"/>
        <v>0</v>
      </c>
    </row>
    <row r="65" spans="2:15" s="32" customFormat="1">
      <c r="B65" s="39"/>
      <c r="C65" s="61"/>
      <c r="D65" s="41"/>
      <c r="E65" s="63"/>
      <c r="F65" s="34" t="str">
        <f t="shared" si="2"/>
        <v/>
      </c>
      <c r="G65" s="34" t="str">
        <f>IF(ISBLANK($E65),"",IF($E65&lt;&gt;"",HLOOKUP($E65,'Effort Definition'!$C$11:$F$19,2,FALSE),""))</f>
        <v/>
      </c>
      <c r="H65" s="34" t="str">
        <f>IF(ISBLANK($E65),"",IF($E65&lt;&gt;"",HLOOKUP($E65,'Effort Definition'!$C$11:$F$19,3,FALSE),""))</f>
        <v/>
      </c>
      <c r="I65" s="34" t="str">
        <f>IF(ISBLANK($E65),"",IF($E65&lt;&gt;"",HLOOKUP($E65,'Effort Definition'!$C$11:$F$19,4,FALSE),""))</f>
        <v/>
      </c>
      <c r="J65" s="34" t="str">
        <f>IF(ISBLANK($E65),"",IF($E65&lt;&gt;"",HLOOKUP($E65,'Effort Definition'!$C$11:$F$19,5,FALSE),""))</f>
        <v/>
      </c>
      <c r="K65" s="34" t="str">
        <f>IF(ISBLANK($E65),"",IF($E65&lt;&gt;"",HLOOKUP($E65,'Effort Definition'!$C$11:$F$19,6,FALSE),""))</f>
        <v/>
      </c>
      <c r="L65" s="34" t="str">
        <f>IF(ISBLANK($E65),"",IF($E65&lt;&gt;"",HLOOKUP($E65,'Effort Definition'!$C$11:$F$19,7,FALSE),""))</f>
        <v/>
      </c>
      <c r="M65" s="34" t="str">
        <f>IF(ISBLANK($E65),"",IF($E65&lt;&gt;"",HLOOKUP($E65,'Effort Definition'!$C$11:$F$19,8,FALSE),""))</f>
        <v/>
      </c>
      <c r="N65" s="34" t="str">
        <f>IF(ISBLANK($E65),"",IF($E65&lt;&gt;"",HLOOKUP($E65,'Effort Definition'!$C$11:$F$19,9,FALSE),""))</f>
        <v/>
      </c>
      <c r="O65" s="34">
        <f t="shared" si="3"/>
        <v>0</v>
      </c>
    </row>
    <row r="66" spans="2:15" s="32" customFormat="1">
      <c r="B66" s="39"/>
      <c r="C66" s="61"/>
      <c r="D66" s="41"/>
      <c r="E66" s="63"/>
      <c r="F66" s="34" t="str">
        <f t="shared" si="2"/>
        <v/>
      </c>
      <c r="G66" s="34" t="str">
        <f>IF(ISBLANK($E66),"",IF($E66&lt;&gt;"",HLOOKUP($E66,'Effort Definition'!$C$11:$F$19,2,FALSE),""))</f>
        <v/>
      </c>
      <c r="H66" s="34" t="str">
        <f>IF(ISBLANK($E66),"",IF($E66&lt;&gt;"",HLOOKUP($E66,'Effort Definition'!$C$11:$F$19,3,FALSE),""))</f>
        <v/>
      </c>
      <c r="I66" s="34" t="str">
        <f>IF(ISBLANK($E66),"",IF($E66&lt;&gt;"",HLOOKUP($E66,'Effort Definition'!$C$11:$F$19,4,FALSE),""))</f>
        <v/>
      </c>
      <c r="J66" s="34" t="str">
        <f>IF(ISBLANK($E66),"",IF($E66&lt;&gt;"",HLOOKUP($E66,'Effort Definition'!$C$11:$F$19,5,FALSE),""))</f>
        <v/>
      </c>
      <c r="K66" s="34" t="str">
        <f>IF(ISBLANK($E66),"",IF($E66&lt;&gt;"",HLOOKUP($E66,'Effort Definition'!$C$11:$F$19,6,FALSE),""))</f>
        <v/>
      </c>
      <c r="L66" s="34" t="str">
        <f>IF(ISBLANK($E66),"",IF($E66&lt;&gt;"",HLOOKUP($E66,'Effort Definition'!$C$11:$F$19,7,FALSE),""))</f>
        <v/>
      </c>
      <c r="M66" s="34" t="str">
        <f>IF(ISBLANK($E66),"",IF($E66&lt;&gt;"",HLOOKUP($E66,'Effort Definition'!$C$11:$F$19,8,FALSE),""))</f>
        <v/>
      </c>
      <c r="N66" s="34" t="str">
        <f>IF(ISBLANK($E66),"",IF($E66&lt;&gt;"",HLOOKUP($E66,'Effort Definition'!$C$11:$F$19,9,FALSE),""))</f>
        <v/>
      </c>
      <c r="O66" s="34">
        <f t="shared" si="3"/>
        <v>0</v>
      </c>
    </row>
    <row r="67" spans="2:15" s="32" customFormat="1">
      <c r="B67" s="39"/>
      <c r="C67" s="61"/>
      <c r="D67" s="41"/>
      <c r="E67" s="63"/>
      <c r="F67" s="34" t="str">
        <f t="shared" si="2"/>
        <v/>
      </c>
      <c r="G67" s="34" t="str">
        <f>IF(ISBLANK($E67),"",IF($E67&lt;&gt;"",HLOOKUP($E67,'Effort Definition'!$C$11:$F$19,2,FALSE),""))</f>
        <v/>
      </c>
      <c r="H67" s="34" t="str">
        <f>IF(ISBLANK($E67),"",IF($E67&lt;&gt;"",HLOOKUP($E67,'Effort Definition'!$C$11:$F$19,3,FALSE),""))</f>
        <v/>
      </c>
      <c r="I67" s="34" t="str">
        <f>IF(ISBLANK($E67),"",IF($E67&lt;&gt;"",HLOOKUP($E67,'Effort Definition'!$C$11:$F$19,4,FALSE),""))</f>
        <v/>
      </c>
      <c r="J67" s="34" t="str">
        <f>IF(ISBLANK($E67),"",IF($E67&lt;&gt;"",HLOOKUP($E67,'Effort Definition'!$C$11:$F$19,5,FALSE),""))</f>
        <v/>
      </c>
      <c r="K67" s="34" t="str">
        <f>IF(ISBLANK($E67),"",IF($E67&lt;&gt;"",HLOOKUP($E67,'Effort Definition'!$C$11:$F$19,6,FALSE),""))</f>
        <v/>
      </c>
      <c r="L67" s="34" t="str">
        <f>IF(ISBLANK($E67),"",IF($E67&lt;&gt;"",HLOOKUP($E67,'Effort Definition'!$C$11:$F$19,7,FALSE),""))</f>
        <v/>
      </c>
      <c r="M67" s="34" t="str">
        <f>IF(ISBLANK($E67),"",IF($E67&lt;&gt;"",HLOOKUP($E67,'Effort Definition'!$C$11:$F$19,8,FALSE),""))</f>
        <v/>
      </c>
      <c r="N67" s="34" t="str">
        <f>IF(ISBLANK($E67),"",IF($E67&lt;&gt;"",HLOOKUP($E67,'Effort Definition'!$C$11:$F$19,9,FALSE),""))</f>
        <v/>
      </c>
      <c r="O67" s="34">
        <f t="shared" si="3"/>
        <v>0</v>
      </c>
    </row>
    <row r="68" spans="2:15" s="32" customFormat="1">
      <c r="B68" s="39"/>
      <c r="C68" s="61"/>
      <c r="D68" s="41"/>
      <c r="E68" s="63"/>
      <c r="F68" s="34" t="str">
        <f t="shared" si="2"/>
        <v/>
      </c>
      <c r="G68" s="34" t="str">
        <f>IF(ISBLANK($E68),"",IF($E68&lt;&gt;"",HLOOKUP($E68,'Effort Definition'!$C$11:$F$19,2,FALSE),""))</f>
        <v/>
      </c>
      <c r="H68" s="34" t="str">
        <f>IF(ISBLANK($E68),"",IF($E68&lt;&gt;"",HLOOKUP($E68,'Effort Definition'!$C$11:$F$19,3,FALSE),""))</f>
        <v/>
      </c>
      <c r="I68" s="34" t="str">
        <f>IF(ISBLANK($E68),"",IF($E68&lt;&gt;"",HLOOKUP($E68,'Effort Definition'!$C$11:$F$19,4,FALSE),""))</f>
        <v/>
      </c>
      <c r="J68" s="34" t="str">
        <f>IF(ISBLANK($E68),"",IF($E68&lt;&gt;"",HLOOKUP($E68,'Effort Definition'!$C$11:$F$19,5,FALSE),""))</f>
        <v/>
      </c>
      <c r="K68" s="34" t="str">
        <f>IF(ISBLANK($E68),"",IF($E68&lt;&gt;"",HLOOKUP($E68,'Effort Definition'!$C$11:$F$19,6,FALSE),""))</f>
        <v/>
      </c>
      <c r="L68" s="34" t="str">
        <f>IF(ISBLANK($E68),"",IF($E68&lt;&gt;"",HLOOKUP($E68,'Effort Definition'!$C$11:$F$19,7,FALSE),""))</f>
        <v/>
      </c>
      <c r="M68" s="34" t="str">
        <f>IF(ISBLANK($E68),"",IF($E68&lt;&gt;"",HLOOKUP($E68,'Effort Definition'!$C$11:$F$19,8,FALSE),""))</f>
        <v/>
      </c>
      <c r="N68" s="34" t="str">
        <f>IF(ISBLANK($E68),"",IF($E68&lt;&gt;"",HLOOKUP($E68,'Effort Definition'!$C$11:$F$19,9,FALSE),""))</f>
        <v/>
      </c>
      <c r="O68" s="34">
        <f t="shared" si="3"/>
        <v>0</v>
      </c>
    </row>
    <row r="69" spans="2:15" s="32" customFormat="1">
      <c r="B69" s="39"/>
      <c r="C69" s="61"/>
      <c r="D69" s="41"/>
      <c r="E69" s="63"/>
      <c r="F69" s="34" t="str">
        <f t="shared" si="2"/>
        <v/>
      </c>
      <c r="G69" s="34" t="str">
        <f>IF(ISBLANK($E69),"",IF($E69&lt;&gt;"",HLOOKUP($E69,'Effort Definition'!$C$11:$F$19,2,FALSE),""))</f>
        <v/>
      </c>
      <c r="H69" s="34" t="str">
        <f>IF(ISBLANK($E69),"",IF($E69&lt;&gt;"",HLOOKUP($E69,'Effort Definition'!$C$11:$F$19,3,FALSE),""))</f>
        <v/>
      </c>
      <c r="I69" s="34" t="str">
        <f>IF(ISBLANK($E69),"",IF($E69&lt;&gt;"",HLOOKUP($E69,'Effort Definition'!$C$11:$F$19,4,FALSE),""))</f>
        <v/>
      </c>
      <c r="J69" s="34" t="str">
        <f>IF(ISBLANK($E69),"",IF($E69&lt;&gt;"",HLOOKUP($E69,'Effort Definition'!$C$11:$F$19,5,FALSE),""))</f>
        <v/>
      </c>
      <c r="K69" s="34" t="str">
        <f>IF(ISBLANK($E69),"",IF($E69&lt;&gt;"",HLOOKUP($E69,'Effort Definition'!$C$11:$F$19,6,FALSE),""))</f>
        <v/>
      </c>
      <c r="L69" s="34" t="str">
        <f>IF(ISBLANK($E69),"",IF($E69&lt;&gt;"",HLOOKUP($E69,'Effort Definition'!$C$11:$F$19,7,FALSE),""))</f>
        <v/>
      </c>
      <c r="M69" s="34" t="str">
        <f>IF(ISBLANK($E69),"",IF($E69&lt;&gt;"",HLOOKUP($E69,'Effort Definition'!$C$11:$F$19,8,FALSE),""))</f>
        <v/>
      </c>
      <c r="N69" s="34" t="str">
        <f>IF(ISBLANK($E69),"",IF($E69&lt;&gt;"",HLOOKUP($E69,'Effort Definition'!$C$11:$F$19,9,FALSE),""))</f>
        <v/>
      </c>
      <c r="O69" s="34">
        <f t="shared" si="3"/>
        <v>0</v>
      </c>
    </row>
    <row r="70" spans="2:15" s="32" customFormat="1">
      <c r="B70" s="39"/>
      <c r="C70" s="61"/>
      <c r="D70" s="41"/>
      <c r="E70" s="63"/>
      <c r="F70" s="34" t="str">
        <f t="shared" si="2"/>
        <v/>
      </c>
      <c r="G70" s="34" t="str">
        <f>IF(ISBLANK($E70),"",IF($E70&lt;&gt;"",HLOOKUP($E70,'Effort Definition'!$C$11:$F$19,2,FALSE),""))</f>
        <v/>
      </c>
      <c r="H70" s="34" t="str">
        <f>IF(ISBLANK($E70),"",IF($E70&lt;&gt;"",HLOOKUP($E70,'Effort Definition'!$C$11:$F$19,3,FALSE),""))</f>
        <v/>
      </c>
      <c r="I70" s="34" t="str">
        <f>IF(ISBLANK($E70),"",IF($E70&lt;&gt;"",HLOOKUP($E70,'Effort Definition'!$C$11:$F$19,4,FALSE),""))</f>
        <v/>
      </c>
      <c r="J70" s="34" t="str">
        <f>IF(ISBLANK($E70),"",IF($E70&lt;&gt;"",HLOOKUP($E70,'Effort Definition'!$C$11:$F$19,5,FALSE),""))</f>
        <v/>
      </c>
      <c r="K70" s="34" t="str">
        <f>IF(ISBLANK($E70),"",IF($E70&lt;&gt;"",HLOOKUP($E70,'Effort Definition'!$C$11:$F$19,6,FALSE),""))</f>
        <v/>
      </c>
      <c r="L70" s="34" t="str">
        <f>IF(ISBLANK($E70),"",IF($E70&lt;&gt;"",HLOOKUP($E70,'Effort Definition'!$C$11:$F$19,7,FALSE),""))</f>
        <v/>
      </c>
      <c r="M70" s="34" t="str">
        <f>IF(ISBLANK($E70),"",IF($E70&lt;&gt;"",HLOOKUP($E70,'Effort Definition'!$C$11:$F$19,8,FALSE),""))</f>
        <v/>
      </c>
      <c r="N70" s="34" t="str">
        <f>IF(ISBLANK($E70),"",IF($E70&lt;&gt;"",HLOOKUP($E70,'Effort Definition'!$C$11:$F$19,9,FALSE),""))</f>
        <v/>
      </c>
      <c r="O70" s="34">
        <f t="shared" si="3"/>
        <v>0</v>
      </c>
    </row>
    <row r="71" spans="2:15" s="32" customFormat="1">
      <c r="B71" s="39"/>
      <c r="C71" s="61"/>
      <c r="D71" s="41"/>
      <c r="E71" s="63"/>
      <c r="F71" s="34" t="str">
        <f t="shared" ref="F71:F83" si="4">IF(ISBLANK(E71),"",IF(E71="Very Simple",1,IF(E71="Simple",3,IF(E71="Medium",5,IF(E71="Complex",8,)))))</f>
        <v/>
      </c>
      <c r="G71" s="34" t="str">
        <f>IF(ISBLANK($E71),"",IF($E71&lt;&gt;"",HLOOKUP($E71,'Effort Definition'!$C$11:$F$19,2,FALSE),""))</f>
        <v/>
      </c>
      <c r="H71" s="34" t="str">
        <f>IF(ISBLANK($E71),"",IF($E71&lt;&gt;"",HLOOKUP($E71,'Effort Definition'!$C$11:$F$19,3,FALSE),""))</f>
        <v/>
      </c>
      <c r="I71" s="34" t="str">
        <f>IF(ISBLANK($E71),"",IF($E71&lt;&gt;"",HLOOKUP($E71,'Effort Definition'!$C$11:$F$19,4,FALSE),""))</f>
        <v/>
      </c>
      <c r="J71" s="34" t="str">
        <f>IF(ISBLANK($E71),"",IF($E71&lt;&gt;"",HLOOKUP($E71,'Effort Definition'!$C$11:$F$19,5,FALSE),""))</f>
        <v/>
      </c>
      <c r="K71" s="34" t="str">
        <f>IF(ISBLANK($E71),"",IF($E71&lt;&gt;"",HLOOKUP($E71,'Effort Definition'!$C$11:$F$19,6,FALSE),""))</f>
        <v/>
      </c>
      <c r="L71" s="34" t="str">
        <f>IF(ISBLANK($E71),"",IF($E71&lt;&gt;"",HLOOKUP($E71,'Effort Definition'!$C$11:$F$19,7,FALSE),""))</f>
        <v/>
      </c>
      <c r="M71" s="34" t="str">
        <f>IF(ISBLANK($E71),"",IF($E71&lt;&gt;"",HLOOKUP($E71,'Effort Definition'!$C$11:$F$19,8,FALSE),""))</f>
        <v/>
      </c>
      <c r="N71" s="34" t="str">
        <f>IF(ISBLANK($E71),"",IF($E71&lt;&gt;"",HLOOKUP($E71,'Effort Definition'!$C$11:$F$19,9,FALSE),""))</f>
        <v/>
      </c>
      <c r="O71" s="34">
        <f t="shared" ref="O71:O83" si="5">SUM(G71:N71)</f>
        <v>0</v>
      </c>
    </row>
    <row r="72" spans="2:15" s="32" customFormat="1">
      <c r="B72" s="39"/>
      <c r="C72" s="61"/>
      <c r="D72" s="41"/>
      <c r="E72" s="63"/>
      <c r="F72" s="34" t="str">
        <f t="shared" si="4"/>
        <v/>
      </c>
      <c r="G72" s="34" t="str">
        <f>IF(ISBLANK($E72),"",IF($E72&lt;&gt;"",HLOOKUP($E72,'Effort Definition'!$C$11:$F$19,2,FALSE),""))</f>
        <v/>
      </c>
      <c r="H72" s="34" t="str">
        <f>IF(ISBLANK($E72),"",IF($E72&lt;&gt;"",HLOOKUP($E72,'Effort Definition'!$C$11:$F$19,3,FALSE),""))</f>
        <v/>
      </c>
      <c r="I72" s="34" t="str">
        <f>IF(ISBLANK($E72),"",IF($E72&lt;&gt;"",HLOOKUP($E72,'Effort Definition'!$C$11:$F$19,4,FALSE),""))</f>
        <v/>
      </c>
      <c r="J72" s="34" t="str">
        <f>IF(ISBLANK($E72),"",IF($E72&lt;&gt;"",HLOOKUP($E72,'Effort Definition'!$C$11:$F$19,5,FALSE),""))</f>
        <v/>
      </c>
      <c r="K72" s="34" t="str">
        <f>IF(ISBLANK($E72),"",IF($E72&lt;&gt;"",HLOOKUP($E72,'Effort Definition'!$C$11:$F$19,6,FALSE),""))</f>
        <v/>
      </c>
      <c r="L72" s="34" t="str">
        <f>IF(ISBLANK($E72),"",IF($E72&lt;&gt;"",HLOOKUP($E72,'Effort Definition'!$C$11:$F$19,7,FALSE),""))</f>
        <v/>
      </c>
      <c r="M72" s="34" t="str">
        <f>IF(ISBLANK($E72),"",IF($E72&lt;&gt;"",HLOOKUP($E72,'Effort Definition'!$C$11:$F$19,8,FALSE),""))</f>
        <v/>
      </c>
      <c r="N72" s="34" t="str">
        <f>IF(ISBLANK($E72),"",IF($E72&lt;&gt;"",HLOOKUP($E72,'Effort Definition'!$C$11:$F$19,9,FALSE),""))</f>
        <v/>
      </c>
      <c r="O72" s="34">
        <f t="shared" si="5"/>
        <v>0</v>
      </c>
    </row>
    <row r="73" spans="2:15" s="32" customFormat="1">
      <c r="B73" s="39"/>
      <c r="C73" s="61"/>
      <c r="D73" s="41"/>
      <c r="E73" s="63"/>
      <c r="F73" s="34" t="str">
        <f t="shared" si="4"/>
        <v/>
      </c>
      <c r="G73" s="34" t="str">
        <f>IF(ISBLANK($E73),"",IF($E73&lt;&gt;"",HLOOKUP($E73,'Effort Definition'!$C$11:$F$19,2,FALSE),""))</f>
        <v/>
      </c>
      <c r="H73" s="34" t="str">
        <f>IF(ISBLANK($E73),"",IF($E73&lt;&gt;"",HLOOKUP($E73,'Effort Definition'!$C$11:$F$19,3,FALSE),""))</f>
        <v/>
      </c>
      <c r="I73" s="34" t="str">
        <f>IF(ISBLANK($E73),"",IF($E73&lt;&gt;"",HLOOKUP($E73,'Effort Definition'!$C$11:$F$19,4,FALSE),""))</f>
        <v/>
      </c>
      <c r="J73" s="34" t="str">
        <f>IF(ISBLANK($E73),"",IF($E73&lt;&gt;"",HLOOKUP($E73,'Effort Definition'!$C$11:$F$19,5,FALSE),""))</f>
        <v/>
      </c>
      <c r="K73" s="34" t="str">
        <f>IF(ISBLANK($E73),"",IF($E73&lt;&gt;"",HLOOKUP($E73,'Effort Definition'!$C$11:$F$19,6,FALSE),""))</f>
        <v/>
      </c>
      <c r="L73" s="34" t="str">
        <f>IF(ISBLANK($E73),"",IF($E73&lt;&gt;"",HLOOKUP($E73,'Effort Definition'!$C$11:$F$19,7,FALSE),""))</f>
        <v/>
      </c>
      <c r="M73" s="34" t="str">
        <f>IF(ISBLANK($E73),"",IF($E73&lt;&gt;"",HLOOKUP($E73,'Effort Definition'!$C$11:$F$19,8,FALSE),""))</f>
        <v/>
      </c>
      <c r="N73" s="34" t="str">
        <f>IF(ISBLANK($E73),"",IF($E73&lt;&gt;"",HLOOKUP($E73,'Effort Definition'!$C$11:$F$19,9,FALSE),""))</f>
        <v/>
      </c>
      <c r="O73" s="34">
        <f t="shared" si="5"/>
        <v>0</v>
      </c>
    </row>
    <row r="74" spans="2:15" s="32" customFormat="1">
      <c r="B74" s="39"/>
      <c r="C74" s="61"/>
      <c r="D74" s="41"/>
      <c r="E74" s="63"/>
      <c r="F74" s="34" t="str">
        <f t="shared" si="4"/>
        <v/>
      </c>
      <c r="G74" s="34" t="str">
        <f>IF(ISBLANK($E74),"",IF($E74&lt;&gt;"",HLOOKUP($E74,'Effort Definition'!$C$11:$F$19,2,FALSE),""))</f>
        <v/>
      </c>
      <c r="H74" s="34" t="str">
        <f>IF(ISBLANK($E74),"",IF($E74&lt;&gt;"",HLOOKUP($E74,'Effort Definition'!$C$11:$F$19,3,FALSE),""))</f>
        <v/>
      </c>
      <c r="I74" s="34" t="str">
        <f>IF(ISBLANK($E74),"",IF($E74&lt;&gt;"",HLOOKUP($E74,'Effort Definition'!$C$11:$F$19,4,FALSE),""))</f>
        <v/>
      </c>
      <c r="J74" s="34" t="str">
        <f>IF(ISBLANK($E74),"",IF($E74&lt;&gt;"",HLOOKUP($E74,'Effort Definition'!$C$11:$F$19,5,FALSE),""))</f>
        <v/>
      </c>
      <c r="K74" s="34" t="str">
        <f>IF(ISBLANK($E74),"",IF($E74&lt;&gt;"",HLOOKUP($E74,'Effort Definition'!$C$11:$F$19,6,FALSE),""))</f>
        <v/>
      </c>
      <c r="L74" s="34" t="str">
        <f>IF(ISBLANK($E74),"",IF($E74&lt;&gt;"",HLOOKUP($E74,'Effort Definition'!$C$11:$F$19,7,FALSE),""))</f>
        <v/>
      </c>
      <c r="M74" s="34" t="str">
        <f>IF(ISBLANK($E74),"",IF($E74&lt;&gt;"",HLOOKUP($E74,'Effort Definition'!$C$11:$F$19,8,FALSE),""))</f>
        <v/>
      </c>
      <c r="N74" s="34" t="str">
        <f>IF(ISBLANK($E74),"",IF($E74&lt;&gt;"",HLOOKUP($E74,'Effort Definition'!$C$11:$F$19,9,FALSE),""))</f>
        <v/>
      </c>
      <c r="O74" s="34">
        <f t="shared" si="5"/>
        <v>0</v>
      </c>
    </row>
    <row r="75" spans="2:15" s="32" customFormat="1">
      <c r="B75" s="39"/>
      <c r="C75" s="61"/>
      <c r="D75" s="41"/>
      <c r="E75" s="63"/>
      <c r="F75" s="34" t="str">
        <f t="shared" si="4"/>
        <v/>
      </c>
      <c r="G75" s="34" t="str">
        <f>IF(ISBLANK($E75),"",IF($E75&lt;&gt;"",HLOOKUP($E75,'Effort Definition'!$C$11:$F$19,2,FALSE),""))</f>
        <v/>
      </c>
      <c r="H75" s="34" t="str">
        <f>IF(ISBLANK($E75),"",IF($E75&lt;&gt;"",HLOOKUP($E75,'Effort Definition'!$C$11:$F$19,3,FALSE),""))</f>
        <v/>
      </c>
      <c r="I75" s="34" t="str">
        <f>IF(ISBLANK($E75),"",IF($E75&lt;&gt;"",HLOOKUP($E75,'Effort Definition'!$C$11:$F$19,4,FALSE),""))</f>
        <v/>
      </c>
      <c r="J75" s="34" t="str">
        <f>IF(ISBLANK($E75),"",IF($E75&lt;&gt;"",HLOOKUP($E75,'Effort Definition'!$C$11:$F$19,5,FALSE),""))</f>
        <v/>
      </c>
      <c r="K75" s="34" t="str">
        <f>IF(ISBLANK($E75),"",IF($E75&lt;&gt;"",HLOOKUP($E75,'Effort Definition'!$C$11:$F$19,6,FALSE),""))</f>
        <v/>
      </c>
      <c r="L75" s="34" t="str">
        <f>IF(ISBLANK($E75),"",IF($E75&lt;&gt;"",HLOOKUP($E75,'Effort Definition'!$C$11:$F$19,7,FALSE),""))</f>
        <v/>
      </c>
      <c r="M75" s="34" t="str">
        <f>IF(ISBLANK($E75),"",IF($E75&lt;&gt;"",HLOOKUP($E75,'Effort Definition'!$C$11:$F$19,8,FALSE),""))</f>
        <v/>
      </c>
      <c r="N75" s="34" t="str">
        <f>IF(ISBLANK($E75),"",IF($E75&lt;&gt;"",HLOOKUP($E75,'Effort Definition'!$C$11:$F$19,9,FALSE),""))</f>
        <v/>
      </c>
      <c r="O75" s="34">
        <f t="shared" si="5"/>
        <v>0</v>
      </c>
    </row>
    <row r="76" spans="2:15" s="32" customFormat="1">
      <c r="B76" s="39"/>
      <c r="C76" s="61"/>
      <c r="D76" s="41"/>
      <c r="E76" s="63"/>
      <c r="F76" s="34" t="str">
        <f t="shared" si="4"/>
        <v/>
      </c>
      <c r="G76" s="34" t="str">
        <f>IF(ISBLANK($E76),"",IF($E76&lt;&gt;"",HLOOKUP($E76,'Effort Definition'!$C$11:$F$19,2,FALSE),""))</f>
        <v/>
      </c>
      <c r="H76" s="34" t="str">
        <f>IF(ISBLANK($E76),"",IF($E76&lt;&gt;"",HLOOKUP($E76,'Effort Definition'!$C$11:$F$19,3,FALSE),""))</f>
        <v/>
      </c>
      <c r="I76" s="34" t="str">
        <f>IF(ISBLANK($E76),"",IF($E76&lt;&gt;"",HLOOKUP($E76,'Effort Definition'!$C$11:$F$19,4,FALSE),""))</f>
        <v/>
      </c>
      <c r="J76" s="34" t="str">
        <f>IF(ISBLANK($E76),"",IF($E76&lt;&gt;"",HLOOKUP($E76,'Effort Definition'!$C$11:$F$19,5,FALSE),""))</f>
        <v/>
      </c>
      <c r="K76" s="34" t="str">
        <f>IF(ISBLANK($E76),"",IF($E76&lt;&gt;"",HLOOKUP($E76,'Effort Definition'!$C$11:$F$19,6,FALSE),""))</f>
        <v/>
      </c>
      <c r="L76" s="34" t="str">
        <f>IF(ISBLANK($E76),"",IF($E76&lt;&gt;"",HLOOKUP($E76,'Effort Definition'!$C$11:$F$19,7,FALSE),""))</f>
        <v/>
      </c>
      <c r="M76" s="34" t="str">
        <f>IF(ISBLANK($E76),"",IF($E76&lt;&gt;"",HLOOKUP($E76,'Effort Definition'!$C$11:$F$19,8,FALSE),""))</f>
        <v/>
      </c>
      <c r="N76" s="34" t="str">
        <f>IF(ISBLANK($E76),"",IF($E76&lt;&gt;"",HLOOKUP($E76,'Effort Definition'!$C$11:$F$19,9,FALSE),""))</f>
        <v/>
      </c>
      <c r="O76" s="34">
        <f t="shared" si="5"/>
        <v>0</v>
      </c>
    </row>
    <row r="77" spans="2:15" s="32" customFormat="1">
      <c r="B77" s="39"/>
      <c r="C77" s="62"/>
      <c r="D77" s="41"/>
      <c r="E77" s="64"/>
      <c r="F77" s="34" t="str">
        <f t="shared" si="4"/>
        <v/>
      </c>
      <c r="G77" s="34" t="str">
        <f>IF(ISBLANK($E77),"",IF($E77&lt;&gt;"",HLOOKUP($E77,'Effort Definition'!$C$11:$F$19,2,FALSE),""))</f>
        <v/>
      </c>
      <c r="H77" s="34" t="str">
        <f>IF(ISBLANK($E77),"",IF($E77&lt;&gt;"",HLOOKUP($E77,'Effort Definition'!$C$11:$F$19,3,FALSE),""))</f>
        <v/>
      </c>
      <c r="I77" s="34" t="str">
        <f>IF(ISBLANK($E77),"",IF($E77&lt;&gt;"",HLOOKUP($E77,'Effort Definition'!$C$11:$F$19,4,FALSE),""))</f>
        <v/>
      </c>
      <c r="J77" s="34" t="str">
        <f>IF(ISBLANK($E77),"",IF($E77&lt;&gt;"",HLOOKUP($E77,'Effort Definition'!$C$11:$F$19,5,FALSE),""))</f>
        <v/>
      </c>
      <c r="K77" s="34" t="str">
        <f>IF(ISBLANK($E77),"",IF($E77&lt;&gt;"",HLOOKUP($E77,'Effort Definition'!$C$11:$F$19,6,FALSE),""))</f>
        <v/>
      </c>
      <c r="L77" s="34" t="str">
        <f>IF(ISBLANK($E77),"",IF($E77&lt;&gt;"",HLOOKUP($E77,'Effort Definition'!$C$11:$F$19,7,FALSE),""))</f>
        <v/>
      </c>
      <c r="M77" s="34" t="str">
        <f>IF(ISBLANK($E77),"",IF($E77&lt;&gt;"",HLOOKUP($E77,'Effort Definition'!$C$11:$F$19,8,FALSE),""))</f>
        <v/>
      </c>
      <c r="N77" s="34" t="str">
        <f>IF(ISBLANK($E77),"",IF($E77&lt;&gt;"",HLOOKUP($E77,'Effort Definition'!$C$11:$F$19,9,FALSE),""))</f>
        <v/>
      </c>
      <c r="O77" s="34">
        <f t="shared" si="5"/>
        <v>0</v>
      </c>
    </row>
    <row r="78" spans="2:15" s="32" customFormat="1" ht="14.25" customHeight="1">
      <c r="B78" s="39"/>
      <c r="C78" s="60"/>
      <c r="D78" s="40"/>
      <c r="E78" s="63"/>
      <c r="F78" s="34" t="str">
        <f t="shared" si="4"/>
        <v/>
      </c>
      <c r="G78" s="34" t="str">
        <f>IF(ISBLANK($E78),"",IF($E78&lt;&gt;"",HLOOKUP($E78,'Effort Definition'!$C$11:$F$19,2,FALSE),""))</f>
        <v/>
      </c>
      <c r="H78" s="34" t="str">
        <f>IF(ISBLANK($E78),"",IF($E78&lt;&gt;"",HLOOKUP($E78,'Effort Definition'!$C$11:$F$19,3,FALSE),""))</f>
        <v/>
      </c>
      <c r="I78" s="34" t="str">
        <f>IF(ISBLANK($E78),"",IF($E78&lt;&gt;"",HLOOKUP($E78,'Effort Definition'!$C$11:$F$19,4,FALSE),""))</f>
        <v/>
      </c>
      <c r="J78" s="34" t="str">
        <f>IF(ISBLANK($E78),"",IF($E78&lt;&gt;"",HLOOKUP($E78,'Effort Definition'!$C$11:$F$19,5,FALSE),""))</f>
        <v/>
      </c>
      <c r="K78" s="34" t="str">
        <f>IF(ISBLANK($E78),"",IF($E78&lt;&gt;"",HLOOKUP($E78,'Effort Definition'!$C$11:$F$19,6,FALSE),""))</f>
        <v/>
      </c>
      <c r="L78" s="34" t="str">
        <f>IF(ISBLANK($E78),"",IF($E78&lt;&gt;"",HLOOKUP($E78,'Effort Definition'!$C$11:$F$19,7,FALSE),""))</f>
        <v/>
      </c>
      <c r="M78" s="34" t="str">
        <f>IF(ISBLANK($E78),"",IF($E78&lt;&gt;"",HLOOKUP($E78,'Effort Definition'!$C$11:$F$19,8,FALSE),""))</f>
        <v/>
      </c>
      <c r="N78" s="34" t="str">
        <f>IF(ISBLANK($E78),"",IF($E78&lt;&gt;"",HLOOKUP($E78,'Effort Definition'!$C$11:$F$19,9,FALSE),""))</f>
        <v/>
      </c>
      <c r="O78" s="34">
        <f t="shared" si="5"/>
        <v>0</v>
      </c>
    </row>
    <row r="79" spans="2:15" s="32" customFormat="1">
      <c r="B79" s="39"/>
      <c r="C79" s="61"/>
      <c r="D79" s="41"/>
      <c r="E79" s="63"/>
      <c r="F79" s="34" t="str">
        <f t="shared" si="4"/>
        <v/>
      </c>
      <c r="G79" s="34" t="str">
        <f>IF(ISBLANK($E79),"",IF($E79&lt;&gt;"",HLOOKUP($E79,'Effort Definition'!$C$11:$F$19,2,FALSE),""))</f>
        <v/>
      </c>
      <c r="H79" s="34" t="str">
        <f>IF(ISBLANK($E79),"",IF($E79&lt;&gt;"",HLOOKUP($E79,'Effort Definition'!$C$11:$F$19,3,FALSE),""))</f>
        <v/>
      </c>
      <c r="I79" s="34" t="str">
        <f>IF(ISBLANK($E79),"",IF($E79&lt;&gt;"",HLOOKUP($E79,'Effort Definition'!$C$11:$F$19,4,FALSE),""))</f>
        <v/>
      </c>
      <c r="J79" s="34" t="str">
        <f>IF(ISBLANK($E79),"",IF($E79&lt;&gt;"",HLOOKUP($E79,'Effort Definition'!$C$11:$F$19,5,FALSE),""))</f>
        <v/>
      </c>
      <c r="K79" s="34" t="str">
        <f>IF(ISBLANK($E79),"",IF($E79&lt;&gt;"",HLOOKUP($E79,'Effort Definition'!$C$11:$F$19,6,FALSE),""))</f>
        <v/>
      </c>
      <c r="L79" s="34" t="str">
        <f>IF(ISBLANK($E79),"",IF($E79&lt;&gt;"",HLOOKUP($E79,'Effort Definition'!$C$11:$F$19,7,FALSE),""))</f>
        <v/>
      </c>
      <c r="M79" s="34" t="str">
        <f>IF(ISBLANK($E79),"",IF($E79&lt;&gt;"",HLOOKUP($E79,'Effort Definition'!$C$11:$F$19,8,FALSE),""))</f>
        <v/>
      </c>
      <c r="N79" s="34" t="str">
        <f>IF(ISBLANK($E79),"",IF($E79&lt;&gt;"",HLOOKUP($E79,'Effort Definition'!$C$11:$F$19,9,FALSE),""))</f>
        <v/>
      </c>
      <c r="O79" s="34">
        <f t="shared" si="5"/>
        <v>0</v>
      </c>
    </row>
    <row r="80" spans="2:15" s="32" customFormat="1">
      <c r="B80" s="39"/>
      <c r="C80" s="62"/>
      <c r="D80" s="41"/>
      <c r="E80" s="64"/>
      <c r="F80" s="34" t="str">
        <f t="shared" si="4"/>
        <v/>
      </c>
      <c r="G80" s="34" t="str">
        <f>IF(ISBLANK($E80),"",IF($E80&lt;&gt;"",HLOOKUP($E80,'Effort Definition'!$C$11:$F$19,2,FALSE),""))</f>
        <v/>
      </c>
      <c r="H80" s="34" t="str">
        <f>IF(ISBLANK($E80),"",IF($E80&lt;&gt;"",HLOOKUP($E80,'Effort Definition'!$C$11:$F$19,3,FALSE),""))</f>
        <v/>
      </c>
      <c r="I80" s="34" t="str">
        <f>IF(ISBLANK($E80),"",IF($E80&lt;&gt;"",HLOOKUP($E80,'Effort Definition'!$C$11:$F$19,4,FALSE),""))</f>
        <v/>
      </c>
      <c r="J80" s="34" t="str">
        <f>IF(ISBLANK($E80),"",IF($E80&lt;&gt;"",HLOOKUP($E80,'Effort Definition'!$C$11:$F$19,5,FALSE),""))</f>
        <v/>
      </c>
      <c r="K80" s="34" t="str">
        <f>IF(ISBLANK($E80),"",IF($E80&lt;&gt;"",HLOOKUP($E80,'Effort Definition'!$C$11:$F$19,6,FALSE),""))</f>
        <v/>
      </c>
      <c r="L80" s="34" t="str">
        <f>IF(ISBLANK($E80),"",IF($E80&lt;&gt;"",HLOOKUP($E80,'Effort Definition'!$C$11:$F$19,7,FALSE),""))</f>
        <v/>
      </c>
      <c r="M80" s="34" t="str">
        <f>IF(ISBLANK($E80),"",IF($E80&lt;&gt;"",HLOOKUP($E80,'Effort Definition'!$C$11:$F$19,8,FALSE),""))</f>
        <v/>
      </c>
      <c r="N80" s="34" t="str">
        <f>IF(ISBLANK($E80),"",IF($E80&lt;&gt;"",HLOOKUP($E80,'Effort Definition'!$C$11:$F$19,9,FALSE),""))</f>
        <v/>
      </c>
      <c r="O80" s="34">
        <f t="shared" si="5"/>
        <v>0</v>
      </c>
    </row>
    <row r="81" spans="2:15" s="32" customFormat="1">
      <c r="B81" s="39"/>
      <c r="C81" s="62"/>
      <c r="D81" s="41"/>
      <c r="E81" s="64"/>
      <c r="F81" s="34" t="str">
        <f t="shared" si="4"/>
        <v/>
      </c>
      <c r="G81" s="34" t="str">
        <f>IF(ISBLANK($E81),"",IF($E81&lt;&gt;"",HLOOKUP($E81,'Effort Definition'!$C$11:$F$19,2,FALSE),""))</f>
        <v/>
      </c>
      <c r="H81" s="34" t="str">
        <f>IF(ISBLANK($E81),"",IF($E81&lt;&gt;"",HLOOKUP($E81,'Effort Definition'!$C$11:$F$19,3,FALSE),""))</f>
        <v/>
      </c>
      <c r="I81" s="34" t="str">
        <f>IF(ISBLANK($E81),"",IF($E81&lt;&gt;"",HLOOKUP($E81,'Effort Definition'!$C$11:$F$19,4,FALSE),""))</f>
        <v/>
      </c>
      <c r="J81" s="34" t="str">
        <f>IF(ISBLANK($E81),"",IF($E81&lt;&gt;"",HLOOKUP($E81,'Effort Definition'!$C$11:$F$19,5,FALSE),""))</f>
        <v/>
      </c>
      <c r="K81" s="34" t="str">
        <f>IF(ISBLANK($E81),"",IF($E81&lt;&gt;"",HLOOKUP($E81,'Effort Definition'!$C$11:$F$19,6,FALSE),""))</f>
        <v/>
      </c>
      <c r="L81" s="34" t="str">
        <f>IF(ISBLANK($E81),"",IF($E81&lt;&gt;"",HLOOKUP($E81,'Effort Definition'!$C$11:$F$19,7,FALSE),""))</f>
        <v/>
      </c>
      <c r="M81" s="34" t="str">
        <f>IF(ISBLANK($E81),"",IF($E81&lt;&gt;"",HLOOKUP($E81,'Effort Definition'!$C$11:$F$19,8,FALSE),""))</f>
        <v/>
      </c>
      <c r="N81" s="34" t="str">
        <f>IF(ISBLANK($E81),"",IF($E81&lt;&gt;"",HLOOKUP($E81,'Effort Definition'!$C$11:$F$19,9,FALSE),""))</f>
        <v/>
      </c>
      <c r="O81" s="34">
        <f t="shared" si="5"/>
        <v>0</v>
      </c>
    </row>
    <row r="82" spans="2:15" s="32" customFormat="1">
      <c r="B82" s="39"/>
      <c r="C82" s="62"/>
      <c r="D82" s="41"/>
      <c r="E82" s="64"/>
      <c r="F82" s="34" t="str">
        <f t="shared" si="4"/>
        <v/>
      </c>
      <c r="G82" s="34" t="str">
        <f>IF(ISBLANK($E82),"",IF($E82&lt;&gt;"",HLOOKUP($E82,'Effort Definition'!$C$11:$F$19,2,FALSE),""))</f>
        <v/>
      </c>
      <c r="H82" s="34" t="str">
        <f>IF(ISBLANK($E82),"",IF($E82&lt;&gt;"",HLOOKUP($E82,'Effort Definition'!$C$11:$F$19,3,FALSE),""))</f>
        <v/>
      </c>
      <c r="I82" s="34" t="str">
        <f>IF(ISBLANK($E82),"",IF($E82&lt;&gt;"",HLOOKUP($E82,'Effort Definition'!$C$11:$F$19,4,FALSE),""))</f>
        <v/>
      </c>
      <c r="J82" s="34" t="str">
        <f>IF(ISBLANK($E82),"",IF($E82&lt;&gt;"",HLOOKUP($E82,'Effort Definition'!$C$11:$F$19,5,FALSE),""))</f>
        <v/>
      </c>
      <c r="K82" s="34" t="str">
        <f>IF(ISBLANK($E82),"",IF($E82&lt;&gt;"",HLOOKUP($E82,'Effort Definition'!$C$11:$F$19,6,FALSE),""))</f>
        <v/>
      </c>
      <c r="L82" s="34" t="str">
        <f>IF(ISBLANK($E82),"",IF($E82&lt;&gt;"",HLOOKUP($E82,'Effort Definition'!$C$11:$F$19,7,FALSE),""))</f>
        <v/>
      </c>
      <c r="M82" s="34" t="str">
        <f>IF(ISBLANK($E82),"",IF($E82&lt;&gt;"",HLOOKUP($E82,'Effort Definition'!$C$11:$F$19,8,FALSE),""))</f>
        <v/>
      </c>
      <c r="N82" s="34" t="str">
        <f>IF(ISBLANK($E82),"",IF($E82&lt;&gt;"",HLOOKUP($E82,'Effort Definition'!$C$11:$F$19,9,FALSE),""))</f>
        <v/>
      </c>
      <c r="O82" s="34">
        <f t="shared" si="5"/>
        <v>0</v>
      </c>
    </row>
    <row r="83" spans="2:15" s="32" customFormat="1">
      <c r="B83" s="39"/>
      <c r="C83" s="62"/>
      <c r="D83" s="41"/>
      <c r="E83" s="64"/>
      <c r="F83" s="34" t="str">
        <f t="shared" si="4"/>
        <v/>
      </c>
      <c r="G83" s="34" t="str">
        <f>IF(ISBLANK($E83),"",IF($E83&lt;&gt;"",HLOOKUP($E83,'Effort Definition'!$C$11:$F$19,2,FALSE),""))</f>
        <v/>
      </c>
      <c r="H83" s="34" t="str">
        <f>IF(ISBLANK($E83),"",IF($E83&lt;&gt;"",HLOOKUP($E83,'Effort Definition'!$C$11:$F$19,3,FALSE),""))</f>
        <v/>
      </c>
      <c r="I83" s="34" t="str">
        <f>IF(ISBLANK($E83),"",IF($E83&lt;&gt;"",HLOOKUP($E83,'Effort Definition'!$C$11:$F$19,4,FALSE),""))</f>
        <v/>
      </c>
      <c r="J83" s="34" t="str">
        <f>IF(ISBLANK($E83),"",IF($E83&lt;&gt;"",HLOOKUP($E83,'Effort Definition'!$C$11:$F$19,5,FALSE),""))</f>
        <v/>
      </c>
      <c r="K83" s="34" t="str">
        <f>IF(ISBLANK($E83),"",IF($E83&lt;&gt;"",HLOOKUP($E83,'Effort Definition'!$C$11:$F$19,6,FALSE),""))</f>
        <v/>
      </c>
      <c r="L83" s="34" t="str">
        <f>IF(ISBLANK($E83),"",IF($E83&lt;&gt;"",HLOOKUP($E83,'Effort Definition'!$C$11:$F$19,7,FALSE),""))</f>
        <v/>
      </c>
      <c r="M83" s="34" t="str">
        <f>IF(ISBLANK($E83),"",IF($E83&lt;&gt;"",HLOOKUP($E83,'Effort Definition'!$C$11:$F$19,8,FALSE),""))</f>
        <v/>
      </c>
      <c r="N83" s="34" t="str">
        <f>IF(ISBLANK($E83),"",IF($E83&lt;&gt;"",HLOOKUP($E83,'Effort Definition'!$C$11:$F$19,9,FALSE),""))</f>
        <v/>
      </c>
      <c r="O83" s="34">
        <f t="shared" si="5"/>
        <v>0</v>
      </c>
    </row>
    <row r="84" spans="2:15" s="32" customFormat="1">
      <c r="B84" s="33"/>
      <c r="C84" s="59"/>
      <c r="D84" s="35"/>
      <c r="E84" s="34"/>
      <c r="F84" s="34" t="str">
        <f>IF(E84='Complexity Guide'!$C$34,'Complexity Guide'!$C$35,IF(E84='Complexity Guide'!$D$34,'Complexity Guide'!$D$35,IF(E84='Complexity Guide'!$E$34,'Complexity Guide'!$E$35,IF(E84='Complexity Guide'!$F$34,'Complexity Guide'!$F$35," "))))</f>
        <v xml:space="preserve"> </v>
      </c>
      <c r="G84" s="34" t="str">
        <f>IF(E84&lt;&gt;"",HLOOKUP(E84,#REF!,2,FALSE),"")</f>
        <v/>
      </c>
      <c r="H84" s="34"/>
      <c r="I84" s="34" t="str">
        <f>IF(E84&lt;&gt;"",HLOOKUP(E84,'Effort Definition'!C21:F29,4,FALSE),"")</f>
        <v/>
      </c>
      <c r="J84" s="34"/>
      <c r="K84" s="34"/>
      <c r="L84" s="34"/>
      <c r="M84" s="34"/>
      <c r="N84" s="34"/>
      <c r="O84" s="34"/>
    </row>
    <row r="85" spans="2:15" s="37" customFormat="1">
      <c r="B85" s="176" t="s">
        <v>50</v>
      </c>
      <c r="C85" s="177"/>
      <c r="D85" s="178"/>
      <c r="E85" s="36"/>
      <c r="F85" s="36">
        <f t="shared" ref="F85:O85" si="6">SUM(F6:F84)</f>
        <v>51</v>
      </c>
      <c r="G85" s="36">
        <f t="shared" si="6"/>
        <v>11.25</v>
      </c>
      <c r="H85" s="36">
        <f t="shared" si="6"/>
        <v>29.25</v>
      </c>
      <c r="I85" s="36">
        <f t="shared" si="6"/>
        <v>43</v>
      </c>
      <c r="J85" s="36">
        <f t="shared" si="6"/>
        <v>12.75</v>
      </c>
      <c r="K85" s="36">
        <f t="shared" si="6"/>
        <v>43.5</v>
      </c>
      <c r="L85" s="36">
        <f t="shared" si="6"/>
        <v>2.25</v>
      </c>
      <c r="M85" s="36">
        <f t="shared" si="6"/>
        <v>3</v>
      </c>
      <c r="N85" s="36">
        <f t="shared" si="6"/>
        <v>16</v>
      </c>
      <c r="O85" s="36">
        <f t="shared" si="6"/>
        <v>161</v>
      </c>
    </row>
    <row r="86" spans="2:15">
      <c r="B86" s="1"/>
      <c r="C86" s="2"/>
      <c r="D86" s="45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</row>
    <row r="87" spans="2:15" s="55" customFormat="1" ht="12">
      <c r="B87" s="51"/>
      <c r="C87" s="52" t="s">
        <v>51</v>
      </c>
      <c r="D87" s="53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</row>
    <row r="88" spans="2:15" ht="12">
      <c r="B88" s="1"/>
      <c r="C88" s="19" t="s">
        <v>52</v>
      </c>
      <c r="D88" s="45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</row>
    <row r="89" spans="2:15" ht="12">
      <c r="B89" s="1"/>
      <c r="C89" s="19" t="s">
        <v>53</v>
      </c>
      <c r="D89" s="45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</row>
    <row r="90" spans="2:15" ht="12">
      <c r="B90" s="1"/>
      <c r="C90" s="19" t="s">
        <v>54</v>
      </c>
      <c r="D90" s="45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</row>
    <row r="91" spans="2:15" ht="12">
      <c r="B91" s="1"/>
      <c r="C91" s="19" t="s">
        <v>55</v>
      </c>
      <c r="D91" s="45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</row>
    <row r="92" spans="2:15" ht="12">
      <c r="B92" s="1"/>
      <c r="C92" s="19"/>
      <c r="D92" s="45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</row>
    <row r="93" spans="2:15" ht="12">
      <c r="B93" s="1"/>
      <c r="C93" s="42" t="s">
        <v>56</v>
      </c>
      <c r="D93" s="45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</row>
    <row r="94" spans="2:15" ht="12">
      <c r="B94" s="1"/>
      <c r="C94" s="42" t="s">
        <v>57</v>
      </c>
      <c r="D94" s="45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</row>
    <row r="95" spans="2:15" ht="12">
      <c r="B95" s="1"/>
      <c r="C95" s="42" t="s">
        <v>58</v>
      </c>
      <c r="D95" s="45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</row>
    <row r="96" spans="2:15" ht="12">
      <c r="B96" s="1"/>
      <c r="C96" s="19"/>
      <c r="D96" s="45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</row>
    <row r="97" spans="2:1027" ht="12">
      <c r="B97" s="1"/>
      <c r="C97" s="38" t="s">
        <v>59</v>
      </c>
      <c r="D97" s="38" t="s">
        <v>60</v>
      </c>
      <c r="E97" s="38" t="s">
        <v>61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</row>
    <row r="98" spans="2:1027" ht="12">
      <c r="B98" s="1"/>
      <c r="C98" s="40" t="s">
        <v>62</v>
      </c>
      <c r="D98" s="43" t="s">
        <v>63</v>
      </c>
      <c r="E98" s="47">
        <f>IF(D98="Yes",K85/2,0)</f>
        <v>0</v>
      </c>
      <c r="F98" s="46"/>
      <c r="G98" s="46"/>
      <c r="H98" s="46"/>
      <c r="I98" s="46"/>
      <c r="J98" s="46"/>
      <c r="K98" s="46"/>
      <c r="L98" s="46"/>
      <c r="M98" s="46"/>
      <c r="N98" s="46"/>
      <c r="O98" s="46"/>
    </row>
    <row r="99" spans="2:1027" ht="12">
      <c r="B99" s="1"/>
      <c r="C99" s="40" t="s">
        <v>64</v>
      </c>
      <c r="D99" s="43" t="s">
        <v>63</v>
      </c>
      <c r="E99" s="47">
        <f>IF(D99="Yes",E98/2,0)</f>
        <v>0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</row>
    <row r="100" spans="2:1027" ht="12">
      <c r="B100" s="1"/>
      <c r="C100" s="40" t="s">
        <v>65</v>
      </c>
      <c r="D100" s="43" t="s">
        <v>63</v>
      </c>
      <c r="E100" s="47">
        <f t="shared" ref="E100:E101" si="7">IF(D100="Yes",E99/2,0)</f>
        <v>0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</row>
    <row r="101" spans="2:1027" ht="12">
      <c r="B101" s="1"/>
      <c r="C101" s="40" t="s">
        <v>66</v>
      </c>
      <c r="D101" s="43" t="s">
        <v>63</v>
      </c>
      <c r="E101" s="47">
        <f t="shared" si="7"/>
        <v>0</v>
      </c>
      <c r="F101" s="46"/>
      <c r="G101" s="46"/>
      <c r="H101" s="46"/>
      <c r="I101" s="46"/>
      <c r="J101" s="46"/>
      <c r="K101" s="46"/>
      <c r="L101" s="46"/>
      <c r="M101" s="46"/>
      <c r="N101" s="46"/>
      <c r="O101" s="46"/>
    </row>
    <row r="107" spans="2:1027">
      <c r="P107" s="48"/>
    </row>
    <row r="108" spans="2:1027" ht="13">
      <c r="C108" s="179" t="s">
        <v>67</v>
      </c>
      <c r="D108" s="180"/>
    </row>
    <row r="109" spans="2:1027" s="15" customFormat="1"/>
    <row r="110" spans="2:1027" s="16" customFormat="1"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15"/>
      <c r="PC110" s="15"/>
      <c r="PD110" s="15"/>
      <c r="PE110" s="15"/>
      <c r="PF110" s="15"/>
      <c r="PG110" s="15"/>
      <c r="PH110" s="15"/>
      <c r="PI110" s="15"/>
      <c r="PJ110" s="15"/>
      <c r="PK110" s="15"/>
      <c r="PL110" s="15"/>
      <c r="PM110" s="15"/>
      <c r="PN110" s="15"/>
      <c r="PO110" s="15"/>
      <c r="PP110" s="15"/>
      <c r="PQ110" s="15"/>
      <c r="PR110" s="15"/>
      <c r="PS110" s="15"/>
      <c r="PT110" s="15"/>
      <c r="PU110" s="15"/>
      <c r="PV110" s="15"/>
      <c r="PW110" s="15"/>
      <c r="PX110" s="15"/>
      <c r="PY110" s="15"/>
      <c r="PZ110" s="15"/>
      <c r="QA110" s="15"/>
      <c r="QB110" s="15"/>
      <c r="QC110" s="15"/>
      <c r="QD110" s="15"/>
      <c r="QE110" s="15"/>
      <c r="QF110" s="15"/>
      <c r="QG110" s="15"/>
      <c r="QH110" s="15"/>
      <c r="QI110" s="15"/>
      <c r="QJ110" s="15"/>
      <c r="QK110" s="15"/>
      <c r="QL110" s="15"/>
      <c r="QM110" s="15"/>
      <c r="QN110" s="15"/>
      <c r="QO110" s="15"/>
      <c r="QP110" s="15"/>
      <c r="QQ110" s="15"/>
      <c r="QR110" s="15"/>
      <c r="QS110" s="15"/>
      <c r="QT110" s="15"/>
      <c r="QU110" s="15"/>
      <c r="QV110" s="15"/>
      <c r="QW110" s="15"/>
      <c r="QX110" s="15"/>
      <c r="QY110" s="15"/>
      <c r="QZ110" s="15"/>
      <c r="RA110" s="15"/>
      <c r="RB110" s="15"/>
      <c r="RC110" s="15"/>
      <c r="RD110" s="15"/>
      <c r="RE110" s="15"/>
      <c r="RF110" s="15"/>
      <c r="RG110" s="15"/>
      <c r="RH110" s="15"/>
      <c r="RI110" s="15"/>
      <c r="RJ110" s="15"/>
      <c r="RK110" s="15"/>
      <c r="RL110" s="15"/>
      <c r="RM110" s="15"/>
      <c r="RN110" s="15"/>
      <c r="RO110" s="15"/>
      <c r="RP110" s="15"/>
      <c r="RQ110" s="15"/>
      <c r="RR110" s="15"/>
      <c r="RS110" s="15"/>
      <c r="RT110" s="15"/>
      <c r="RU110" s="15"/>
      <c r="RV110" s="15"/>
      <c r="RW110" s="15"/>
      <c r="RX110" s="15"/>
      <c r="RY110" s="15"/>
      <c r="RZ110" s="15"/>
      <c r="SA110" s="15"/>
      <c r="SB110" s="15"/>
      <c r="SC110" s="15"/>
      <c r="SD110" s="15"/>
      <c r="SE110" s="15"/>
      <c r="SF110" s="15"/>
      <c r="SG110" s="15"/>
      <c r="SH110" s="15"/>
      <c r="SI110" s="15"/>
      <c r="SJ110" s="15"/>
      <c r="SK110" s="15"/>
      <c r="SL110" s="15"/>
      <c r="SM110" s="15"/>
      <c r="SN110" s="15"/>
      <c r="SO110" s="15"/>
      <c r="SP110" s="15"/>
      <c r="SQ110" s="15"/>
      <c r="SR110" s="15"/>
      <c r="SS110" s="15"/>
      <c r="ST110" s="15"/>
      <c r="SU110" s="15"/>
      <c r="SV110" s="15"/>
      <c r="SW110" s="15"/>
      <c r="SX110" s="15"/>
      <c r="SY110" s="15"/>
      <c r="SZ110" s="15"/>
      <c r="TA110" s="15"/>
      <c r="TB110" s="15"/>
      <c r="TC110" s="15"/>
      <c r="TD110" s="15"/>
      <c r="TE110" s="15"/>
      <c r="TF110" s="15"/>
      <c r="TG110" s="15"/>
      <c r="TH110" s="15"/>
      <c r="TI110" s="15"/>
      <c r="TJ110" s="15"/>
      <c r="TK110" s="15"/>
      <c r="TL110" s="15"/>
      <c r="TM110" s="15"/>
      <c r="TN110" s="15"/>
      <c r="TO110" s="15"/>
      <c r="TP110" s="15"/>
      <c r="TQ110" s="15"/>
      <c r="TR110" s="15"/>
      <c r="TS110" s="15"/>
      <c r="TT110" s="15"/>
      <c r="TU110" s="15"/>
      <c r="TV110" s="15"/>
      <c r="TW110" s="15"/>
      <c r="TX110" s="15"/>
      <c r="TY110" s="15"/>
      <c r="TZ110" s="15"/>
      <c r="UA110" s="15"/>
      <c r="UB110" s="15"/>
      <c r="UC110" s="15"/>
      <c r="UD110" s="15"/>
      <c r="UE110" s="15"/>
      <c r="UF110" s="15"/>
      <c r="UG110" s="15"/>
      <c r="UH110" s="15"/>
      <c r="UI110" s="15"/>
      <c r="UJ110" s="15"/>
      <c r="UK110" s="15"/>
      <c r="UL110" s="15"/>
      <c r="UM110" s="15"/>
      <c r="UN110" s="15"/>
      <c r="UO110" s="15"/>
      <c r="UP110" s="15"/>
      <c r="UQ110" s="15"/>
      <c r="UR110" s="15"/>
      <c r="US110" s="15"/>
      <c r="UT110" s="15"/>
      <c r="UU110" s="15"/>
      <c r="UV110" s="15"/>
      <c r="UW110" s="15"/>
      <c r="UX110" s="15"/>
      <c r="UY110" s="15"/>
      <c r="UZ110" s="15"/>
      <c r="VA110" s="15"/>
      <c r="VB110" s="15"/>
      <c r="VC110" s="15"/>
      <c r="VD110" s="15"/>
      <c r="VE110" s="15"/>
      <c r="VF110" s="15"/>
      <c r="VG110" s="15"/>
      <c r="VH110" s="15"/>
      <c r="VI110" s="15"/>
      <c r="VJ110" s="15"/>
      <c r="VK110" s="15"/>
      <c r="VL110" s="15"/>
      <c r="VM110" s="15"/>
      <c r="VN110" s="15"/>
      <c r="VO110" s="15"/>
      <c r="VP110" s="15"/>
      <c r="VQ110" s="15"/>
      <c r="VR110" s="15"/>
      <c r="VS110" s="15"/>
      <c r="VT110" s="15"/>
      <c r="VU110" s="15"/>
      <c r="VV110" s="15"/>
      <c r="VW110" s="15"/>
      <c r="VX110" s="15"/>
      <c r="VY110" s="15"/>
      <c r="VZ110" s="15"/>
      <c r="WA110" s="15"/>
      <c r="WB110" s="15"/>
      <c r="WC110" s="15"/>
      <c r="WD110" s="15"/>
      <c r="WE110" s="15"/>
      <c r="WF110" s="15"/>
      <c r="WG110" s="15"/>
      <c r="WH110" s="15"/>
      <c r="WI110" s="15"/>
      <c r="WJ110" s="15"/>
      <c r="WK110" s="15"/>
      <c r="WL110" s="15"/>
      <c r="WM110" s="15"/>
      <c r="WN110" s="15"/>
      <c r="WO110" s="15"/>
      <c r="WP110" s="15"/>
      <c r="WQ110" s="15"/>
      <c r="WR110" s="15"/>
      <c r="WS110" s="15"/>
      <c r="WT110" s="15"/>
      <c r="WU110" s="15"/>
      <c r="WV110" s="15"/>
      <c r="WW110" s="15"/>
      <c r="WX110" s="15"/>
      <c r="WY110" s="15"/>
      <c r="WZ110" s="15"/>
      <c r="XA110" s="15"/>
      <c r="XB110" s="15"/>
      <c r="XC110" s="15"/>
      <c r="XD110" s="15"/>
      <c r="XE110" s="15"/>
      <c r="XF110" s="15"/>
      <c r="XG110" s="15"/>
      <c r="XH110" s="15"/>
      <c r="XI110" s="15"/>
      <c r="XJ110" s="15"/>
      <c r="XK110" s="15"/>
      <c r="XL110" s="15"/>
      <c r="XM110" s="15"/>
      <c r="XN110" s="15"/>
      <c r="XO110" s="15"/>
      <c r="XP110" s="15"/>
      <c r="XQ110" s="15"/>
      <c r="XR110" s="15"/>
      <c r="XS110" s="15"/>
      <c r="XT110" s="15"/>
      <c r="XU110" s="15"/>
      <c r="XV110" s="15"/>
      <c r="XW110" s="15"/>
      <c r="XX110" s="15"/>
      <c r="XY110" s="15"/>
      <c r="XZ110" s="15"/>
      <c r="YA110" s="15"/>
      <c r="YB110" s="15"/>
      <c r="YC110" s="15"/>
      <c r="YD110" s="15"/>
      <c r="YE110" s="15"/>
      <c r="YF110" s="15"/>
      <c r="YG110" s="15"/>
      <c r="YH110" s="15"/>
      <c r="YI110" s="15"/>
      <c r="YJ110" s="15"/>
      <c r="YK110" s="15"/>
      <c r="YL110" s="15"/>
      <c r="YM110" s="15"/>
      <c r="YN110" s="15"/>
      <c r="YO110" s="15"/>
      <c r="YP110" s="15"/>
      <c r="YQ110" s="15"/>
      <c r="YR110" s="15"/>
      <c r="YS110" s="15"/>
      <c r="YT110" s="15"/>
      <c r="YU110" s="15"/>
      <c r="YV110" s="15"/>
      <c r="YW110" s="15"/>
      <c r="YX110" s="15"/>
      <c r="YY110" s="15"/>
      <c r="YZ110" s="15"/>
      <c r="ZA110" s="15"/>
      <c r="ZB110" s="15"/>
      <c r="ZC110" s="15"/>
      <c r="ZD110" s="15"/>
      <c r="ZE110" s="15"/>
      <c r="ZF110" s="15"/>
      <c r="ZG110" s="15"/>
      <c r="ZH110" s="15"/>
      <c r="ZI110" s="15"/>
      <c r="ZJ110" s="15"/>
      <c r="ZK110" s="15"/>
      <c r="ZL110" s="15"/>
      <c r="ZM110" s="15"/>
      <c r="ZN110" s="15"/>
      <c r="ZO110" s="15"/>
      <c r="ZP110" s="15"/>
      <c r="ZQ110" s="15"/>
      <c r="ZR110" s="15"/>
      <c r="ZS110" s="15"/>
      <c r="ZT110" s="15"/>
      <c r="ZU110" s="15"/>
      <c r="ZV110" s="15"/>
      <c r="ZW110" s="15"/>
      <c r="ZX110" s="15"/>
      <c r="ZY110" s="15"/>
      <c r="ZZ110" s="15"/>
      <c r="AAA110" s="15"/>
      <c r="AAB110" s="15"/>
      <c r="AAC110" s="15"/>
      <c r="AAD110" s="15"/>
      <c r="AAE110" s="15"/>
      <c r="AAF110" s="15"/>
      <c r="AAG110" s="15"/>
      <c r="AAH110" s="15"/>
      <c r="AAI110" s="15"/>
      <c r="AAJ110" s="15"/>
      <c r="AAK110" s="15"/>
      <c r="AAL110" s="15"/>
      <c r="AAM110" s="15"/>
      <c r="AAN110" s="15"/>
      <c r="AAO110" s="15"/>
      <c r="AAP110" s="15"/>
      <c r="AAQ110" s="15"/>
      <c r="AAR110" s="15"/>
      <c r="AAS110" s="15"/>
      <c r="AAT110" s="15"/>
      <c r="AAU110" s="15"/>
      <c r="AAV110" s="15"/>
      <c r="AAW110" s="15"/>
      <c r="AAX110" s="15"/>
      <c r="AAY110" s="15"/>
      <c r="AAZ110" s="15"/>
      <c r="ABA110" s="15"/>
      <c r="ABB110" s="15"/>
      <c r="ABC110" s="15"/>
      <c r="ABD110" s="15"/>
      <c r="ABE110" s="15"/>
      <c r="ABF110" s="15"/>
      <c r="ABG110" s="15"/>
      <c r="ABH110" s="15"/>
      <c r="ABI110" s="15"/>
      <c r="ABJ110" s="15"/>
      <c r="ABK110" s="15"/>
      <c r="ABL110" s="15"/>
      <c r="ABM110" s="15"/>
      <c r="ABN110" s="15"/>
      <c r="ABO110" s="15"/>
      <c r="ABP110" s="15"/>
      <c r="ABQ110" s="15"/>
      <c r="ABR110" s="15"/>
      <c r="ABS110" s="15"/>
      <c r="ABT110" s="15"/>
      <c r="ABU110" s="15"/>
      <c r="ABV110" s="15"/>
      <c r="ABW110" s="15"/>
      <c r="ABX110" s="15"/>
      <c r="ABY110" s="15"/>
      <c r="ABZ110" s="15"/>
      <c r="ACA110" s="15"/>
      <c r="ACB110" s="15"/>
      <c r="ACC110" s="15"/>
      <c r="ACD110" s="15"/>
      <c r="ACE110" s="15"/>
      <c r="ACF110" s="15"/>
      <c r="ACG110" s="15"/>
      <c r="ACH110" s="15"/>
      <c r="ACI110" s="15"/>
      <c r="ACJ110" s="15"/>
      <c r="ACK110" s="15"/>
      <c r="ACL110" s="15"/>
      <c r="ACM110" s="15"/>
      <c r="ACN110" s="15"/>
      <c r="ACO110" s="15"/>
      <c r="ACP110" s="15"/>
      <c r="ACQ110" s="15"/>
      <c r="ACR110" s="15"/>
      <c r="ACS110" s="15"/>
      <c r="ACT110" s="15"/>
      <c r="ACU110" s="15"/>
      <c r="ACV110" s="15"/>
      <c r="ACW110" s="15"/>
      <c r="ACX110" s="15"/>
      <c r="ACY110" s="15"/>
      <c r="ACZ110" s="15"/>
      <c r="ADA110" s="15"/>
      <c r="ADB110" s="15"/>
      <c r="ADC110" s="15"/>
      <c r="ADD110" s="15"/>
      <c r="ADE110" s="15"/>
      <c r="ADF110" s="15"/>
      <c r="ADG110" s="15"/>
      <c r="ADH110" s="15"/>
      <c r="ADI110" s="15"/>
      <c r="ADJ110" s="15"/>
      <c r="ADK110" s="15"/>
      <c r="ADL110" s="15"/>
      <c r="ADM110" s="15"/>
      <c r="ADN110" s="15"/>
      <c r="ADO110" s="15"/>
      <c r="ADP110" s="15"/>
      <c r="ADQ110" s="15"/>
      <c r="ADR110" s="15"/>
      <c r="ADS110" s="15"/>
      <c r="ADT110" s="15"/>
      <c r="ADU110" s="15"/>
      <c r="ADV110" s="15"/>
      <c r="ADW110" s="15"/>
      <c r="ADX110" s="15"/>
      <c r="ADY110" s="15"/>
      <c r="ADZ110" s="15"/>
      <c r="AEA110" s="15"/>
      <c r="AEB110" s="15"/>
      <c r="AEC110" s="15"/>
      <c r="AED110" s="15"/>
      <c r="AEE110" s="15"/>
      <c r="AEF110" s="15"/>
      <c r="AEG110" s="15"/>
      <c r="AEH110" s="15"/>
      <c r="AEI110" s="15"/>
      <c r="AEJ110" s="15"/>
      <c r="AEK110" s="15"/>
      <c r="AEL110" s="15"/>
      <c r="AEM110" s="15"/>
      <c r="AEN110" s="15"/>
      <c r="AEO110" s="15"/>
      <c r="AEP110" s="15"/>
      <c r="AEQ110" s="15"/>
      <c r="AER110" s="15"/>
      <c r="AES110" s="15"/>
      <c r="AET110" s="15"/>
      <c r="AEU110" s="15"/>
      <c r="AEV110" s="15"/>
      <c r="AEW110" s="15"/>
      <c r="AEX110" s="15"/>
      <c r="AEY110" s="15"/>
      <c r="AEZ110" s="15"/>
      <c r="AFA110" s="15"/>
      <c r="AFB110" s="15"/>
      <c r="AFC110" s="15"/>
      <c r="AFD110" s="15"/>
      <c r="AFE110" s="15"/>
      <c r="AFF110" s="15"/>
      <c r="AFG110" s="15"/>
      <c r="AFH110" s="15"/>
      <c r="AFI110" s="15"/>
      <c r="AFJ110" s="15"/>
      <c r="AFK110" s="15"/>
      <c r="AFL110" s="15"/>
      <c r="AFM110" s="15"/>
      <c r="AFN110" s="15"/>
      <c r="AFO110" s="15"/>
      <c r="AFP110" s="15"/>
      <c r="AFQ110" s="15"/>
      <c r="AFR110" s="15"/>
      <c r="AFS110" s="15"/>
      <c r="AFT110" s="15"/>
      <c r="AFU110" s="15"/>
      <c r="AFV110" s="15"/>
      <c r="AFW110" s="15"/>
      <c r="AFX110" s="15"/>
      <c r="AFY110" s="15"/>
      <c r="AFZ110" s="15"/>
      <c r="AGA110" s="15"/>
      <c r="AGB110" s="15"/>
      <c r="AGC110" s="15"/>
      <c r="AGD110" s="15"/>
      <c r="AGE110" s="15"/>
      <c r="AGF110" s="15"/>
      <c r="AGG110" s="15"/>
      <c r="AGH110" s="15"/>
      <c r="AGI110" s="15"/>
      <c r="AGJ110" s="15"/>
      <c r="AGK110" s="15"/>
      <c r="AGL110" s="15"/>
      <c r="AGM110" s="15"/>
      <c r="AGN110" s="15"/>
      <c r="AGO110" s="15"/>
      <c r="AGP110" s="15"/>
      <c r="AGQ110" s="15"/>
      <c r="AGR110" s="15"/>
      <c r="AGS110" s="15"/>
      <c r="AGT110" s="15"/>
      <c r="AGU110" s="15"/>
      <c r="AGV110" s="15"/>
      <c r="AGW110" s="15"/>
      <c r="AGX110" s="15"/>
      <c r="AGY110" s="15"/>
      <c r="AGZ110" s="15"/>
      <c r="AHA110" s="15"/>
      <c r="AHB110" s="15"/>
      <c r="AHC110" s="15"/>
      <c r="AHD110" s="15"/>
      <c r="AHE110" s="15"/>
      <c r="AHF110" s="15"/>
      <c r="AHG110" s="15"/>
      <c r="AHH110" s="15"/>
      <c r="AHI110" s="15"/>
      <c r="AHJ110" s="15"/>
      <c r="AHK110" s="15"/>
      <c r="AHL110" s="15"/>
      <c r="AHM110" s="15"/>
      <c r="AHN110" s="15"/>
      <c r="AHO110" s="15"/>
      <c r="AHP110" s="15"/>
      <c r="AHQ110" s="15"/>
      <c r="AHR110" s="15"/>
      <c r="AHS110" s="15"/>
      <c r="AHT110" s="15"/>
      <c r="AHU110" s="15"/>
      <c r="AHV110" s="15"/>
      <c r="AHW110" s="15"/>
      <c r="AHX110" s="15"/>
      <c r="AHY110" s="15"/>
      <c r="AHZ110" s="15"/>
      <c r="AIA110" s="15"/>
      <c r="AIB110" s="15"/>
      <c r="AIC110" s="15"/>
      <c r="AID110" s="15"/>
      <c r="AIE110" s="15"/>
      <c r="AIF110" s="15"/>
      <c r="AIG110" s="15"/>
      <c r="AIH110" s="15"/>
      <c r="AII110" s="15"/>
      <c r="AIJ110" s="15"/>
      <c r="AIK110" s="15"/>
      <c r="AIL110" s="15"/>
      <c r="AIM110" s="15"/>
      <c r="AIN110" s="15"/>
      <c r="AIO110" s="15"/>
      <c r="AIP110" s="15"/>
      <c r="AIQ110" s="15"/>
      <c r="AIR110" s="15"/>
      <c r="AIS110" s="15"/>
      <c r="AIT110" s="15"/>
      <c r="AIU110" s="15"/>
      <c r="AIV110" s="15"/>
      <c r="AIW110" s="15"/>
      <c r="AIX110" s="15"/>
      <c r="AIY110" s="15"/>
      <c r="AIZ110" s="15"/>
      <c r="AJA110" s="15"/>
      <c r="AJB110" s="15"/>
      <c r="AJC110" s="15"/>
      <c r="AJD110" s="15"/>
      <c r="AJE110" s="15"/>
      <c r="AJF110" s="15"/>
      <c r="AJG110" s="15"/>
      <c r="AJH110" s="15"/>
      <c r="AJI110" s="15"/>
      <c r="AJJ110" s="15"/>
      <c r="AJK110" s="15"/>
      <c r="AJL110" s="15"/>
      <c r="AJM110" s="15"/>
      <c r="AJN110" s="15"/>
      <c r="AJO110" s="15"/>
      <c r="AJP110" s="15"/>
      <c r="AJQ110" s="15"/>
      <c r="AJR110" s="15"/>
      <c r="AJS110" s="15"/>
      <c r="AJT110" s="15"/>
      <c r="AJU110" s="15"/>
      <c r="AJV110" s="15"/>
      <c r="AJW110" s="15"/>
      <c r="AJX110" s="15"/>
      <c r="AJY110" s="15"/>
      <c r="AJZ110" s="15"/>
      <c r="AKA110" s="15"/>
      <c r="AKB110" s="15"/>
      <c r="AKC110" s="15"/>
      <c r="AKD110" s="15"/>
      <c r="AKE110" s="15"/>
      <c r="AKF110" s="15"/>
      <c r="AKG110" s="15"/>
      <c r="AKH110" s="15"/>
      <c r="AKI110" s="15"/>
      <c r="AKJ110" s="15"/>
      <c r="AKK110" s="15"/>
      <c r="AKL110" s="15"/>
      <c r="AKM110" s="15"/>
      <c r="AKN110" s="15"/>
      <c r="AKO110" s="15"/>
      <c r="AKP110" s="15"/>
      <c r="AKQ110" s="15"/>
      <c r="AKR110" s="15"/>
      <c r="AKS110" s="15"/>
      <c r="AKT110" s="15"/>
      <c r="AKU110" s="15"/>
      <c r="AKV110" s="15"/>
      <c r="AKW110" s="15"/>
      <c r="AKX110" s="15"/>
      <c r="AKY110" s="15"/>
      <c r="AKZ110" s="15"/>
      <c r="ALA110" s="15"/>
      <c r="ALB110" s="15"/>
      <c r="ALC110" s="15"/>
      <c r="ALD110" s="15"/>
      <c r="ALE110" s="15"/>
      <c r="ALF110" s="15"/>
      <c r="ALG110" s="15"/>
      <c r="ALH110" s="15"/>
      <c r="ALI110" s="15"/>
      <c r="ALJ110" s="15"/>
      <c r="ALK110" s="15"/>
      <c r="ALL110" s="15"/>
      <c r="ALM110" s="15"/>
      <c r="ALN110" s="15"/>
      <c r="ALO110" s="15"/>
      <c r="ALP110" s="15"/>
      <c r="ALQ110" s="15"/>
      <c r="ALR110" s="15"/>
      <c r="ALS110" s="15"/>
      <c r="ALT110" s="15"/>
      <c r="ALU110" s="15"/>
      <c r="ALV110" s="15"/>
      <c r="ALW110" s="15"/>
      <c r="ALX110" s="15"/>
      <c r="ALY110" s="15"/>
      <c r="ALZ110" s="15"/>
      <c r="AMA110" s="15"/>
      <c r="AMB110" s="15"/>
      <c r="AMC110" s="15"/>
      <c r="AMD110" s="15"/>
      <c r="AME110" s="15"/>
      <c r="AMF110" s="15"/>
      <c r="AMG110" s="15"/>
      <c r="AMH110" s="15"/>
      <c r="AMI110" s="15"/>
      <c r="AMJ110" s="15"/>
      <c r="AMK110" s="15"/>
      <c r="AML110" s="15"/>
      <c r="AMM110" s="15"/>
    </row>
    <row r="111" spans="2:1027" s="15" customFormat="1" ht="12" customHeight="1"/>
    <row r="112" spans="2:1027" s="15" customFormat="1"/>
    <row r="113" spans="2:1027" s="15" customFormat="1"/>
    <row r="114" spans="2:1027" s="16" customFormat="1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15"/>
      <c r="PC114" s="15"/>
      <c r="PD114" s="15"/>
      <c r="PE114" s="15"/>
      <c r="PF114" s="15"/>
      <c r="PG114" s="15"/>
      <c r="PH114" s="15"/>
      <c r="PI114" s="15"/>
      <c r="PJ114" s="15"/>
      <c r="PK114" s="15"/>
      <c r="PL114" s="15"/>
      <c r="PM114" s="15"/>
      <c r="PN114" s="15"/>
      <c r="PO114" s="15"/>
      <c r="PP114" s="15"/>
      <c r="PQ114" s="15"/>
      <c r="PR114" s="15"/>
      <c r="PS114" s="15"/>
      <c r="PT114" s="15"/>
      <c r="PU114" s="15"/>
      <c r="PV114" s="15"/>
      <c r="PW114" s="15"/>
      <c r="PX114" s="15"/>
      <c r="PY114" s="15"/>
      <c r="PZ114" s="15"/>
      <c r="QA114" s="15"/>
      <c r="QB114" s="15"/>
      <c r="QC114" s="15"/>
      <c r="QD114" s="15"/>
      <c r="QE114" s="15"/>
      <c r="QF114" s="15"/>
      <c r="QG114" s="15"/>
      <c r="QH114" s="15"/>
      <c r="QI114" s="15"/>
      <c r="QJ114" s="15"/>
      <c r="QK114" s="15"/>
      <c r="QL114" s="15"/>
      <c r="QM114" s="15"/>
      <c r="QN114" s="15"/>
      <c r="QO114" s="15"/>
      <c r="QP114" s="15"/>
      <c r="QQ114" s="15"/>
      <c r="QR114" s="15"/>
      <c r="QS114" s="15"/>
      <c r="QT114" s="15"/>
      <c r="QU114" s="15"/>
      <c r="QV114" s="15"/>
      <c r="QW114" s="15"/>
      <c r="QX114" s="15"/>
      <c r="QY114" s="15"/>
      <c r="QZ114" s="15"/>
      <c r="RA114" s="15"/>
      <c r="RB114" s="15"/>
      <c r="RC114" s="15"/>
      <c r="RD114" s="15"/>
      <c r="RE114" s="15"/>
      <c r="RF114" s="15"/>
      <c r="RG114" s="15"/>
      <c r="RH114" s="15"/>
      <c r="RI114" s="15"/>
      <c r="RJ114" s="15"/>
      <c r="RK114" s="15"/>
      <c r="RL114" s="15"/>
      <c r="RM114" s="15"/>
      <c r="RN114" s="15"/>
      <c r="RO114" s="15"/>
      <c r="RP114" s="15"/>
      <c r="RQ114" s="15"/>
      <c r="RR114" s="15"/>
      <c r="RS114" s="15"/>
      <c r="RT114" s="15"/>
      <c r="RU114" s="15"/>
      <c r="RV114" s="15"/>
      <c r="RW114" s="15"/>
      <c r="RX114" s="15"/>
      <c r="RY114" s="15"/>
      <c r="RZ114" s="15"/>
      <c r="SA114" s="15"/>
      <c r="SB114" s="15"/>
      <c r="SC114" s="15"/>
      <c r="SD114" s="15"/>
      <c r="SE114" s="15"/>
      <c r="SF114" s="15"/>
      <c r="SG114" s="15"/>
      <c r="SH114" s="15"/>
      <c r="SI114" s="15"/>
      <c r="SJ114" s="15"/>
      <c r="SK114" s="15"/>
      <c r="SL114" s="15"/>
      <c r="SM114" s="15"/>
      <c r="SN114" s="15"/>
      <c r="SO114" s="15"/>
      <c r="SP114" s="15"/>
      <c r="SQ114" s="15"/>
      <c r="SR114" s="15"/>
      <c r="SS114" s="15"/>
      <c r="ST114" s="15"/>
      <c r="SU114" s="15"/>
      <c r="SV114" s="15"/>
      <c r="SW114" s="15"/>
      <c r="SX114" s="15"/>
      <c r="SY114" s="15"/>
      <c r="SZ114" s="15"/>
      <c r="TA114" s="15"/>
      <c r="TB114" s="15"/>
      <c r="TC114" s="15"/>
      <c r="TD114" s="15"/>
      <c r="TE114" s="15"/>
      <c r="TF114" s="15"/>
      <c r="TG114" s="15"/>
      <c r="TH114" s="15"/>
      <c r="TI114" s="15"/>
      <c r="TJ114" s="15"/>
      <c r="TK114" s="15"/>
      <c r="TL114" s="15"/>
      <c r="TM114" s="15"/>
      <c r="TN114" s="15"/>
      <c r="TO114" s="15"/>
      <c r="TP114" s="15"/>
      <c r="TQ114" s="15"/>
      <c r="TR114" s="15"/>
      <c r="TS114" s="15"/>
      <c r="TT114" s="15"/>
      <c r="TU114" s="15"/>
      <c r="TV114" s="15"/>
      <c r="TW114" s="15"/>
      <c r="TX114" s="15"/>
      <c r="TY114" s="15"/>
      <c r="TZ114" s="15"/>
      <c r="UA114" s="15"/>
      <c r="UB114" s="15"/>
      <c r="UC114" s="15"/>
      <c r="UD114" s="15"/>
      <c r="UE114" s="15"/>
      <c r="UF114" s="15"/>
      <c r="UG114" s="15"/>
      <c r="UH114" s="15"/>
      <c r="UI114" s="15"/>
      <c r="UJ114" s="15"/>
      <c r="UK114" s="15"/>
      <c r="UL114" s="15"/>
      <c r="UM114" s="15"/>
      <c r="UN114" s="15"/>
      <c r="UO114" s="15"/>
      <c r="UP114" s="15"/>
      <c r="UQ114" s="15"/>
      <c r="UR114" s="15"/>
      <c r="US114" s="15"/>
      <c r="UT114" s="15"/>
      <c r="UU114" s="15"/>
      <c r="UV114" s="15"/>
      <c r="UW114" s="15"/>
      <c r="UX114" s="15"/>
      <c r="UY114" s="15"/>
      <c r="UZ114" s="15"/>
      <c r="VA114" s="15"/>
      <c r="VB114" s="15"/>
      <c r="VC114" s="15"/>
      <c r="VD114" s="15"/>
      <c r="VE114" s="15"/>
      <c r="VF114" s="15"/>
      <c r="VG114" s="15"/>
      <c r="VH114" s="15"/>
      <c r="VI114" s="15"/>
      <c r="VJ114" s="15"/>
      <c r="VK114" s="15"/>
      <c r="VL114" s="15"/>
      <c r="VM114" s="15"/>
      <c r="VN114" s="15"/>
      <c r="VO114" s="15"/>
      <c r="VP114" s="15"/>
      <c r="VQ114" s="15"/>
      <c r="VR114" s="15"/>
      <c r="VS114" s="15"/>
      <c r="VT114" s="15"/>
      <c r="VU114" s="15"/>
      <c r="VV114" s="15"/>
      <c r="VW114" s="15"/>
      <c r="VX114" s="15"/>
      <c r="VY114" s="15"/>
      <c r="VZ114" s="15"/>
      <c r="WA114" s="15"/>
      <c r="WB114" s="15"/>
      <c r="WC114" s="15"/>
      <c r="WD114" s="15"/>
      <c r="WE114" s="15"/>
      <c r="WF114" s="15"/>
      <c r="WG114" s="15"/>
      <c r="WH114" s="15"/>
      <c r="WI114" s="15"/>
      <c r="WJ114" s="15"/>
      <c r="WK114" s="15"/>
      <c r="WL114" s="15"/>
      <c r="WM114" s="15"/>
      <c r="WN114" s="15"/>
      <c r="WO114" s="15"/>
      <c r="WP114" s="15"/>
      <c r="WQ114" s="15"/>
      <c r="WR114" s="15"/>
      <c r="WS114" s="15"/>
      <c r="WT114" s="15"/>
      <c r="WU114" s="15"/>
      <c r="WV114" s="15"/>
      <c r="WW114" s="15"/>
      <c r="WX114" s="15"/>
      <c r="WY114" s="15"/>
      <c r="WZ114" s="15"/>
      <c r="XA114" s="15"/>
      <c r="XB114" s="15"/>
      <c r="XC114" s="15"/>
      <c r="XD114" s="15"/>
      <c r="XE114" s="15"/>
      <c r="XF114" s="15"/>
      <c r="XG114" s="15"/>
      <c r="XH114" s="15"/>
      <c r="XI114" s="15"/>
      <c r="XJ114" s="15"/>
      <c r="XK114" s="15"/>
      <c r="XL114" s="15"/>
      <c r="XM114" s="15"/>
      <c r="XN114" s="15"/>
      <c r="XO114" s="15"/>
      <c r="XP114" s="15"/>
      <c r="XQ114" s="15"/>
      <c r="XR114" s="15"/>
      <c r="XS114" s="15"/>
      <c r="XT114" s="15"/>
      <c r="XU114" s="15"/>
      <c r="XV114" s="15"/>
      <c r="XW114" s="15"/>
      <c r="XX114" s="15"/>
      <c r="XY114" s="15"/>
      <c r="XZ114" s="15"/>
      <c r="YA114" s="15"/>
      <c r="YB114" s="15"/>
      <c r="YC114" s="15"/>
      <c r="YD114" s="15"/>
      <c r="YE114" s="15"/>
      <c r="YF114" s="15"/>
      <c r="YG114" s="15"/>
      <c r="YH114" s="15"/>
      <c r="YI114" s="15"/>
      <c r="YJ114" s="15"/>
      <c r="YK114" s="15"/>
      <c r="YL114" s="15"/>
      <c r="YM114" s="15"/>
      <c r="YN114" s="15"/>
      <c r="YO114" s="15"/>
      <c r="YP114" s="15"/>
      <c r="YQ114" s="15"/>
      <c r="YR114" s="15"/>
      <c r="YS114" s="15"/>
      <c r="YT114" s="15"/>
      <c r="YU114" s="15"/>
      <c r="YV114" s="15"/>
      <c r="YW114" s="15"/>
      <c r="YX114" s="15"/>
      <c r="YY114" s="15"/>
      <c r="YZ114" s="15"/>
      <c r="ZA114" s="15"/>
      <c r="ZB114" s="15"/>
      <c r="ZC114" s="15"/>
      <c r="ZD114" s="15"/>
      <c r="ZE114" s="15"/>
      <c r="ZF114" s="15"/>
      <c r="ZG114" s="15"/>
      <c r="ZH114" s="15"/>
      <c r="ZI114" s="15"/>
      <c r="ZJ114" s="15"/>
      <c r="ZK114" s="15"/>
      <c r="ZL114" s="15"/>
      <c r="ZM114" s="15"/>
      <c r="ZN114" s="15"/>
      <c r="ZO114" s="15"/>
      <c r="ZP114" s="15"/>
      <c r="ZQ114" s="15"/>
      <c r="ZR114" s="15"/>
      <c r="ZS114" s="15"/>
      <c r="ZT114" s="15"/>
      <c r="ZU114" s="15"/>
      <c r="ZV114" s="15"/>
      <c r="ZW114" s="15"/>
      <c r="ZX114" s="15"/>
      <c r="ZY114" s="15"/>
      <c r="ZZ114" s="15"/>
      <c r="AAA114" s="15"/>
      <c r="AAB114" s="15"/>
      <c r="AAC114" s="15"/>
      <c r="AAD114" s="15"/>
      <c r="AAE114" s="15"/>
      <c r="AAF114" s="15"/>
      <c r="AAG114" s="15"/>
      <c r="AAH114" s="15"/>
      <c r="AAI114" s="15"/>
      <c r="AAJ114" s="15"/>
      <c r="AAK114" s="15"/>
      <c r="AAL114" s="15"/>
      <c r="AAM114" s="15"/>
      <c r="AAN114" s="15"/>
      <c r="AAO114" s="15"/>
      <c r="AAP114" s="15"/>
      <c r="AAQ114" s="15"/>
      <c r="AAR114" s="15"/>
      <c r="AAS114" s="15"/>
      <c r="AAT114" s="15"/>
      <c r="AAU114" s="15"/>
      <c r="AAV114" s="15"/>
      <c r="AAW114" s="15"/>
      <c r="AAX114" s="15"/>
      <c r="AAY114" s="15"/>
      <c r="AAZ114" s="15"/>
      <c r="ABA114" s="15"/>
      <c r="ABB114" s="15"/>
      <c r="ABC114" s="15"/>
      <c r="ABD114" s="15"/>
      <c r="ABE114" s="15"/>
      <c r="ABF114" s="15"/>
      <c r="ABG114" s="15"/>
      <c r="ABH114" s="15"/>
      <c r="ABI114" s="15"/>
      <c r="ABJ114" s="15"/>
      <c r="ABK114" s="15"/>
      <c r="ABL114" s="15"/>
      <c r="ABM114" s="15"/>
      <c r="ABN114" s="15"/>
      <c r="ABO114" s="15"/>
      <c r="ABP114" s="15"/>
      <c r="ABQ114" s="15"/>
      <c r="ABR114" s="15"/>
      <c r="ABS114" s="15"/>
      <c r="ABT114" s="15"/>
      <c r="ABU114" s="15"/>
      <c r="ABV114" s="15"/>
      <c r="ABW114" s="15"/>
      <c r="ABX114" s="15"/>
      <c r="ABY114" s="15"/>
      <c r="ABZ114" s="15"/>
      <c r="ACA114" s="15"/>
      <c r="ACB114" s="15"/>
      <c r="ACC114" s="15"/>
      <c r="ACD114" s="15"/>
      <c r="ACE114" s="15"/>
      <c r="ACF114" s="15"/>
      <c r="ACG114" s="15"/>
      <c r="ACH114" s="15"/>
      <c r="ACI114" s="15"/>
      <c r="ACJ114" s="15"/>
      <c r="ACK114" s="15"/>
      <c r="ACL114" s="15"/>
      <c r="ACM114" s="15"/>
      <c r="ACN114" s="15"/>
      <c r="ACO114" s="15"/>
      <c r="ACP114" s="15"/>
      <c r="ACQ114" s="15"/>
      <c r="ACR114" s="15"/>
      <c r="ACS114" s="15"/>
      <c r="ACT114" s="15"/>
      <c r="ACU114" s="15"/>
      <c r="ACV114" s="15"/>
      <c r="ACW114" s="15"/>
      <c r="ACX114" s="15"/>
      <c r="ACY114" s="15"/>
      <c r="ACZ114" s="15"/>
      <c r="ADA114" s="15"/>
      <c r="ADB114" s="15"/>
      <c r="ADC114" s="15"/>
      <c r="ADD114" s="15"/>
      <c r="ADE114" s="15"/>
      <c r="ADF114" s="15"/>
      <c r="ADG114" s="15"/>
      <c r="ADH114" s="15"/>
      <c r="ADI114" s="15"/>
      <c r="ADJ114" s="15"/>
      <c r="ADK114" s="15"/>
      <c r="ADL114" s="15"/>
      <c r="ADM114" s="15"/>
      <c r="ADN114" s="15"/>
      <c r="ADO114" s="15"/>
      <c r="ADP114" s="15"/>
      <c r="ADQ114" s="15"/>
      <c r="ADR114" s="15"/>
      <c r="ADS114" s="15"/>
      <c r="ADT114" s="15"/>
      <c r="ADU114" s="15"/>
      <c r="ADV114" s="15"/>
      <c r="ADW114" s="15"/>
      <c r="ADX114" s="15"/>
      <c r="ADY114" s="15"/>
      <c r="ADZ114" s="15"/>
      <c r="AEA114" s="15"/>
      <c r="AEB114" s="15"/>
      <c r="AEC114" s="15"/>
      <c r="AED114" s="15"/>
      <c r="AEE114" s="15"/>
      <c r="AEF114" s="15"/>
      <c r="AEG114" s="15"/>
      <c r="AEH114" s="15"/>
      <c r="AEI114" s="15"/>
      <c r="AEJ114" s="15"/>
      <c r="AEK114" s="15"/>
      <c r="AEL114" s="15"/>
      <c r="AEM114" s="15"/>
      <c r="AEN114" s="15"/>
      <c r="AEO114" s="15"/>
      <c r="AEP114" s="15"/>
      <c r="AEQ114" s="15"/>
      <c r="AER114" s="15"/>
      <c r="AES114" s="15"/>
      <c r="AET114" s="15"/>
      <c r="AEU114" s="15"/>
      <c r="AEV114" s="15"/>
      <c r="AEW114" s="15"/>
      <c r="AEX114" s="15"/>
      <c r="AEY114" s="15"/>
      <c r="AEZ114" s="15"/>
      <c r="AFA114" s="15"/>
      <c r="AFB114" s="15"/>
      <c r="AFC114" s="15"/>
      <c r="AFD114" s="15"/>
      <c r="AFE114" s="15"/>
      <c r="AFF114" s="15"/>
      <c r="AFG114" s="15"/>
      <c r="AFH114" s="15"/>
      <c r="AFI114" s="15"/>
      <c r="AFJ114" s="15"/>
      <c r="AFK114" s="15"/>
      <c r="AFL114" s="15"/>
      <c r="AFM114" s="15"/>
      <c r="AFN114" s="15"/>
      <c r="AFO114" s="15"/>
      <c r="AFP114" s="15"/>
      <c r="AFQ114" s="15"/>
      <c r="AFR114" s="15"/>
      <c r="AFS114" s="15"/>
      <c r="AFT114" s="15"/>
      <c r="AFU114" s="15"/>
      <c r="AFV114" s="15"/>
      <c r="AFW114" s="15"/>
      <c r="AFX114" s="15"/>
      <c r="AFY114" s="15"/>
      <c r="AFZ114" s="15"/>
      <c r="AGA114" s="15"/>
      <c r="AGB114" s="15"/>
      <c r="AGC114" s="15"/>
      <c r="AGD114" s="15"/>
      <c r="AGE114" s="15"/>
      <c r="AGF114" s="15"/>
      <c r="AGG114" s="15"/>
      <c r="AGH114" s="15"/>
      <c r="AGI114" s="15"/>
      <c r="AGJ114" s="15"/>
      <c r="AGK114" s="15"/>
      <c r="AGL114" s="15"/>
      <c r="AGM114" s="15"/>
      <c r="AGN114" s="15"/>
      <c r="AGO114" s="15"/>
      <c r="AGP114" s="15"/>
      <c r="AGQ114" s="15"/>
      <c r="AGR114" s="15"/>
      <c r="AGS114" s="15"/>
      <c r="AGT114" s="15"/>
      <c r="AGU114" s="15"/>
      <c r="AGV114" s="15"/>
      <c r="AGW114" s="15"/>
      <c r="AGX114" s="15"/>
      <c r="AGY114" s="15"/>
      <c r="AGZ114" s="15"/>
      <c r="AHA114" s="15"/>
      <c r="AHB114" s="15"/>
      <c r="AHC114" s="15"/>
      <c r="AHD114" s="15"/>
      <c r="AHE114" s="15"/>
      <c r="AHF114" s="15"/>
      <c r="AHG114" s="15"/>
      <c r="AHH114" s="15"/>
      <c r="AHI114" s="15"/>
      <c r="AHJ114" s="15"/>
      <c r="AHK114" s="15"/>
      <c r="AHL114" s="15"/>
      <c r="AHM114" s="15"/>
      <c r="AHN114" s="15"/>
      <c r="AHO114" s="15"/>
      <c r="AHP114" s="15"/>
      <c r="AHQ114" s="15"/>
      <c r="AHR114" s="15"/>
      <c r="AHS114" s="15"/>
      <c r="AHT114" s="15"/>
      <c r="AHU114" s="15"/>
      <c r="AHV114" s="15"/>
      <c r="AHW114" s="15"/>
      <c r="AHX114" s="15"/>
      <c r="AHY114" s="15"/>
      <c r="AHZ114" s="15"/>
      <c r="AIA114" s="15"/>
      <c r="AIB114" s="15"/>
      <c r="AIC114" s="15"/>
      <c r="AID114" s="15"/>
      <c r="AIE114" s="15"/>
      <c r="AIF114" s="15"/>
      <c r="AIG114" s="15"/>
      <c r="AIH114" s="15"/>
      <c r="AII114" s="15"/>
      <c r="AIJ114" s="15"/>
      <c r="AIK114" s="15"/>
      <c r="AIL114" s="15"/>
      <c r="AIM114" s="15"/>
      <c r="AIN114" s="15"/>
      <c r="AIO114" s="15"/>
      <c r="AIP114" s="15"/>
      <c r="AIQ114" s="15"/>
      <c r="AIR114" s="15"/>
      <c r="AIS114" s="15"/>
      <c r="AIT114" s="15"/>
      <c r="AIU114" s="15"/>
      <c r="AIV114" s="15"/>
      <c r="AIW114" s="15"/>
      <c r="AIX114" s="15"/>
      <c r="AIY114" s="15"/>
      <c r="AIZ114" s="15"/>
      <c r="AJA114" s="15"/>
      <c r="AJB114" s="15"/>
      <c r="AJC114" s="15"/>
      <c r="AJD114" s="15"/>
      <c r="AJE114" s="15"/>
      <c r="AJF114" s="15"/>
      <c r="AJG114" s="15"/>
      <c r="AJH114" s="15"/>
      <c r="AJI114" s="15"/>
      <c r="AJJ114" s="15"/>
      <c r="AJK114" s="15"/>
      <c r="AJL114" s="15"/>
      <c r="AJM114" s="15"/>
      <c r="AJN114" s="15"/>
      <c r="AJO114" s="15"/>
      <c r="AJP114" s="15"/>
      <c r="AJQ114" s="15"/>
      <c r="AJR114" s="15"/>
      <c r="AJS114" s="15"/>
      <c r="AJT114" s="15"/>
      <c r="AJU114" s="15"/>
      <c r="AJV114" s="15"/>
      <c r="AJW114" s="15"/>
      <c r="AJX114" s="15"/>
      <c r="AJY114" s="15"/>
      <c r="AJZ114" s="15"/>
      <c r="AKA114" s="15"/>
      <c r="AKB114" s="15"/>
      <c r="AKC114" s="15"/>
      <c r="AKD114" s="15"/>
      <c r="AKE114" s="15"/>
      <c r="AKF114" s="15"/>
      <c r="AKG114" s="15"/>
      <c r="AKH114" s="15"/>
      <c r="AKI114" s="15"/>
      <c r="AKJ114" s="15"/>
      <c r="AKK114" s="15"/>
      <c r="AKL114" s="15"/>
      <c r="AKM114" s="15"/>
      <c r="AKN114" s="15"/>
      <c r="AKO114" s="15"/>
      <c r="AKP114" s="15"/>
      <c r="AKQ114" s="15"/>
      <c r="AKR114" s="15"/>
      <c r="AKS114" s="15"/>
      <c r="AKT114" s="15"/>
      <c r="AKU114" s="15"/>
      <c r="AKV114" s="15"/>
      <c r="AKW114" s="15"/>
      <c r="AKX114" s="15"/>
      <c r="AKY114" s="15"/>
      <c r="AKZ114" s="15"/>
      <c r="ALA114" s="15"/>
      <c r="ALB114" s="15"/>
      <c r="ALC114" s="15"/>
      <c r="ALD114" s="15"/>
      <c r="ALE114" s="15"/>
      <c r="ALF114" s="15"/>
      <c r="ALG114" s="15"/>
      <c r="ALH114" s="15"/>
      <c r="ALI114" s="15"/>
      <c r="ALJ114" s="15"/>
      <c r="ALK114" s="15"/>
      <c r="ALL114" s="15"/>
      <c r="ALM114" s="15"/>
      <c r="ALN114" s="15"/>
      <c r="ALO114" s="15"/>
      <c r="ALP114" s="15"/>
      <c r="ALQ114" s="15"/>
      <c r="ALR114" s="15"/>
      <c r="ALS114" s="15"/>
      <c r="ALT114" s="15"/>
      <c r="ALU114" s="15"/>
      <c r="ALV114" s="15"/>
      <c r="ALW114" s="15"/>
      <c r="ALX114" s="15"/>
      <c r="ALY114" s="15"/>
      <c r="ALZ114" s="15"/>
      <c r="AMA114" s="15"/>
      <c r="AMB114" s="15"/>
      <c r="AMC114" s="15"/>
      <c r="AMD114" s="15"/>
      <c r="AME114" s="15"/>
      <c r="AMF114" s="15"/>
      <c r="AMG114" s="15"/>
      <c r="AMH114" s="15"/>
      <c r="AMI114" s="15"/>
      <c r="AMJ114" s="15"/>
      <c r="AMK114" s="15"/>
      <c r="AML114" s="15"/>
      <c r="AMM114" s="15"/>
    </row>
  </sheetData>
  <autoFilter ref="B5:AMM85" xr:uid="{00000000-0001-0000-0500-000000000000}"/>
  <mergeCells count="2">
    <mergeCell ref="B85:D85"/>
    <mergeCell ref="C108:D108"/>
  </mergeCells>
  <phoneticPr fontId="4" type="noConversion"/>
  <dataValidations count="3">
    <dataValidation type="list" allowBlank="1" showInputMessage="1" showErrorMessage="1" sqref="E84" xr:uid="{00000000-0002-0000-0500-000001000000}">
      <formula1>Complexity</formula1>
    </dataValidation>
    <dataValidation type="list" allowBlank="1" showInputMessage="1" showErrorMessage="1" sqref="E6:E83" xr:uid="{00000000-0002-0000-0500-000002000000}">
      <formula1>NewCompList</formula1>
    </dataValidation>
    <dataValidation type="list" allowBlank="1" showInputMessage="1" showErrorMessage="1" sqref="D98:D101" xr:uid="{00000000-0002-0000-0500-000000000000}">
      <formula1>"Yes,No"</formula1>
    </dataValidation>
  </dataValidations>
  <pageMargins left="0.7" right="0.7" top="0.75" bottom="0.75" header="0.3" footer="0.3"/>
  <pageSetup paperSize="9" orientation="portrait" horizontalDpi="300" verticalDpi="0" r:id="rId1"/>
  <ignoredErrors>
    <ignoredError sqref="E99:E101 E103 G85:O85 B84 B5 C85:F85 D5:E5 G5:M5 O5 D84:H84 J84:O84 E98 F7:O83 F6 H6:O6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showGridLines="0" topLeftCell="A2" zoomScaleNormal="100" workbookViewId="0">
      <selection activeCell="G23" sqref="G23"/>
    </sheetView>
  </sheetViews>
  <sheetFormatPr baseColWidth="10" defaultColWidth="9.19921875" defaultRowHeight="13"/>
  <cols>
    <col min="1" max="1" width="7.19921875" style="90" customWidth="1"/>
    <col min="2" max="2" width="31.796875" style="90" customWidth="1"/>
    <col min="3" max="3" width="13.59765625" style="90" bestFit="1" customWidth="1"/>
    <col min="4" max="4" width="16.19921875" style="90" customWidth="1"/>
    <col min="5" max="5" width="13.59765625" style="90" customWidth="1"/>
    <col min="6" max="6" width="28" style="91" customWidth="1"/>
    <col min="7" max="7" width="28.796875" style="90" customWidth="1"/>
    <col min="8" max="16384" width="9.19921875" style="90"/>
  </cols>
  <sheetData>
    <row r="1" spans="1:7">
      <c r="A1" s="89"/>
    </row>
    <row r="3" spans="1:7">
      <c r="E3" s="92" t="s">
        <v>68</v>
      </c>
    </row>
    <row r="4" spans="1:7">
      <c r="B4" s="92"/>
    </row>
    <row r="5" spans="1:7" ht="16">
      <c r="B5" s="181" t="s">
        <v>69</v>
      </c>
      <c r="C5" s="181"/>
      <c r="D5" s="181"/>
      <c r="E5" s="181"/>
      <c r="F5" s="181"/>
      <c r="G5" s="181"/>
    </row>
    <row r="6" spans="1:7" s="93" customFormat="1">
      <c r="B6" s="182" t="s">
        <v>70</v>
      </c>
      <c r="C6" s="182"/>
      <c r="D6" s="182"/>
      <c r="E6" s="182"/>
      <c r="F6" s="94"/>
      <c r="G6" s="95" t="s">
        <v>71</v>
      </c>
    </row>
    <row r="7" spans="1:7">
      <c r="B7" s="96" t="s">
        <v>72</v>
      </c>
      <c r="C7" s="97">
        <f>'01 Effort Breakdown'!F85</f>
        <v>51</v>
      </c>
      <c r="D7" s="96" t="s">
        <v>73</v>
      </c>
      <c r="E7" s="97"/>
      <c r="F7" s="98"/>
      <c r="G7" s="97"/>
    </row>
    <row r="8" spans="1:7" ht="42">
      <c r="B8" s="99" t="s">
        <v>74</v>
      </c>
      <c r="C8" s="100" t="s">
        <v>75</v>
      </c>
      <c r="D8" s="100" t="s">
        <v>76</v>
      </c>
      <c r="F8" s="101" t="s">
        <v>77</v>
      </c>
      <c r="G8" s="101" t="s">
        <v>78</v>
      </c>
    </row>
    <row r="9" spans="1:7">
      <c r="B9" s="3" t="s">
        <v>79</v>
      </c>
      <c r="C9" s="102">
        <f>'01 Effort Breakdown'!G85</f>
        <v>11.25</v>
      </c>
      <c r="D9" s="103">
        <f>C9/C17</f>
        <v>6.9875776397515521E-2</v>
      </c>
      <c r="F9" s="101" t="s">
        <v>80</v>
      </c>
      <c r="G9" s="104">
        <f>C7</f>
        <v>51</v>
      </c>
    </row>
    <row r="10" spans="1:7">
      <c r="B10" s="3" t="s">
        <v>38</v>
      </c>
      <c r="C10" s="102">
        <f>'01 Effort Breakdown'!H85</f>
        <v>29.25</v>
      </c>
      <c r="D10" s="103">
        <f>C10/C17</f>
        <v>0.18167701863354038</v>
      </c>
      <c r="F10" s="101" t="s">
        <v>81</v>
      </c>
      <c r="G10" s="104">
        <f>(IF(G8="testing",0.19,IF(G8="Configuration",0.15,IF(G8="Conversion",0.14,IF(G8="Reporting",0.09,IF(G8="Integration",0.15))))))</f>
        <v>0.19</v>
      </c>
    </row>
    <row r="11" spans="1:7">
      <c r="B11" s="3" t="s">
        <v>82</v>
      </c>
      <c r="C11" s="102">
        <f>'01 Effort Breakdown'!I85</f>
        <v>43</v>
      </c>
      <c r="D11" s="103">
        <f>C11/C17</f>
        <v>0.26708074534161491</v>
      </c>
      <c r="F11" s="105" t="s">
        <v>83</v>
      </c>
      <c r="G11" s="106">
        <f>G9/G10</f>
        <v>268.42105263157896</v>
      </c>
    </row>
    <row r="12" spans="1:7">
      <c r="B12" s="3" t="s">
        <v>84</v>
      </c>
      <c r="C12" s="102">
        <f>'01 Effort Breakdown'!J85</f>
        <v>12.75</v>
      </c>
      <c r="D12" s="103">
        <f>C12/C17</f>
        <v>7.9192546583850928E-2</v>
      </c>
      <c r="F12" s="90"/>
    </row>
    <row r="13" spans="1:7">
      <c r="B13" s="3" t="s">
        <v>85</v>
      </c>
      <c r="C13" s="102">
        <f>'01 Effort Breakdown'!K85</f>
        <v>43.5</v>
      </c>
      <c r="D13" s="103">
        <f>C13/C17</f>
        <v>0.27018633540372672</v>
      </c>
      <c r="F13" s="183" t="s">
        <v>86</v>
      </c>
      <c r="G13" s="184"/>
    </row>
    <row r="14" spans="1:7">
      <c r="B14" s="3" t="s">
        <v>42</v>
      </c>
      <c r="C14" s="102">
        <f>'01 Effort Breakdown'!L85</f>
        <v>2.25</v>
      </c>
      <c r="D14" s="103">
        <f>C14/C17</f>
        <v>1.3975155279503106E-2</v>
      </c>
      <c r="F14" s="107" t="s">
        <v>87</v>
      </c>
      <c r="G14" s="108"/>
    </row>
    <row r="15" spans="1:7">
      <c r="B15" s="3" t="s">
        <v>43</v>
      </c>
      <c r="C15" s="102">
        <f>'01 Effort Breakdown'!M85</f>
        <v>3</v>
      </c>
      <c r="D15" s="103">
        <f>C15/C17</f>
        <v>1.8633540372670808E-2</v>
      </c>
      <c r="F15" s="107" t="s">
        <v>88</v>
      </c>
      <c r="G15" s="108"/>
    </row>
    <row r="16" spans="1:7">
      <c r="B16" s="3" t="s">
        <v>89</v>
      </c>
      <c r="C16" s="102">
        <f>'01 Effort Breakdown'!N85</f>
        <v>16</v>
      </c>
      <c r="D16" s="103">
        <f>C16/C17</f>
        <v>9.9378881987577633E-2</v>
      </c>
      <c r="F16" s="109" t="s">
        <v>90</v>
      </c>
      <c r="G16" s="108"/>
    </row>
    <row r="17" spans="2:7">
      <c r="B17" s="4" t="s">
        <v>91</v>
      </c>
      <c r="C17" s="110">
        <f>SUM(C9:C16)</f>
        <v>161</v>
      </c>
      <c r="D17" s="111">
        <f>SUM(D9:D16)</f>
        <v>0.99999999999999989</v>
      </c>
      <c r="F17" s="109" t="s">
        <v>92</v>
      </c>
      <c r="G17" s="109"/>
    </row>
    <row r="18" spans="2:7">
      <c r="C18" s="112"/>
      <c r="D18" s="113"/>
      <c r="F18" s="185" t="s">
        <v>93</v>
      </c>
      <c r="G18" s="186"/>
    </row>
    <row r="19" spans="2:7">
      <c r="B19" s="114"/>
      <c r="C19" s="115"/>
      <c r="D19" s="115"/>
      <c r="E19" s="115"/>
      <c r="F19" s="116"/>
      <c r="G19" s="115"/>
    </row>
    <row r="20" spans="2:7">
      <c r="B20" s="117" t="s">
        <v>94</v>
      </c>
      <c r="C20" s="93"/>
      <c r="D20" s="115"/>
      <c r="E20" s="115"/>
      <c r="F20" s="116"/>
      <c r="G20" s="115"/>
    </row>
    <row r="21" spans="2:7">
      <c r="B21" s="93"/>
      <c r="C21" s="93"/>
      <c r="D21" s="115"/>
      <c r="E21" s="115"/>
      <c r="F21" s="116"/>
      <c r="G21" s="115"/>
    </row>
    <row r="22" spans="2:7" ht="28">
      <c r="B22" s="118" t="s">
        <v>95</v>
      </c>
      <c r="C22" s="88">
        <f>SUM(D32:D33)</f>
        <v>193.2</v>
      </c>
    </row>
    <row r="23" spans="2:7" ht="70">
      <c r="B23" s="99" t="s">
        <v>74</v>
      </c>
      <c r="C23" s="100" t="s">
        <v>96</v>
      </c>
      <c r="D23" s="119" t="s">
        <v>97</v>
      </c>
      <c r="E23" s="100" t="s">
        <v>98</v>
      </c>
      <c r="F23" s="100" t="s">
        <v>99</v>
      </c>
    </row>
    <row r="24" spans="2:7">
      <c r="B24" s="3" t="s">
        <v>79</v>
      </c>
      <c r="C24" s="120" t="s">
        <v>100</v>
      </c>
      <c r="D24" s="121">
        <f>IF(C24="Yes",C9,0)</f>
        <v>11.25</v>
      </c>
      <c r="E24" s="122">
        <f>D24/D32</f>
        <v>6.9875776397515521E-2</v>
      </c>
      <c r="F24" s="3"/>
    </row>
    <row r="25" spans="2:7">
      <c r="B25" s="3" t="s">
        <v>38</v>
      </c>
      <c r="C25" s="120" t="s">
        <v>100</v>
      </c>
      <c r="D25" s="121">
        <f t="shared" ref="D25:D31" si="0">IF(C25="Yes",C10,0)</f>
        <v>29.25</v>
      </c>
      <c r="E25" s="122">
        <f>D25/D32</f>
        <v>0.18167701863354038</v>
      </c>
      <c r="F25" s="3"/>
    </row>
    <row r="26" spans="2:7">
      <c r="B26" s="3" t="s">
        <v>82</v>
      </c>
      <c r="C26" s="120" t="s">
        <v>100</v>
      </c>
      <c r="D26" s="121">
        <f t="shared" si="0"/>
        <v>43</v>
      </c>
      <c r="E26" s="122">
        <f>D26/D32</f>
        <v>0.26708074534161491</v>
      </c>
      <c r="F26" s="3"/>
    </row>
    <row r="27" spans="2:7">
      <c r="B27" s="3" t="s">
        <v>84</v>
      </c>
      <c r="C27" s="120" t="s">
        <v>100</v>
      </c>
      <c r="D27" s="121">
        <f t="shared" si="0"/>
        <v>12.75</v>
      </c>
      <c r="E27" s="122">
        <f>D27/D32</f>
        <v>7.9192546583850928E-2</v>
      </c>
      <c r="F27" s="3"/>
    </row>
    <row r="28" spans="2:7">
      <c r="B28" s="3" t="s">
        <v>85</v>
      </c>
      <c r="C28" s="120" t="s">
        <v>100</v>
      </c>
      <c r="D28" s="121">
        <f t="shared" si="0"/>
        <v>43.5</v>
      </c>
      <c r="E28" s="122">
        <f>D28/D32</f>
        <v>0.27018633540372672</v>
      </c>
      <c r="F28" s="123"/>
    </row>
    <row r="29" spans="2:7">
      <c r="B29" s="3" t="s">
        <v>42</v>
      </c>
      <c r="C29" s="120" t="s">
        <v>100</v>
      </c>
      <c r="D29" s="121">
        <f t="shared" si="0"/>
        <v>2.25</v>
      </c>
      <c r="E29" s="122">
        <f>D29/D32</f>
        <v>1.3975155279503106E-2</v>
      </c>
      <c r="F29" s="3"/>
    </row>
    <row r="30" spans="2:7">
      <c r="B30" s="3" t="s">
        <v>43</v>
      </c>
      <c r="C30" s="120" t="s">
        <v>100</v>
      </c>
      <c r="D30" s="121">
        <f t="shared" si="0"/>
        <v>3</v>
      </c>
      <c r="E30" s="122">
        <f>D30/D32</f>
        <v>1.8633540372670808E-2</v>
      </c>
      <c r="F30" s="3"/>
    </row>
    <row r="31" spans="2:7">
      <c r="B31" s="3" t="s">
        <v>89</v>
      </c>
      <c r="C31" s="120" t="s">
        <v>100</v>
      </c>
      <c r="D31" s="121">
        <f t="shared" si="0"/>
        <v>16</v>
      </c>
      <c r="E31" s="122">
        <f>D31/D32</f>
        <v>9.9378881987577633E-2</v>
      </c>
      <c r="F31" s="3"/>
    </row>
    <row r="32" spans="2:7">
      <c r="B32" s="58" t="s">
        <v>91</v>
      </c>
      <c r="C32" s="124"/>
      <c r="D32" s="125">
        <f>SUM(D24:D31)</f>
        <v>161</v>
      </c>
      <c r="E32" s="111">
        <f>SUM(E24:E31)</f>
        <v>0.99999999999999989</v>
      </c>
      <c r="F32" s="4"/>
    </row>
    <row r="33" spans="2:5">
      <c r="B33" s="58" t="s">
        <v>101</v>
      </c>
      <c r="C33" s="87"/>
      <c r="D33" s="125">
        <f>D32*E33</f>
        <v>32.200000000000003</v>
      </c>
      <c r="E33" s="126">
        <v>0.2</v>
      </c>
    </row>
    <row r="35" spans="2:5">
      <c r="B35" s="90" t="s">
        <v>102</v>
      </c>
      <c r="D35" s="112">
        <v>150</v>
      </c>
    </row>
    <row r="36" spans="2:5">
      <c r="B36" s="127" t="s">
        <v>103</v>
      </c>
      <c r="D36" s="112">
        <v>100</v>
      </c>
    </row>
    <row r="37" spans="2:5">
      <c r="B37" s="90" t="s">
        <v>104</v>
      </c>
      <c r="D37" s="112">
        <v>100</v>
      </c>
    </row>
    <row r="38" spans="2:5">
      <c r="B38" s="90" t="s">
        <v>105</v>
      </c>
    </row>
  </sheetData>
  <mergeCells count="4">
    <mergeCell ref="B5:G5"/>
    <mergeCell ref="B6:E6"/>
    <mergeCell ref="F13:G13"/>
    <mergeCell ref="F18:G18"/>
  </mergeCells>
  <dataValidations count="1">
    <dataValidation type="list" allowBlank="1" showInputMessage="1" showErrorMessage="1" sqref="C24:C31" xr:uid="{00000000-0002-0000-0400-000000000000}">
      <formula1>"Yes, No"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showGridLines="0" topLeftCell="A4" zoomScale="120" zoomScaleNormal="120" workbookViewId="0">
      <selection activeCell="D25" sqref="D25"/>
    </sheetView>
  </sheetViews>
  <sheetFormatPr baseColWidth="10" defaultColWidth="9.19921875" defaultRowHeight="11"/>
  <cols>
    <col min="1" max="1" width="7.59765625" style="18" customWidth="1"/>
    <col min="2" max="2" width="33.59765625" style="18" customWidth="1"/>
    <col min="3" max="3" width="13.3984375" style="18" customWidth="1"/>
    <col min="4" max="4" width="14" style="18" customWidth="1"/>
    <col min="5" max="5" width="10.3984375" style="18" customWidth="1"/>
    <col min="6" max="6" width="12.796875" style="18" customWidth="1"/>
    <col min="7" max="7" width="11" style="18" customWidth="1"/>
    <col min="8" max="9" width="15.59765625" style="18" customWidth="1"/>
    <col min="10" max="10" width="30.19921875" style="18" customWidth="1"/>
    <col min="11" max="16384" width="9.19921875" style="18"/>
  </cols>
  <sheetData>
    <row r="1" spans="1:11">
      <c r="A1" s="17"/>
    </row>
    <row r="6" spans="1:11" ht="14" thickBot="1">
      <c r="B6" s="192" t="s">
        <v>106</v>
      </c>
      <c r="C6" s="192"/>
      <c r="D6" s="66"/>
      <c r="E6" s="66"/>
      <c r="F6" s="66"/>
      <c r="G6" s="66"/>
      <c r="H6" s="66"/>
      <c r="I6" s="66"/>
    </row>
    <row r="7" spans="1:11">
      <c r="B7" s="190"/>
      <c r="C7" s="190"/>
      <c r="D7" s="190"/>
      <c r="E7" s="190"/>
      <c r="F7" s="190"/>
      <c r="G7" s="66"/>
      <c r="H7" s="66"/>
      <c r="I7" s="66"/>
    </row>
    <row r="8" spans="1:11" ht="12" thickBot="1">
      <c r="B8" s="191"/>
      <c r="C8" s="191"/>
      <c r="D8" s="191"/>
      <c r="E8" s="191"/>
      <c r="F8" s="191"/>
      <c r="G8" s="66"/>
      <c r="H8" s="66"/>
      <c r="I8" s="66"/>
    </row>
    <row r="9" spans="1:11" ht="12">
      <c r="B9" s="128" t="s">
        <v>107</v>
      </c>
      <c r="C9" s="129"/>
      <c r="D9" s="129"/>
      <c r="E9" s="129"/>
      <c r="F9" s="130"/>
      <c r="G9" s="131"/>
      <c r="H9" s="66"/>
      <c r="I9" s="66"/>
    </row>
    <row r="10" spans="1:11" ht="12">
      <c r="B10" s="187" t="s">
        <v>108</v>
      </c>
      <c r="C10" s="188"/>
      <c r="D10" s="188"/>
      <c r="E10" s="188"/>
      <c r="F10" s="189"/>
      <c r="G10" s="131"/>
      <c r="H10" s="66"/>
      <c r="I10" s="66"/>
      <c r="J10" s="18">
        <v>2</v>
      </c>
      <c r="K10" s="18" t="s">
        <v>46</v>
      </c>
    </row>
    <row r="11" spans="1:11" ht="13">
      <c r="B11" s="132" t="s">
        <v>109</v>
      </c>
      <c r="C11" s="133" t="s">
        <v>49</v>
      </c>
      <c r="D11" s="133" t="s">
        <v>46</v>
      </c>
      <c r="E11" s="133" t="s">
        <v>47</v>
      </c>
      <c r="F11" s="134" t="s">
        <v>48</v>
      </c>
      <c r="G11" s="66"/>
      <c r="H11" s="66"/>
      <c r="I11" s="66"/>
      <c r="J11" s="18">
        <v>2</v>
      </c>
      <c r="K11" s="18" t="s">
        <v>47</v>
      </c>
    </row>
    <row r="12" spans="1:11" ht="12">
      <c r="B12" s="135" t="s">
        <v>79</v>
      </c>
      <c r="C12" s="136">
        <v>0.25</v>
      </c>
      <c r="D12" s="136">
        <v>0.5</v>
      </c>
      <c r="E12" s="136">
        <v>1</v>
      </c>
      <c r="F12" s="137">
        <v>2</v>
      </c>
      <c r="G12" s="66"/>
      <c r="H12" s="66"/>
      <c r="I12" s="66"/>
      <c r="J12" s="18">
        <v>1</v>
      </c>
      <c r="K12" s="18" t="s">
        <v>48</v>
      </c>
    </row>
    <row r="13" spans="1:11" ht="12">
      <c r="B13" s="135" t="s">
        <v>38</v>
      </c>
      <c r="C13" s="136">
        <v>0.25</v>
      </c>
      <c r="D13" s="136">
        <v>1</v>
      </c>
      <c r="E13" s="136">
        <v>3</v>
      </c>
      <c r="F13" s="137">
        <v>5</v>
      </c>
      <c r="G13" s="66"/>
      <c r="H13" s="66"/>
      <c r="I13" s="66"/>
    </row>
    <row r="14" spans="1:11" ht="12">
      <c r="B14" s="135" t="s">
        <v>82</v>
      </c>
      <c r="C14" s="136">
        <v>1</v>
      </c>
      <c r="D14" s="136">
        <v>1</v>
      </c>
      <c r="E14" s="136">
        <v>4</v>
      </c>
      <c r="F14" s="137">
        <v>8</v>
      </c>
      <c r="G14" s="66"/>
      <c r="H14" s="66"/>
      <c r="I14" s="66"/>
    </row>
    <row r="15" spans="1:11" ht="12">
      <c r="B15" s="135" t="s">
        <v>110</v>
      </c>
      <c r="C15" s="136">
        <v>0.25</v>
      </c>
      <c r="D15" s="136">
        <v>0.25</v>
      </c>
      <c r="E15" s="136">
        <v>1.5</v>
      </c>
      <c r="F15" s="137">
        <v>2</v>
      </c>
      <c r="G15" s="66"/>
      <c r="H15" s="66"/>
      <c r="I15" s="66"/>
    </row>
    <row r="16" spans="1:11" ht="12">
      <c r="B16" s="135" t="s">
        <v>85</v>
      </c>
      <c r="C16" s="136">
        <v>0.5</v>
      </c>
      <c r="D16" s="136">
        <v>0.5</v>
      </c>
      <c r="E16" s="136">
        <v>3</v>
      </c>
      <c r="F16" s="137">
        <f>SUM(F14+F15)</f>
        <v>10</v>
      </c>
      <c r="G16" s="66"/>
      <c r="H16" s="66"/>
      <c r="I16" s="66"/>
    </row>
    <row r="17" spans="2:9" ht="12">
      <c r="B17" s="135" t="s">
        <v>42</v>
      </c>
      <c r="C17" s="136">
        <v>0</v>
      </c>
      <c r="D17" s="136">
        <v>0.25</v>
      </c>
      <c r="E17" s="136">
        <v>0.25</v>
      </c>
      <c r="F17" s="137">
        <v>0.25</v>
      </c>
      <c r="G17" s="66"/>
      <c r="H17" s="66"/>
      <c r="I17" s="66"/>
    </row>
    <row r="18" spans="2:9" ht="12">
      <c r="B18" s="135" t="s">
        <v>43</v>
      </c>
      <c r="C18" s="136">
        <v>0</v>
      </c>
      <c r="D18" s="136">
        <v>0.25</v>
      </c>
      <c r="E18" s="136">
        <v>0.25</v>
      </c>
      <c r="F18" s="137">
        <v>0.5</v>
      </c>
      <c r="G18" s="66"/>
      <c r="H18" s="66"/>
      <c r="I18" s="66"/>
    </row>
    <row r="19" spans="2:9" ht="13">
      <c r="B19" s="138" t="s">
        <v>44</v>
      </c>
      <c r="C19" s="136">
        <v>0.25</v>
      </c>
      <c r="D19" s="136">
        <v>7</v>
      </c>
      <c r="E19" s="136">
        <v>0.25</v>
      </c>
      <c r="F19" s="137">
        <v>0.25</v>
      </c>
      <c r="G19" s="66"/>
      <c r="H19" s="66"/>
      <c r="I19" s="66"/>
    </row>
    <row r="20" spans="2:9" ht="13" thickBot="1">
      <c r="B20" s="139" t="s">
        <v>111</v>
      </c>
      <c r="C20" s="140">
        <f>SUM(C12:C19)</f>
        <v>2.5</v>
      </c>
      <c r="D20" s="140">
        <f>SUM(D12:D19)</f>
        <v>10.75</v>
      </c>
      <c r="E20" s="140">
        <f t="shared" ref="E20:F20" si="0">SUM(E12:E19)</f>
        <v>13.25</v>
      </c>
      <c r="F20" s="141">
        <f t="shared" si="0"/>
        <v>28</v>
      </c>
      <c r="G20" s="66"/>
      <c r="H20" s="66"/>
      <c r="I20" s="66"/>
    </row>
    <row r="21" spans="2:9">
      <c r="B21" s="66"/>
      <c r="C21" s="66"/>
      <c r="D21" s="66"/>
      <c r="E21" s="66"/>
      <c r="F21" s="66"/>
      <c r="G21" s="66"/>
      <c r="H21" s="66"/>
      <c r="I21" s="66"/>
    </row>
    <row r="22" spans="2:9" ht="12">
      <c r="B22" s="142" t="s">
        <v>112</v>
      </c>
      <c r="C22" s="66"/>
      <c r="D22" s="66"/>
      <c r="E22" s="66"/>
      <c r="F22" s="66"/>
      <c r="G22" s="66"/>
      <c r="H22" s="66"/>
      <c r="I22" s="66"/>
    </row>
    <row r="23" spans="2:9" ht="12">
      <c r="B23" s="142" t="s">
        <v>113</v>
      </c>
      <c r="C23" s="66"/>
      <c r="D23" s="66"/>
      <c r="E23" s="66"/>
      <c r="F23" s="66"/>
      <c r="G23" s="66"/>
      <c r="H23" s="66"/>
      <c r="I23" s="66"/>
    </row>
    <row r="24" spans="2:9">
      <c r="B24" s="66"/>
      <c r="C24" s="66"/>
      <c r="D24" s="66"/>
      <c r="E24" s="66"/>
      <c r="F24" s="66"/>
      <c r="G24" s="66"/>
      <c r="H24" s="66"/>
      <c r="I24" s="66"/>
    </row>
    <row r="25" spans="2:9">
      <c r="B25" s="66"/>
      <c r="C25" s="66"/>
      <c r="D25" s="66"/>
      <c r="E25" s="66"/>
      <c r="F25" s="66"/>
      <c r="G25" s="66"/>
      <c r="H25" s="66"/>
      <c r="I25" s="66"/>
    </row>
  </sheetData>
  <sheetProtection selectLockedCells="1"/>
  <mergeCells count="3">
    <mergeCell ref="B10:F10"/>
    <mergeCell ref="B7:F8"/>
    <mergeCell ref="B6:C6"/>
  </mergeCells>
  <pageMargins left="0.7" right="0.7" top="0.75" bottom="0.75" header="0.3" footer="0.3"/>
  <pageSetup orientation="portrait" r:id="rId1"/>
  <ignoredErrors>
    <ignoredError sqref="F16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L36"/>
  <sheetViews>
    <sheetView showGridLines="0" topLeftCell="A3" zoomScale="90" zoomScaleNormal="90" zoomScalePageLayoutView="60" workbookViewId="0">
      <selection activeCell="P38" sqref="P38"/>
    </sheetView>
  </sheetViews>
  <sheetFormatPr baseColWidth="10" defaultColWidth="9.19921875" defaultRowHeight="11"/>
  <cols>
    <col min="1" max="1" width="5.796875" style="144" customWidth="1"/>
    <col min="2" max="2" width="20.19921875" style="144" customWidth="1"/>
    <col min="3" max="3" width="13.796875" style="144" customWidth="1"/>
    <col min="4" max="4" width="11.796875" style="144" customWidth="1"/>
    <col min="5" max="8" width="9.19921875" style="144"/>
    <col min="9" max="9" width="10.796875" style="144" customWidth="1"/>
    <col min="10" max="10" width="10.59765625" style="144" customWidth="1"/>
    <col min="11" max="11" width="10.796875" style="144" customWidth="1"/>
    <col min="12" max="12" width="2.3984375" style="144" customWidth="1"/>
    <col min="13" max="13" width="13.3984375" style="144" customWidth="1"/>
    <col min="14" max="14" width="11.19921875" style="144" customWidth="1"/>
    <col min="15" max="15" width="9.19921875" style="144"/>
    <col min="16" max="16" width="14.19921875" style="144" bestFit="1" customWidth="1"/>
    <col min="17" max="1026" width="9.19921875" style="144"/>
    <col min="1027" max="16384" width="9.19921875" style="145"/>
  </cols>
  <sheetData>
    <row r="1" spans="1:19">
      <c r="A1" s="143"/>
    </row>
    <row r="5" spans="1:19" ht="12" thickBot="1"/>
    <row r="6" spans="1:19" s="144" customFormat="1" ht="19.5" customHeight="1" thickBot="1">
      <c r="A6" s="211" t="s">
        <v>114</v>
      </c>
      <c r="B6" s="213"/>
    </row>
    <row r="7" spans="1:19" ht="12" thickBot="1">
      <c r="M7" s="146" t="s">
        <v>115</v>
      </c>
    </row>
    <row r="8" spans="1:19" s="147" customFormat="1" ht="14.75" customHeight="1">
      <c r="B8" s="214" t="s">
        <v>116</v>
      </c>
      <c r="C8" s="193" t="s">
        <v>117</v>
      </c>
      <c r="D8" s="193" t="s">
        <v>118</v>
      </c>
      <c r="E8" s="193" t="s">
        <v>119</v>
      </c>
      <c r="F8" s="193"/>
      <c r="G8" s="193"/>
      <c r="H8" s="193" t="s">
        <v>120</v>
      </c>
      <c r="I8" s="193" t="s">
        <v>121</v>
      </c>
      <c r="J8" s="193" t="s">
        <v>122</v>
      </c>
      <c r="M8" s="194" t="s">
        <v>123</v>
      </c>
      <c r="N8" s="203"/>
      <c r="O8" s="203"/>
      <c r="P8" s="203"/>
      <c r="Q8" s="203"/>
      <c r="R8" s="203"/>
      <c r="S8" s="204"/>
    </row>
    <row r="9" spans="1:19" s="147" customFormat="1" ht="48" customHeight="1">
      <c r="B9" s="215"/>
      <c r="C9" s="193"/>
      <c r="D9" s="193"/>
      <c r="E9" s="148" t="s">
        <v>46</v>
      </c>
      <c r="F9" s="148" t="s">
        <v>47</v>
      </c>
      <c r="G9" s="148" t="s">
        <v>48</v>
      </c>
      <c r="H9" s="193"/>
      <c r="I9" s="193"/>
      <c r="J9" s="193"/>
      <c r="M9" s="205"/>
      <c r="N9" s="206"/>
      <c r="O9" s="206"/>
      <c r="P9" s="206"/>
      <c r="Q9" s="206"/>
      <c r="R9" s="206"/>
      <c r="S9" s="207"/>
    </row>
    <row r="10" spans="1:19" s="147" customFormat="1" ht="16">
      <c r="B10" s="149" t="s">
        <v>48</v>
      </c>
      <c r="C10" s="159">
        <v>70</v>
      </c>
      <c r="D10" s="159">
        <v>35</v>
      </c>
      <c r="E10" s="159">
        <v>4</v>
      </c>
      <c r="F10" s="159">
        <v>4</v>
      </c>
      <c r="G10" s="159">
        <v>4</v>
      </c>
      <c r="H10" s="159"/>
      <c r="I10" s="159">
        <v>4</v>
      </c>
      <c r="J10" s="159">
        <v>4</v>
      </c>
      <c r="M10" s="205"/>
      <c r="N10" s="206"/>
      <c r="O10" s="206"/>
      <c r="P10" s="206"/>
      <c r="Q10" s="206"/>
      <c r="R10" s="206"/>
      <c r="S10" s="207"/>
    </row>
    <row r="11" spans="1:19" s="147" customFormat="1" ht="15">
      <c r="B11" s="151" t="s">
        <v>47</v>
      </c>
      <c r="C11" s="150" t="str">
        <f>IF(AND(C12=0,C10=0),0,CONCATENATE((C12+1),"-",(C10-1)))</f>
        <v>21-69</v>
      </c>
      <c r="D11" s="150" t="str">
        <f t="shared" ref="D11:J11" si="0">IF(AND(D12=0,D10=0),0,CONCATENATE((D12+1),"-",(D10-1)))</f>
        <v>11-34</v>
      </c>
      <c r="E11" s="150" t="str">
        <f t="shared" si="0"/>
        <v>2-3</v>
      </c>
      <c r="F11" s="150" t="str">
        <f t="shared" si="0"/>
        <v>2-3</v>
      </c>
      <c r="G11" s="150" t="str">
        <f t="shared" si="0"/>
        <v>2-3</v>
      </c>
      <c r="H11" s="150">
        <f t="shared" si="0"/>
        <v>0</v>
      </c>
      <c r="I11" s="150" t="str">
        <f t="shared" si="0"/>
        <v>3-3</v>
      </c>
      <c r="J11" s="150" t="str">
        <f t="shared" si="0"/>
        <v>3-3</v>
      </c>
      <c r="M11" s="205"/>
      <c r="N11" s="206"/>
      <c r="O11" s="206"/>
      <c r="P11" s="206"/>
      <c r="Q11" s="206"/>
      <c r="R11" s="206"/>
      <c r="S11" s="207"/>
    </row>
    <row r="12" spans="1:19" s="147" customFormat="1" ht="15">
      <c r="B12" s="151" t="s">
        <v>46</v>
      </c>
      <c r="C12" s="159">
        <v>20</v>
      </c>
      <c r="D12" s="159">
        <v>10</v>
      </c>
      <c r="E12" s="159">
        <v>1</v>
      </c>
      <c r="F12" s="159">
        <v>1</v>
      </c>
      <c r="G12" s="159">
        <v>1</v>
      </c>
      <c r="H12" s="159"/>
      <c r="I12" s="159">
        <v>2</v>
      </c>
      <c r="J12" s="159">
        <v>2</v>
      </c>
      <c r="M12" s="205"/>
      <c r="N12" s="206"/>
      <c r="O12" s="206"/>
      <c r="P12" s="206"/>
      <c r="Q12" s="206"/>
      <c r="R12" s="206"/>
      <c r="S12" s="207"/>
    </row>
    <row r="13" spans="1:19">
      <c r="M13" s="205"/>
      <c r="N13" s="206"/>
      <c r="O13" s="206"/>
      <c r="P13" s="206"/>
      <c r="Q13" s="206"/>
      <c r="R13" s="206"/>
      <c r="S13" s="207"/>
    </row>
    <row r="14" spans="1:19" ht="12" thickBot="1">
      <c r="C14" s="152"/>
      <c r="M14" s="208"/>
      <c r="N14" s="209"/>
      <c r="O14" s="209"/>
      <c r="P14" s="209"/>
      <c r="Q14" s="209"/>
      <c r="R14" s="209"/>
      <c r="S14" s="210"/>
    </row>
    <row r="15" spans="1:19" s="144" customFormat="1" ht="12">
      <c r="B15" s="216" t="s">
        <v>124</v>
      </c>
      <c r="C15" s="217"/>
    </row>
    <row r="16" spans="1:19" s="144" customFormat="1" ht="12">
      <c r="B16" s="153" t="s">
        <v>125</v>
      </c>
    </row>
    <row r="17" spans="1:1026" ht="12">
      <c r="B17" s="142" t="s">
        <v>126</v>
      </c>
    </row>
    <row r="18" spans="1:1026" s="144" customFormat="1" ht="12">
      <c r="B18" s="142" t="s">
        <v>127</v>
      </c>
    </row>
    <row r="19" spans="1:1026" s="144" customFormat="1" ht="12">
      <c r="B19" s="142" t="s">
        <v>128</v>
      </c>
    </row>
    <row r="20" spans="1:1026" s="144" customFormat="1" ht="12">
      <c r="B20" s="142" t="s">
        <v>129</v>
      </c>
    </row>
    <row r="21" spans="1:1026" ht="12" thickBot="1"/>
    <row r="22" spans="1:1026" ht="19.5" customHeight="1" thickBot="1">
      <c r="A22" s="211" t="s">
        <v>130</v>
      </c>
      <c r="B22" s="213"/>
    </row>
    <row r="23" spans="1:1026" ht="12" thickBot="1">
      <c r="M23" s="146" t="s">
        <v>115</v>
      </c>
    </row>
    <row r="24" spans="1:1026" ht="13.5" customHeight="1">
      <c r="B24" s="214"/>
      <c r="C24" s="154" t="s">
        <v>117</v>
      </c>
      <c r="D24" s="155" t="s">
        <v>118</v>
      </c>
      <c r="E24" s="193" t="s">
        <v>131</v>
      </c>
      <c r="F24" s="193"/>
      <c r="G24" s="193"/>
      <c r="H24" s="193" t="s">
        <v>120</v>
      </c>
      <c r="I24" s="193" t="s">
        <v>121</v>
      </c>
      <c r="J24" s="193" t="s">
        <v>122</v>
      </c>
      <c r="K24" s="193" t="s">
        <v>132</v>
      </c>
      <c r="M24" s="194" t="s">
        <v>133</v>
      </c>
      <c r="N24" s="195"/>
      <c r="O24" s="195"/>
      <c r="P24" s="195"/>
      <c r="Q24" s="195"/>
      <c r="R24" s="195"/>
      <c r="S24" s="196"/>
    </row>
    <row r="25" spans="1:1026" ht="13">
      <c r="B25" s="215"/>
      <c r="C25" s="156"/>
      <c r="D25" s="157"/>
      <c r="E25" s="148" t="s">
        <v>46</v>
      </c>
      <c r="F25" s="148" t="s">
        <v>47</v>
      </c>
      <c r="G25" s="148" t="s">
        <v>48</v>
      </c>
      <c r="H25" s="193"/>
      <c r="I25" s="193"/>
      <c r="J25" s="193"/>
      <c r="K25" s="193"/>
      <c r="M25" s="197"/>
      <c r="N25" s="198"/>
      <c r="O25" s="198"/>
      <c r="P25" s="198"/>
      <c r="Q25" s="198"/>
      <c r="R25" s="198"/>
      <c r="S25" s="199"/>
    </row>
    <row r="26" spans="1:1026" ht="12.75" customHeight="1" thickBot="1">
      <c r="B26" s="158" t="s">
        <v>134</v>
      </c>
      <c r="C26" s="159">
        <v>5</v>
      </c>
      <c r="D26" s="159">
        <v>40</v>
      </c>
      <c r="E26" s="159"/>
      <c r="F26" s="159"/>
      <c r="G26" s="159"/>
      <c r="H26" s="159"/>
      <c r="I26" s="159"/>
      <c r="J26" s="159"/>
      <c r="K26" s="160" t="str">
        <f>IF(C28=0," ",IF(C28=1,"Simple",IF(C28=2,"Medium",IF(C28=3,"Complex"))))</f>
        <v>Complex</v>
      </c>
      <c r="M26" s="200"/>
      <c r="N26" s="201"/>
      <c r="O26" s="201"/>
      <c r="P26" s="201"/>
      <c r="Q26" s="201"/>
      <c r="R26" s="201"/>
      <c r="S26" s="202"/>
    </row>
    <row r="27" spans="1:1026" ht="12" hidden="1" customHeight="1">
      <c r="C27" s="161">
        <f>IF(C26=0,0,IF(C26&lt;=C12,1,IF(AND(C26&gt;=(C12+1),C26&lt;=(C10-1)),2,IF(C26&gt;=C10,3))))</f>
        <v>1</v>
      </c>
      <c r="D27" s="161">
        <f>IF(D26=0,0,IF(D26&lt;=D12,1,IF(AND(D26&gt;=(D12+1),D26&lt;=(D10-1)),2,IF(D26&gt;=D10,3))))</f>
        <v>3</v>
      </c>
      <c r="E27" s="144">
        <f>IF(E26=0,0,IF(E26&lt;=E12,1,IF(AND(E26&gt;=(E12+1),E26&lt;=(E10-1)),2,IF(E26&gt;=E10,3))))</f>
        <v>0</v>
      </c>
      <c r="F27" s="144">
        <f>IF(F26=0,0,IF(F26&lt;=F12,1,IF(AND(F26&gt;=(F12+1),F26&lt;=(F10-1)),2,IF(F26&gt;=F10,3))))</f>
        <v>0</v>
      </c>
      <c r="G27" s="144">
        <f>IF(G26=0,0,IF(G26&lt;=G12,1,IF(AND(G26&gt;=(G12+1),G26&lt;=(G10-1)),2,IF(G26&gt;=G10,3))))</f>
        <v>0</v>
      </c>
      <c r="H27" s="144">
        <f>IF(H26=0,0,IF(H26=H12,1,IF(H26=H11,2,IF(H26&gt;=H10,3))))</f>
        <v>0</v>
      </c>
      <c r="I27" s="144">
        <f>IF(I26=0,0,IF(I26=I12,1,IF(AND(I26&gt;=(I12+1),I26&lt;=(I10-1)),2,IF(I26&gt;=I10,3))))</f>
        <v>0</v>
      </c>
      <c r="J27" s="144">
        <f>IF(J26=0,0,IF(J26=J12,1,IF(AND(J26&gt;=(J12+1),J26&lt;=(J10-1)),2,IF(J26&gt;=J10,3))))</f>
        <v>0</v>
      </c>
      <c r="M27" s="147"/>
      <c r="N27" s="147"/>
      <c r="O27" s="147"/>
      <c r="P27" s="147"/>
      <c r="Q27" s="147"/>
      <c r="R27" s="147"/>
      <c r="S27" s="162"/>
    </row>
    <row r="28" spans="1:1026" ht="27.75" hidden="1" customHeight="1">
      <c r="C28" s="144">
        <f>(MAX(C27:J27))</f>
        <v>3</v>
      </c>
      <c r="M28" s="147"/>
      <c r="N28" s="147"/>
      <c r="O28" s="147"/>
      <c r="P28" s="147"/>
      <c r="Q28" s="147"/>
      <c r="R28" s="147"/>
      <c r="S28" s="162"/>
    </row>
    <row r="29" spans="1:1026" ht="12" customHeight="1"/>
    <row r="30" spans="1:1026" ht="12.75" customHeight="1"/>
    <row r="31" spans="1:1026" ht="12" thickBot="1"/>
    <row r="32" spans="1:1026" ht="19.5" customHeight="1" thickBot="1">
      <c r="A32" s="211" t="s">
        <v>135</v>
      </c>
      <c r="B32" s="212"/>
      <c r="C32" s="213"/>
      <c r="AMD32" s="145"/>
      <c r="AME32" s="145"/>
      <c r="AMF32" s="145"/>
      <c r="AMG32" s="145"/>
      <c r="AMH32" s="145"/>
      <c r="AMI32" s="145"/>
      <c r="AMJ32" s="145"/>
      <c r="AMK32" s="145"/>
      <c r="AML32" s="145"/>
    </row>
    <row r="33" spans="2:1026">
      <c r="AMD33" s="145"/>
      <c r="AME33" s="145"/>
      <c r="AMF33" s="145"/>
      <c r="AMG33" s="145"/>
      <c r="AMH33" s="145"/>
      <c r="AMI33" s="145"/>
      <c r="AMJ33" s="145"/>
      <c r="AMK33" s="145"/>
      <c r="AML33" s="145"/>
    </row>
    <row r="34" spans="2:1026" ht="13">
      <c r="B34" s="148"/>
      <c r="C34" s="148" t="s">
        <v>49</v>
      </c>
      <c r="D34" s="148" t="s">
        <v>46</v>
      </c>
      <c r="E34" s="148" t="s">
        <v>47</v>
      </c>
      <c r="F34" s="148" t="s">
        <v>48</v>
      </c>
      <c r="AMD34" s="145"/>
      <c r="AME34" s="145"/>
      <c r="AMF34" s="145"/>
      <c r="AMG34" s="145"/>
      <c r="AMH34" s="145"/>
      <c r="AMI34" s="145"/>
      <c r="AMJ34" s="145"/>
      <c r="AMK34" s="145"/>
      <c r="AML34" s="145"/>
    </row>
    <row r="35" spans="2:1026" ht="13">
      <c r="B35" s="163" t="s">
        <v>36</v>
      </c>
      <c r="C35" s="164">
        <v>1</v>
      </c>
      <c r="D35" s="164">
        <v>3</v>
      </c>
      <c r="E35" s="164">
        <v>5</v>
      </c>
      <c r="F35" s="164">
        <v>8</v>
      </c>
      <c r="AMD35" s="145"/>
      <c r="AME35" s="145"/>
      <c r="AMF35" s="145"/>
      <c r="AMG35" s="145"/>
      <c r="AMH35" s="145"/>
      <c r="AMI35" s="145"/>
      <c r="AMJ35" s="145"/>
      <c r="AMK35" s="145"/>
      <c r="AML35" s="145"/>
    </row>
    <row r="36" spans="2:1026">
      <c r="AMD36" s="145"/>
      <c r="AME36" s="145"/>
      <c r="AMF36" s="145"/>
      <c r="AMG36" s="145"/>
      <c r="AMH36" s="145"/>
      <c r="AMI36" s="145"/>
      <c r="AMJ36" s="145"/>
      <c r="AMK36" s="145"/>
      <c r="AML36" s="145"/>
    </row>
  </sheetData>
  <sheetProtection selectLockedCells="1"/>
  <protectedRanges>
    <protectedRange sqref="C10:J10" name="Range2"/>
    <protectedRange password="CBEB" sqref="C13:I14 C12:J12 C17:I17" name="Range1"/>
  </protectedRanges>
  <mergeCells count="19">
    <mergeCell ref="E8:G8"/>
    <mergeCell ref="B15:C15"/>
    <mergeCell ref="B24:B25"/>
    <mergeCell ref="E24:G24"/>
    <mergeCell ref="A22:B22"/>
    <mergeCell ref="A32:C32"/>
    <mergeCell ref="A6:B6"/>
    <mergeCell ref="B8:B9"/>
    <mergeCell ref="C8:C9"/>
    <mergeCell ref="D8:D9"/>
    <mergeCell ref="H24:H25"/>
    <mergeCell ref="I24:I25"/>
    <mergeCell ref="J24:J25"/>
    <mergeCell ref="M24:S26"/>
    <mergeCell ref="M8:S14"/>
    <mergeCell ref="K24:K25"/>
    <mergeCell ref="J8:J9"/>
    <mergeCell ref="H8:H9"/>
    <mergeCell ref="I8:I9"/>
  </mergeCells>
  <dataValidations count="6">
    <dataValidation type="whole" allowBlank="1" showInputMessage="1" showErrorMessage="1" errorTitle="Entry denied" error="Please consider  the following conditions as applicable:_x000a_-Numeric values only_x000a_-Value must be lesser than the Complex value_x000a_" promptTitle="Numerical Input Field" prompt="Please enter numeric value only" sqref="C13:I13" xr:uid="{00000000-0002-0000-0800-000001000000}">
      <formula1>0</formula1>
      <formula2>C11-1</formula2>
    </dataValidation>
    <dataValidation type="whole" allowBlank="1" showInputMessage="1" showErrorMessage="1" errorTitle="Entry denied" error="Please consider  the following conditions as applicable:_x000a_-Numeric values only_x000a_-Value must be lesser than the Complex value_x000a_" promptTitle="Numerical Input Field" prompt="Please enter numeric value only" sqref="C17:I17" xr:uid="{00000000-0002-0000-0800-000002000000}">
      <formula1>0</formula1>
      <formula2>C11-1</formula2>
    </dataValidation>
    <dataValidation type="whole" allowBlank="1" showInputMessage="1" showErrorMessage="1" errorTitle="Entry denied" error="Numeric values only." promptTitle="Numerical Input Field" prompt="Please enter numeric value only" sqref="C10:J10" xr:uid="{00000000-0002-0000-0800-000004000000}">
      <formula1>C12</formula1>
      <formula2>1000</formula2>
    </dataValidation>
    <dataValidation type="whole" allowBlank="1" showInputMessage="1" showErrorMessage="1" errorTitle="Entry denied" error="Please consider  the following conditions as applicable:_x000a_-Numeric values only_x000a_-Value must be lesser than the Complex value_x000a_" promptTitle="Numerical Input Field" prompt="Please enter numeric value only" sqref="C12:J12" xr:uid="{00000000-0002-0000-0800-000005000000}">
      <formula1>0</formula1>
      <formula2>C10</formula2>
    </dataValidation>
    <dataValidation type="whole" allowBlank="1" showInputMessage="1" showErrorMessage="1" errorTitle="Entry denied" error="Please consider  the following conditions as applicable:_x000a_-Numeric values only_x000a_-Value must in between the above defined &quot;COMPLEX&quot; and &quot;SIMPLE&quot; values." promptTitle="Numerical Input Field" prompt="Please enter numeric value only" sqref="C26:J26" xr:uid="{00000000-0002-0000-0800-000007000000}">
      <formula1>0</formula1>
      <formula2>1E+26</formula2>
    </dataValidation>
    <dataValidation type="whole" allowBlank="1" showInputMessage="1" showErrorMessage="1" errorTitle="Entry denied" error="Please consider  the following conditions as applicable:_x000a_-Numeric values only_x000a_-Value must in between the above defined &quot;COMPLEX&quot; and &quot;SIMPLE&quot; values." promptTitle="Numerical Input Field" prompt="Please enter numeric value only" sqref="C36:E36" xr:uid="{00000000-0002-0000-0800-000006000000}">
      <formula1>C20</formula1>
      <formula2>#REF!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showGridLines="0" workbookViewId="0">
      <selection activeCell="B12" sqref="B12"/>
    </sheetView>
  </sheetViews>
  <sheetFormatPr baseColWidth="10" defaultColWidth="9" defaultRowHeight="11"/>
  <cols>
    <col min="1" max="1" width="15.796875" customWidth="1"/>
    <col min="2" max="2" width="9.796875" bestFit="1" customWidth="1"/>
    <col min="3" max="3" width="57.19921875" customWidth="1"/>
    <col min="4" max="4" width="13.796875" customWidth="1"/>
    <col min="5" max="5" width="9.59765625" bestFit="1" customWidth="1"/>
    <col min="6" max="6" width="34.59765625" customWidth="1"/>
    <col min="258" max="258" width="15.796875" customWidth="1"/>
    <col min="259" max="259" width="13.19921875" customWidth="1"/>
    <col min="260" max="260" width="15.59765625" customWidth="1"/>
    <col min="261" max="261" width="16.19921875" customWidth="1"/>
    <col min="262" max="262" width="34.59765625" customWidth="1"/>
    <col min="514" max="514" width="15.796875" customWidth="1"/>
    <col min="515" max="515" width="13.19921875" customWidth="1"/>
    <col min="516" max="516" width="15.59765625" customWidth="1"/>
    <col min="517" max="517" width="16.19921875" customWidth="1"/>
    <col min="518" max="518" width="34.59765625" customWidth="1"/>
    <col min="770" max="770" width="15.796875" customWidth="1"/>
    <col min="771" max="771" width="13.19921875" customWidth="1"/>
    <col min="772" max="772" width="15.59765625" customWidth="1"/>
    <col min="773" max="773" width="16.19921875" customWidth="1"/>
    <col min="774" max="774" width="34.59765625" customWidth="1"/>
    <col min="1026" max="1026" width="15.796875" customWidth="1"/>
    <col min="1027" max="1027" width="13.19921875" customWidth="1"/>
    <col min="1028" max="1028" width="15.59765625" customWidth="1"/>
    <col min="1029" max="1029" width="16.19921875" customWidth="1"/>
    <col min="1030" max="1030" width="34.59765625" customWidth="1"/>
    <col min="1282" max="1282" width="15.796875" customWidth="1"/>
    <col min="1283" max="1283" width="13.19921875" customWidth="1"/>
    <col min="1284" max="1284" width="15.59765625" customWidth="1"/>
    <col min="1285" max="1285" width="16.19921875" customWidth="1"/>
    <col min="1286" max="1286" width="34.59765625" customWidth="1"/>
    <col min="1538" max="1538" width="15.796875" customWidth="1"/>
    <col min="1539" max="1539" width="13.19921875" customWidth="1"/>
    <col min="1540" max="1540" width="15.59765625" customWidth="1"/>
    <col min="1541" max="1541" width="16.19921875" customWidth="1"/>
    <col min="1542" max="1542" width="34.59765625" customWidth="1"/>
    <col min="1794" max="1794" width="15.796875" customWidth="1"/>
    <col min="1795" max="1795" width="13.19921875" customWidth="1"/>
    <col min="1796" max="1796" width="15.59765625" customWidth="1"/>
    <col min="1797" max="1797" width="16.19921875" customWidth="1"/>
    <col min="1798" max="1798" width="34.59765625" customWidth="1"/>
    <col min="2050" max="2050" width="15.796875" customWidth="1"/>
    <col min="2051" max="2051" width="13.19921875" customWidth="1"/>
    <col min="2052" max="2052" width="15.59765625" customWidth="1"/>
    <col min="2053" max="2053" width="16.19921875" customWidth="1"/>
    <col min="2054" max="2054" width="34.59765625" customWidth="1"/>
    <col min="2306" max="2306" width="15.796875" customWidth="1"/>
    <col min="2307" max="2307" width="13.19921875" customWidth="1"/>
    <col min="2308" max="2308" width="15.59765625" customWidth="1"/>
    <col min="2309" max="2309" width="16.19921875" customWidth="1"/>
    <col min="2310" max="2310" width="34.59765625" customWidth="1"/>
    <col min="2562" max="2562" width="15.796875" customWidth="1"/>
    <col min="2563" max="2563" width="13.19921875" customWidth="1"/>
    <col min="2564" max="2564" width="15.59765625" customWidth="1"/>
    <col min="2565" max="2565" width="16.19921875" customWidth="1"/>
    <col min="2566" max="2566" width="34.59765625" customWidth="1"/>
    <col min="2818" max="2818" width="15.796875" customWidth="1"/>
    <col min="2819" max="2819" width="13.19921875" customWidth="1"/>
    <col min="2820" max="2820" width="15.59765625" customWidth="1"/>
    <col min="2821" max="2821" width="16.19921875" customWidth="1"/>
    <col min="2822" max="2822" width="34.59765625" customWidth="1"/>
    <col min="3074" max="3074" width="15.796875" customWidth="1"/>
    <col min="3075" max="3075" width="13.19921875" customWidth="1"/>
    <col min="3076" max="3076" width="15.59765625" customWidth="1"/>
    <col min="3077" max="3077" width="16.19921875" customWidth="1"/>
    <col min="3078" max="3078" width="34.59765625" customWidth="1"/>
    <col min="3330" max="3330" width="15.796875" customWidth="1"/>
    <col min="3331" max="3331" width="13.19921875" customWidth="1"/>
    <col min="3332" max="3332" width="15.59765625" customWidth="1"/>
    <col min="3333" max="3333" width="16.19921875" customWidth="1"/>
    <col min="3334" max="3334" width="34.59765625" customWidth="1"/>
    <col min="3586" max="3586" width="15.796875" customWidth="1"/>
    <col min="3587" max="3587" width="13.19921875" customWidth="1"/>
    <col min="3588" max="3588" width="15.59765625" customWidth="1"/>
    <col min="3589" max="3589" width="16.19921875" customWidth="1"/>
    <col min="3590" max="3590" width="34.59765625" customWidth="1"/>
    <col min="3842" max="3842" width="15.796875" customWidth="1"/>
    <col min="3843" max="3843" width="13.19921875" customWidth="1"/>
    <col min="3844" max="3844" width="15.59765625" customWidth="1"/>
    <col min="3845" max="3845" width="16.19921875" customWidth="1"/>
    <col min="3846" max="3846" width="34.59765625" customWidth="1"/>
    <col min="4098" max="4098" width="15.796875" customWidth="1"/>
    <col min="4099" max="4099" width="13.19921875" customWidth="1"/>
    <col min="4100" max="4100" width="15.59765625" customWidth="1"/>
    <col min="4101" max="4101" width="16.19921875" customWidth="1"/>
    <col min="4102" max="4102" width="34.59765625" customWidth="1"/>
    <col min="4354" max="4354" width="15.796875" customWidth="1"/>
    <col min="4355" max="4355" width="13.19921875" customWidth="1"/>
    <col min="4356" max="4356" width="15.59765625" customWidth="1"/>
    <col min="4357" max="4357" width="16.19921875" customWidth="1"/>
    <col min="4358" max="4358" width="34.59765625" customWidth="1"/>
    <col min="4610" max="4610" width="15.796875" customWidth="1"/>
    <col min="4611" max="4611" width="13.19921875" customWidth="1"/>
    <col min="4612" max="4612" width="15.59765625" customWidth="1"/>
    <col min="4613" max="4613" width="16.19921875" customWidth="1"/>
    <col min="4614" max="4614" width="34.59765625" customWidth="1"/>
    <col min="4866" max="4866" width="15.796875" customWidth="1"/>
    <col min="4867" max="4867" width="13.19921875" customWidth="1"/>
    <col min="4868" max="4868" width="15.59765625" customWidth="1"/>
    <col min="4869" max="4869" width="16.19921875" customWidth="1"/>
    <col min="4870" max="4870" width="34.59765625" customWidth="1"/>
    <col min="5122" max="5122" width="15.796875" customWidth="1"/>
    <col min="5123" max="5123" width="13.19921875" customWidth="1"/>
    <col min="5124" max="5124" width="15.59765625" customWidth="1"/>
    <col min="5125" max="5125" width="16.19921875" customWidth="1"/>
    <col min="5126" max="5126" width="34.59765625" customWidth="1"/>
    <col min="5378" max="5378" width="15.796875" customWidth="1"/>
    <col min="5379" max="5379" width="13.19921875" customWidth="1"/>
    <col min="5380" max="5380" width="15.59765625" customWidth="1"/>
    <col min="5381" max="5381" width="16.19921875" customWidth="1"/>
    <col min="5382" max="5382" width="34.59765625" customWidth="1"/>
    <col min="5634" max="5634" width="15.796875" customWidth="1"/>
    <col min="5635" max="5635" width="13.19921875" customWidth="1"/>
    <col min="5636" max="5636" width="15.59765625" customWidth="1"/>
    <col min="5637" max="5637" width="16.19921875" customWidth="1"/>
    <col min="5638" max="5638" width="34.59765625" customWidth="1"/>
    <col min="5890" max="5890" width="15.796875" customWidth="1"/>
    <col min="5891" max="5891" width="13.19921875" customWidth="1"/>
    <col min="5892" max="5892" width="15.59765625" customWidth="1"/>
    <col min="5893" max="5893" width="16.19921875" customWidth="1"/>
    <col min="5894" max="5894" width="34.59765625" customWidth="1"/>
    <col min="6146" max="6146" width="15.796875" customWidth="1"/>
    <col min="6147" max="6147" width="13.19921875" customWidth="1"/>
    <col min="6148" max="6148" width="15.59765625" customWidth="1"/>
    <col min="6149" max="6149" width="16.19921875" customWidth="1"/>
    <col min="6150" max="6150" width="34.59765625" customWidth="1"/>
    <col min="6402" max="6402" width="15.796875" customWidth="1"/>
    <col min="6403" max="6403" width="13.19921875" customWidth="1"/>
    <col min="6404" max="6404" width="15.59765625" customWidth="1"/>
    <col min="6405" max="6405" width="16.19921875" customWidth="1"/>
    <col min="6406" max="6406" width="34.59765625" customWidth="1"/>
    <col min="6658" max="6658" width="15.796875" customWidth="1"/>
    <col min="6659" max="6659" width="13.19921875" customWidth="1"/>
    <col min="6660" max="6660" width="15.59765625" customWidth="1"/>
    <col min="6661" max="6661" width="16.19921875" customWidth="1"/>
    <col min="6662" max="6662" width="34.59765625" customWidth="1"/>
    <col min="6914" max="6914" width="15.796875" customWidth="1"/>
    <col min="6915" max="6915" width="13.19921875" customWidth="1"/>
    <col min="6916" max="6916" width="15.59765625" customWidth="1"/>
    <col min="6917" max="6917" width="16.19921875" customWidth="1"/>
    <col min="6918" max="6918" width="34.59765625" customWidth="1"/>
    <col min="7170" max="7170" width="15.796875" customWidth="1"/>
    <col min="7171" max="7171" width="13.19921875" customWidth="1"/>
    <col min="7172" max="7172" width="15.59765625" customWidth="1"/>
    <col min="7173" max="7173" width="16.19921875" customWidth="1"/>
    <col min="7174" max="7174" width="34.59765625" customWidth="1"/>
    <col min="7426" max="7426" width="15.796875" customWidth="1"/>
    <col min="7427" max="7427" width="13.19921875" customWidth="1"/>
    <col min="7428" max="7428" width="15.59765625" customWidth="1"/>
    <col min="7429" max="7429" width="16.19921875" customWidth="1"/>
    <col min="7430" max="7430" width="34.59765625" customWidth="1"/>
    <col min="7682" max="7682" width="15.796875" customWidth="1"/>
    <col min="7683" max="7683" width="13.19921875" customWidth="1"/>
    <col min="7684" max="7684" width="15.59765625" customWidth="1"/>
    <col min="7685" max="7685" width="16.19921875" customWidth="1"/>
    <col min="7686" max="7686" width="34.59765625" customWidth="1"/>
    <col min="7938" max="7938" width="15.796875" customWidth="1"/>
    <col min="7939" max="7939" width="13.19921875" customWidth="1"/>
    <col min="7940" max="7940" width="15.59765625" customWidth="1"/>
    <col min="7941" max="7941" width="16.19921875" customWidth="1"/>
    <col min="7942" max="7942" width="34.59765625" customWidth="1"/>
    <col min="8194" max="8194" width="15.796875" customWidth="1"/>
    <col min="8195" max="8195" width="13.19921875" customWidth="1"/>
    <col min="8196" max="8196" width="15.59765625" customWidth="1"/>
    <col min="8197" max="8197" width="16.19921875" customWidth="1"/>
    <col min="8198" max="8198" width="34.59765625" customWidth="1"/>
    <col min="8450" max="8450" width="15.796875" customWidth="1"/>
    <col min="8451" max="8451" width="13.19921875" customWidth="1"/>
    <col min="8452" max="8452" width="15.59765625" customWidth="1"/>
    <col min="8453" max="8453" width="16.19921875" customWidth="1"/>
    <col min="8454" max="8454" width="34.59765625" customWidth="1"/>
    <col min="8706" max="8706" width="15.796875" customWidth="1"/>
    <col min="8707" max="8707" width="13.19921875" customWidth="1"/>
    <col min="8708" max="8708" width="15.59765625" customWidth="1"/>
    <col min="8709" max="8709" width="16.19921875" customWidth="1"/>
    <col min="8710" max="8710" width="34.59765625" customWidth="1"/>
    <col min="8962" max="8962" width="15.796875" customWidth="1"/>
    <col min="8963" max="8963" width="13.19921875" customWidth="1"/>
    <col min="8964" max="8964" width="15.59765625" customWidth="1"/>
    <col min="8965" max="8965" width="16.19921875" customWidth="1"/>
    <col min="8966" max="8966" width="34.59765625" customWidth="1"/>
    <col min="9218" max="9218" width="15.796875" customWidth="1"/>
    <col min="9219" max="9219" width="13.19921875" customWidth="1"/>
    <col min="9220" max="9220" width="15.59765625" customWidth="1"/>
    <col min="9221" max="9221" width="16.19921875" customWidth="1"/>
    <col min="9222" max="9222" width="34.59765625" customWidth="1"/>
    <col min="9474" max="9474" width="15.796875" customWidth="1"/>
    <col min="9475" max="9475" width="13.19921875" customWidth="1"/>
    <col min="9476" max="9476" width="15.59765625" customWidth="1"/>
    <col min="9477" max="9477" width="16.19921875" customWidth="1"/>
    <col min="9478" max="9478" width="34.59765625" customWidth="1"/>
    <col min="9730" max="9730" width="15.796875" customWidth="1"/>
    <col min="9731" max="9731" width="13.19921875" customWidth="1"/>
    <col min="9732" max="9732" width="15.59765625" customWidth="1"/>
    <col min="9733" max="9733" width="16.19921875" customWidth="1"/>
    <col min="9734" max="9734" width="34.59765625" customWidth="1"/>
    <col min="9986" max="9986" width="15.796875" customWidth="1"/>
    <col min="9987" max="9987" width="13.19921875" customWidth="1"/>
    <col min="9988" max="9988" width="15.59765625" customWidth="1"/>
    <col min="9989" max="9989" width="16.19921875" customWidth="1"/>
    <col min="9990" max="9990" width="34.59765625" customWidth="1"/>
    <col min="10242" max="10242" width="15.796875" customWidth="1"/>
    <col min="10243" max="10243" width="13.19921875" customWidth="1"/>
    <col min="10244" max="10244" width="15.59765625" customWidth="1"/>
    <col min="10245" max="10245" width="16.19921875" customWidth="1"/>
    <col min="10246" max="10246" width="34.59765625" customWidth="1"/>
    <col min="10498" max="10498" width="15.796875" customWidth="1"/>
    <col min="10499" max="10499" width="13.19921875" customWidth="1"/>
    <col min="10500" max="10500" width="15.59765625" customWidth="1"/>
    <col min="10501" max="10501" width="16.19921875" customWidth="1"/>
    <col min="10502" max="10502" width="34.59765625" customWidth="1"/>
    <col min="10754" max="10754" width="15.796875" customWidth="1"/>
    <col min="10755" max="10755" width="13.19921875" customWidth="1"/>
    <col min="10756" max="10756" width="15.59765625" customWidth="1"/>
    <col min="10757" max="10757" width="16.19921875" customWidth="1"/>
    <col min="10758" max="10758" width="34.59765625" customWidth="1"/>
    <col min="11010" max="11010" width="15.796875" customWidth="1"/>
    <col min="11011" max="11011" width="13.19921875" customWidth="1"/>
    <col min="11012" max="11012" width="15.59765625" customWidth="1"/>
    <col min="11013" max="11013" width="16.19921875" customWidth="1"/>
    <col min="11014" max="11014" width="34.59765625" customWidth="1"/>
    <col min="11266" max="11266" width="15.796875" customWidth="1"/>
    <col min="11267" max="11267" width="13.19921875" customWidth="1"/>
    <col min="11268" max="11268" width="15.59765625" customWidth="1"/>
    <col min="11269" max="11269" width="16.19921875" customWidth="1"/>
    <col min="11270" max="11270" width="34.59765625" customWidth="1"/>
    <col min="11522" max="11522" width="15.796875" customWidth="1"/>
    <col min="11523" max="11523" width="13.19921875" customWidth="1"/>
    <col min="11524" max="11524" width="15.59765625" customWidth="1"/>
    <col min="11525" max="11525" width="16.19921875" customWidth="1"/>
    <col min="11526" max="11526" width="34.59765625" customWidth="1"/>
    <col min="11778" max="11778" width="15.796875" customWidth="1"/>
    <col min="11779" max="11779" width="13.19921875" customWidth="1"/>
    <col min="11780" max="11780" width="15.59765625" customWidth="1"/>
    <col min="11781" max="11781" width="16.19921875" customWidth="1"/>
    <col min="11782" max="11782" width="34.59765625" customWidth="1"/>
    <col min="12034" max="12034" width="15.796875" customWidth="1"/>
    <col min="12035" max="12035" width="13.19921875" customWidth="1"/>
    <col min="12036" max="12036" width="15.59765625" customWidth="1"/>
    <col min="12037" max="12037" width="16.19921875" customWidth="1"/>
    <col min="12038" max="12038" width="34.59765625" customWidth="1"/>
    <col min="12290" max="12290" width="15.796875" customWidth="1"/>
    <col min="12291" max="12291" width="13.19921875" customWidth="1"/>
    <col min="12292" max="12292" width="15.59765625" customWidth="1"/>
    <col min="12293" max="12293" width="16.19921875" customWidth="1"/>
    <col min="12294" max="12294" width="34.59765625" customWidth="1"/>
    <col min="12546" max="12546" width="15.796875" customWidth="1"/>
    <col min="12547" max="12547" width="13.19921875" customWidth="1"/>
    <col min="12548" max="12548" width="15.59765625" customWidth="1"/>
    <col min="12549" max="12549" width="16.19921875" customWidth="1"/>
    <col min="12550" max="12550" width="34.59765625" customWidth="1"/>
    <col min="12802" max="12802" width="15.796875" customWidth="1"/>
    <col min="12803" max="12803" width="13.19921875" customWidth="1"/>
    <col min="12804" max="12804" width="15.59765625" customWidth="1"/>
    <col min="12805" max="12805" width="16.19921875" customWidth="1"/>
    <col min="12806" max="12806" width="34.59765625" customWidth="1"/>
    <col min="13058" max="13058" width="15.796875" customWidth="1"/>
    <col min="13059" max="13059" width="13.19921875" customWidth="1"/>
    <col min="13060" max="13060" width="15.59765625" customWidth="1"/>
    <col min="13061" max="13061" width="16.19921875" customWidth="1"/>
    <col min="13062" max="13062" width="34.59765625" customWidth="1"/>
    <col min="13314" max="13314" width="15.796875" customWidth="1"/>
    <col min="13315" max="13315" width="13.19921875" customWidth="1"/>
    <col min="13316" max="13316" width="15.59765625" customWidth="1"/>
    <col min="13317" max="13317" width="16.19921875" customWidth="1"/>
    <col min="13318" max="13318" width="34.59765625" customWidth="1"/>
    <col min="13570" max="13570" width="15.796875" customWidth="1"/>
    <col min="13571" max="13571" width="13.19921875" customWidth="1"/>
    <col min="13572" max="13572" width="15.59765625" customWidth="1"/>
    <col min="13573" max="13573" width="16.19921875" customWidth="1"/>
    <col min="13574" max="13574" width="34.59765625" customWidth="1"/>
    <col min="13826" max="13826" width="15.796875" customWidth="1"/>
    <col min="13827" max="13827" width="13.19921875" customWidth="1"/>
    <col min="13828" max="13828" width="15.59765625" customWidth="1"/>
    <col min="13829" max="13829" width="16.19921875" customWidth="1"/>
    <col min="13830" max="13830" width="34.59765625" customWidth="1"/>
    <col min="14082" max="14082" width="15.796875" customWidth="1"/>
    <col min="14083" max="14083" width="13.19921875" customWidth="1"/>
    <col min="14084" max="14084" width="15.59765625" customWidth="1"/>
    <col min="14085" max="14085" width="16.19921875" customWidth="1"/>
    <col min="14086" max="14086" width="34.59765625" customWidth="1"/>
    <col min="14338" max="14338" width="15.796875" customWidth="1"/>
    <col min="14339" max="14339" width="13.19921875" customWidth="1"/>
    <col min="14340" max="14340" width="15.59765625" customWidth="1"/>
    <col min="14341" max="14341" width="16.19921875" customWidth="1"/>
    <col min="14342" max="14342" width="34.59765625" customWidth="1"/>
    <col min="14594" max="14594" width="15.796875" customWidth="1"/>
    <col min="14595" max="14595" width="13.19921875" customWidth="1"/>
    <col min="14596" max="14596" width="15.59765625" customWidth="1"/>
    <col min="14597" max="14597" width="16.19921875" customWidth="1"/>
    <col min="14598" max="14598" width="34.59765625" customWidth="1"/>
    <col min="14850" max="14850" width="15.796875" customWidth="1"/>
    <col min="14851" max="14851" width="13.19921875" customWidth="1"/>
    <col min="14852" max="14852" width="15.59765625" customWidth="1"/>
    <col min="14853" max="14853" width="16.19921875" customWidth="1"/>
    <col min="14854" max="14854" width="34.59765625" customWidth="1"/>
    <col min="15106" max="15106" width="15.796875" customWidth="1"/>
    <col min="15107" max="15107" width="13.19921875" customWidth="1"/>
    <col min="15108" max="15108" width="15.59765625" customWidth="1"/>
    <col min="15109" max="15109" width="16.19921875" customWidth="1"/>
    <col min="15110" max="15110" width="34.59765625" customWidth="1"/>
    <col min="15362" max="15362" width="15.796875" customWidth="1"/>
    <col min="15363" max="15363" width="13.19921875" customWidth="1"/>
    <col min="15364" max="15364" width="15.59765625" customWidth="1"/>
    <col min="15365" max="15365" width="16.19921875" customWidth="1"/>
    <col min="15366" max="15366" width="34.59765625" customWidth="1"/>
    <col min="15618" max="15618" width="15.796875" customWidth="1"/>
    <col min="15619" max="15619" width="13.19921875" customWidth="1"/>
    <col min="15620" max="15620" width="15.59765625" customWidth="1"/>
    <col min="15621" max="15621" width="16.19921875" customWidth="1"/>
    <col min="15622" max="15622" width="34.59765625" customWidth="1"/>
    <col min="15874" max="15874" width="15.796875" customWidth="1"/>
    <col min="15875" max="15875" width="13.19921875" customWidth="1"/>
    <col min="15876" max="15876" width="15.59765625" customWidth="1"/>
    <col min="15877" max="15877" width="16.19921875" customWidth="1"/>
    <col min="15878" max="15878" width="34.59765625" customWidth="1"/>
    <col min="16130" max="16130" width="15.796875" customWidth="1"/>
    <col min="16131" max="16131" width="13.19921875" customWidth="1"/>
    <col min="16132" max="16132" width="15.59765625" customWidth="1"/>
    <col min="16133" max="16133" width="16.19921875" customWidth="1"/>
    <col min="16134" max="16134" width="34.59765625" customWidth="1"/>
  </cols>
  <sheetData>
    <row r="1" spans="1:7" s="6" customFormat="1" ht="23">
      <c r="A1" s="5"/>
      <c r="B1"/>
      <c r="C1"/>
      <c r="D1"/>
      <c r="E1"/>
      <c r="F1"/>
      <c r="G1"/>
    </row>
    <row r="2" spans="1:7" s="6" customFormat="1" ht="13.5" customHeight="1">
      <c r="A2" s="5"/>
      <c r="B2"/>
      <c r="C2"/>
      <c r="D2"/>
      <c r="E2"/>
      <c r="F2"/>
      <c r="G2"/>
    </row>
    <row r="3" spans="1:7" s="6" customFormat="1" ht="13.5" customHeight="1">
      <c r="A3" s="5"/>
      <c r="B3"/>
      <c r="C3"/>
      <c r="D3"/>
      <c r="E3"/>
      <c r="F3"/>
      <c r="G3"/>
    </row>
    <row r="4" spans="1:7" s="6" customFormat="1" ht="23">
      <c r="A4" s="5"/>
      <c r="B4" s="218" t="s">
        <v>136</v>
      </c>
      <c r="C4" s="218"/>
      <c r="D4" s="218"/>
      <c r="E4" s="218"/>
      <c r="F4"/>
      <c r="G4"/>
    </row>
    <row r="5" spans="1:7" ht="13">
      <c r="A5" s="7"/>
    </row>
    <row r="6" spans="1:7" ht="13">
      <c r="A6" s="7"/>
      <c r="B6" s="8" t="s">
        <v>137</v>
      </c>
      <c r="C6" s="12" t="s">
        <v>138</v>
      </c>
      <c r="D6" s="12" t="s">
        <v>0</v>
      </c>
      <c r="E6" s="8" t="s">
        <v>139</v>
      </c>
    </row>
    <row r="7" spans="1:7" ht="12">
      <c r="B7" s="9" t="s">
        <v>140</v>
      </c>
      <c r="C7" s="49" t="s">
        <v>141</v>
      </c>
      <c r="D7" s="13" t="s">
        <v>142</v>
      </c>
      <c r="E7" s="10">
        <v>40808</v>
      </c>
    </row>
    <row r="8" spans="1:7" ht="12">
      <c r="B8" s="9" t="s">
        <v>143</v>
      </c>
      <c r="C8" s="49" t="s">
        <v>144</v>
      </c>
      <c r="D8" s="13" t="s">
        <v>145</v>
      </c>
      <c r="E8" s="44">
        <v>40847</v>
      </c>
    </row>
    <row r="9" spans="1:7" ht="12">
      <c r="B9" s="9" t="s">
        <v>146</v>
      </c>
      <c r="C9" s="49" t="s">
        <v>147</v>
      </c>
      <c r="D9" s="13" t="s">
        <v>142</v>
      </c>
      <c r="E9" s="44">
        <v>40847</v>
      </c>
    </row>
    <row r="10" spans="1:7" ht="24">
      <c r="B10" s="9" t="s">
        <v>148</v>
      </c>
      <c r="C10" s="49" t="s">
        <v>149</v>
      </c>
      <c r="D10" s="13" t="s">
        <v>142</v>
      </c>
      <c r="E10" s="44">
        <v>40849</v>
      </c>
    </row>
    <row r="11" spans="1:7" ht="24">
      <c r="B11" s="9" t="s">
        <v>150</v>
      </c>
      <c r="C11" s="49" t="s">
        <v>151</v>
      </c>
      <c r="D11" s="13" t="s">
        <v>142</v>
      </c>
      <c r="E11" s="44">
        <v>40851</v>
      </c>
    </row>
    <row r="12" spans="1:7">
      <c r="B12" s="11"/>
      <c r="C12" s="50"/>
      <c r="D12" s="14"/>
      <c r="E12" s="11"/>
    </row>
    <row r="13" spans="1:7">
      <c r="B13" s="11"/>
      <c r="C13" s="50"/>
      <c r="D13" s="14"/>
      <c r="E13" s="11"/>
    </row>
    <row r="14" spans="1:7">
      <c r="B14" s="11"/>
      <c r="C14" s="50"/>
      <c r="D14" s="14"/>
      <c r="E14" s="11"/>
    </row>
    <row r="15" spans="1:7">
      <c r="B15" s="11"/>
      <c r="C15" s="14"/>
      <c r="D15" s="14"/>
      <c r="E15" s="11"/>
    </row>
    <row r="16" spans="1:7">
      <c r="B16" s="11"/>
      <c r="C16" s="14"/>
      <c r="D16" s="14"/>
      <c r="E16" s="11"/>
    </row>
    <row r="17" spans="2:5">
      <c r="B17" s="11"/>
      <c r="C17" s="14"/>
      <c r="D17" s="14"/>
      <c r="E17" s="11"/>
    </row>
  </sheetData>
  <mergeCells count="1">
    <mergeCell ref="B4:E4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C32"/>
  <sheetViews>
    <sheetView workbookViewId="0">
      <selection activeCell="C20" sqref="C20"/>
    </sheetView>
  </sheetViews>
  <sheetFormatPr baseColWidth="10" defaultColWidth="9" defaultRowHeight="11"/>
  <cols>
    <col min="2" max="2" width="6.3984375" bestFit="1" customWidth="1"/>
    <col min="3" max="3" width="82.796875" bestFit="1" customWidth="1"/>
  </cols>
  <sheetData>
    <row r="3" spans="2:3" ht="13">
      <c r="B3" s="57" t="s">
        <v>152</v>
      </c>
      <c r="C3" s="57" t="s">
        <v>153</v>
      </c>
    </row>
    <row r="4" spans="2:3">
      <c r="B4" s="56"/>
      <c r="C4" s="56"/>
    </row>
    <row r="5" spans="2:3">
      <c r="B5" s="56"/>
      <c r="C5" s="56"/>
    </row>
    <row r="6" spans="2:3">
      <c r="B6" s="56"/>
      <c r="C6" s="56"/>
    </row>
    <row r="7" spans="2:3">
      <c r="B7" s="56"/>
      <c r="C7" s="56"/>
    </row>
    <row r="8" spans="2:3">
      <c r="B8" s="56"/>
      <c r="C8" s="56"/>
    </row>
    <row r="9" spans="2:3">
      <c r="B9" s="56"/>
      <c r="C9" s="56"/>
    </row>
    <row r="10" spans="2:3">
      <c r="B10" s="56"/>
      <c r="C10" s="56"/>
    </row>
    <row r="11" spans="2:3">
      <c r="B11" s="56"/>
      <c r="C11" s="65"/>
    </row>
    <row r="12" spans="2:3">
      <c r="B12" s="56"/>
      <c r="C12" s="56"/>
    </row>
    <row r="13" spans="2:3">
      <c r="B13" s="56"/>
      <c r="C13" s="56"/>
    </row>
    <row r="14" spans="2:3">
      <c r="B14" s="56"/>
      <c r="C14" s="56"/>
    </row>
    <row r="15" spans="2:3">
      <c r="B15" s="56"/>
      <c r="C15" s="56"/>
    </row>
    <row r="16" spans="2:3">
      <c r="B16" s="56"/>
      <c r="C16" s="56"/>
    </row>
    <row r="17" spans="2:3">
      <c r="B17" s="56"/>
      <c r="C17" s="56"/>
    </row>
    <row r="18" spans="2:3">
      <c r="B18" s="56"/>
      <c r="C18" s="56"/>
    </row>
    <row r="19" spans="2:3">
      <c r="B19" s="56"/>
      <c r="C19" s="56"/>
    </row>
    <row r="20" spans="2:3">
      <c r="B20" s="56"/>
      <c r="C20" s="56"/>
    </row>
    <row r="21" spans="2:3">
      <c r="B21" s="56"/>
      <c r="C21" s="56"/>
    </row>
    <row r="22" spans="2:3">
      <c r="B22" s="56"/>
      <c r="C22" s="56"/>
    </row>
    <row r="23" spans="2:3">
      <c r="B23" s="56"/>
      <c r="C23" s="56"/>
    </row>
    <row r="24" spans="2:3">
      <c r="B24" s="56"/>
      <c r="C24" s="56"/>
    </row>
    <row r="25" spans="2:3">
      <c r="B25" s="56"/>
      <c r="C25" s="56"/>
    </row>
    <row r="26" spans="2:3">
      <c r="B26" s="56"/>
      <c r="C26" s="56"/>
    </row>
    <row r="27" spans="2:3">
      <c r="B27" s="56"/>
      <c r="C27" s="56"/>
    </row>
    <row r="28" spans="2:3">
      <c r="B28" s="56"/>
      <c r="C28" s="56"/>
    </row>
    <row r="29" spans="2:3">
      <c r="B29" s="56"/>
      <c r="C29" s="56"/>
    </row>
    <row r="30" spans="2:3">
      <c r="B30" s="56"/>
      <c r="C30" s="56"/>
    </row>
    <row r="31" spans="2:3">
      <c r="B31" s="56"/>
      <c r="C31" s="56"/>
    </row>
    <row r="32" spans="2:3">
      <c r="B32" s="56"/>
      <c r="C32" s="56"/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00D2-E13C-4A18-9A67-5ED3A71BBC69}">
  <dimension ref="B3:G10"/>
  <sheetViews>
    <sheetView workbookViewId="0">
      <selection activeCell="G7" sqref="G7"/>
    </sheetView>
  </sheetViews>
  <sheetFormatPr baseColWidth="10" defaultColWidth="9.19921875" defaultRowHeight="15" customHeight="1"/>
  <cols>
    <col min="1" max="1" width="9.19921875" style="167"/>
    <col min="2" max="2" width="7.796875" style="167" bestFit="1" customWidth="1"/>
    <col min="3" max="3" width="12.59765625" style="167" customWidth="1"/>
    <col min="4" max="4" width="22.3984375" style="167" customWidth="1"/>
    <col min="5" max="5" width="16.19921875" style="167" bestFit="1" customWidth="1"/>
    <col min="6" max="6" width="13.796875" style="167" customWidth="1"/>
    <col min="7" max="7" width="92.796875" style="167" bestFit="1" customWidth="1"/>
    <col min="8" max="16384" width="9.19921875" style="167"/>
  </cols>
  <sheetData>
    <row r="3" spans="2:7" ht="15" customHeight="1">
      <c r="B3" s="219" t="s">
        <v>154</v>
      </c>
      <c r="C3" s="220"/>
      <c r="D3" s="220"/>
      <c r="E3" s="220"/>
      <c r="F3" s="220"/>
      <c r="G3" s="221"/>
    </row>
    <row r="4" spans="2:7" ht="15" customHeight="1">
      <c r="B4" s="165" t="s">
        <v>155</v>
      </c>
      <c r="C4" s="165" t="s">
        <v>156</v>
      </c>
      <c r="D4" s="165" t="s">
        <v>157</v>
      </c>
      <c r="E4" s="165" t="s">
        <v>158</v>
      </c>
      <c r="F4" s="165" t="s">
        <v>159</v>
      </c>
      <c r="G4" s="171" t="s">
        <v>160</v>
      </c>
    </row>
    <row r="5" spans="2:7" ht="15" customHeight="1">
      <c r="B5" s="88">
        <v>1</v>
      </c>
      <c r="C5" s="170">
        <v>45203</v>
      </c>
      <c r="D5" s="168" t="s">
        <v>161</v>
      </c>
      <c r="E5" s="168" t="s">
        <v>162</v>
      </c>
      <c r="F5" s="168" t="s">
        <v>163</v>
      </c>
      <c r="G5" s="108" t="s">
        <v>164</v>
      </c>
    </row>
    <row r="6" spans="2:7" ht="15" customHeight="1">
      <c r="B6" s="168"/>
      <c r="C6" s="170"/>
      <c r="D6" s="168"/>
      <c r="E6" s="168"/>
      <c r="F6" s="168"/>
      <c r="G6" s="169"/>
    </row>
    <row r="7" spans="2:7" ht="15" customHeight="1">
      <c r="B7" s="168"/>
      <c r="C7" s="170"/>
      <c r="D7" s="168"/>
      <c r="E7" s="168"/>
      <c r="F7" s="168"/>
      <c r="G7" s="169"/>
    </row>
    <row r="8" spans="2:7" ht="15" customHeight="1">
      <c r="B8" s="168"/>
      <c r="C8" s="170"/>
      <c r="D8" s="168"/>
      <c r="E8" s="168"/>
      <c r="F8" s="168"/>
      <c r="G8" s="169"/>
    </row>
    <row r="9" spans="2:7" ht="15" customHeight="1">
      <c r="B9" s="168"/>
      <c r="C9" s="170"/>
      <c r="D9" s="168"/>
      <c r="E9" s="168"/>
      <c r="F9" s="168"/>
      <c r="G9" s="108"/>
    </row>
    <row r="10" spans="2:7" ht="15" customHeight="1">
      <c r="B10" s="166"/>
      <c r="C10" s="166"/>
      <c r="D10" s="166"/>
      <c r="E10" s="168"/>
      <c r="F10" s="166"/>
      <c r="G10" s="169"/>
    </row>
  </sheetData>
  <mergeCells count="1">
    <mergeCell ref="B3:G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944F89BEBB384F8F2EAE63E2097206" ma:contentTypeVersion="14" ma:contentTypeDescription="Create a new document." ma:contentTypeScope="" ma:versionID="0c61c88f1fe60e207b7feb14d4b3e1d6">
  <xsd:schema xmlns:xsd="http://www.w3.org/2001/XMLSchema" xmlns:xs="http://www.w3.org/2001/XMLSchema" xmlns:p="http://schemas.microsoft.com/office/2006/metadata/properties" xmlns:ns2="b3ba0cf9-200d-4d6d-b061-c2ee81237f67" xmlns:ns3="2a1971c6-1079-4b45-b2f9-5b17344d58fd" targetNamespace="http://schemas.microsoft.com/office/2006/metadata/properties" ma:root="true" ma:fieldsID="d534f20fc43ba400198181a87324c510" ns2:_="" ns3:_="">
    <xsd:import namespace="b3ba0cf9-200d-4d6d-b061-c2ee81237f67"/>
    <xsd:import namespace="2a1971c6-1079-4b45-b2f9-5b17344d58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a0cf9-200d-4d6d-b061-c2ee81237f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b49e001-4508-42a3-903f-e3594041b6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971c6-1079-4b45-b2f9-5b17344d58f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06c5496e-1d9a-435c-96cd-898182dea35e}" ma:internalName="TaxCatchAll" ma:showField="CatchAllData" ma:web="2a1971c6-1079-4b45-b2f9-5b17344d58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haredWithUsers xmlns="2a1971c6-1079-4b45-b2f9-5b17344d58fd">
      <UserInfo>
        <DisplayName/>
        <AccountId xsi:nil="true"/>
        <AccountType/>
      </UserInfo>
    </SharedWithUsers>
    <TaxCatchAll xmlns="2a1971c6-1079-4b45-b2f9-5b17344d58fd" xsi:nil="true"/>
    <lcf76f155ced4ddcb4097134ff3c332f xmlns="b3ba0cf9-200d-4d6d-b061-c2ee81237f6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2F3623-E535-480C-A7AA-47BF4F78FD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ba0cf9-200d-4d6d-b061-c2ee81237f67"/>
    <ds:schemaRef ds:uri="2a1971c6-1079-4b45-b2f9-5b17344d58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7A3646-0104-4F95-9710-7B609B0730B2}">
  <ds:schemaRefs>
    <ds:schemaRef ds:uri="http://schemas.microsoft.com/office/2006/metadata/properties"/>
    <ds:schemaRef ds:uri="2a1971c6-1079-4b45-b2f9-5b17344d58fd"/>
    <ds:schemaRef ds:uri="b3ba0cf9-200d-4d6d-b061-c2ee81237f67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72676A-0F55-48C7-A233-95E4148711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Cover Page</vt:lpstr>
      <vt:lpstr>Guidelines to Use</vt:lpstr>
      <vt:lpstr>01 Effort Breakdown</vt:lpstr>
      <vt:lpstr>02 Summary</vt:lpstr>
      <vt:lpstr>Effort Definition</vt:lpstr>
      <vt:lpstr>Complexity Guide</vt:lpstr>
      <vt:lpstr>Verison History</vt:lpstr>
      <vt:lpstr>Assumptions</vt:lpstr>
      <vt:lpstr>Version History</vt:lpstr>
      <vt:lpstr>ComplexityList</vt:lpstr>
      <vt:lpstr>NewCompList</vt:lpstr>
    </vt:vector>
  </TitlesOfParts>
  <Manager/>
  <Company>NetKraft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 Template</dc:title>
  <dc:subject/>
  <dc:creator>Kiran Nagendra</dc:creator>
  <cp:keywords/>
  <dc:description/>
  <cp:lastModifiedBy>Sai Maheshwaran Rajan</cp:lastModifiedBy>
  <cp:revision/>
  <dcterms:created xsi:type="dcterms:W3CDTF">2003-10-22T07:28:37Z</dcterms:created>
  <dcterms:modified xsi:type="dcterms:W3CDTF">2024-02-26T20:43:21Z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ntativeReviewCycleID">
    <vt:i4>-1748825348</vt:i4>
  </property>
  <property fmtid="{D5CDD505-2E9C-101B-9397-08002B2CF9AE}" pid="3" name="_ReviewCycleID">
    <vt:i4>-1748825348</vt:i4>
  </property>
  <property fmtid="{D5CDD505-2E9C-101B-9397-08002B2CF9AE}" pid="4" name="_NewReviewCycle">
    <vt:lpwstr/>
  </property>
  <property fmtid="{D5CDD505-2E9C-101B-9397-08002B2CF9AE}" pid="5" name="_EmailEntryID">
    <vt:lpwstr>000000003E63031472436A4AA1CC94858A77E87907005C33F3EE34F9854291195B18304B076A0000001B7BA400005AD3DEF54B486B4A8FBA963E4C3CEC990000001954020000</vt:lpwstr>
  </property>
  <property fmtid="{D5CDD505-2E9C-101B-9397-08002B2CF9AE}" pid="6" name="ContentTypeId">
    <vt:lpwstr>0x0101006E944F89BEBB384F8F2EAE63E2097206</vt:lpwstr>
  </property>
  <property fmtid="{D5CDD505-2E9C-101B-9397-08002B2CF9AE}" pid="7" name="_ReviewingToolsShownOnce">
    <vt:lpwstr/>
  </property>
  <property fmtid="{D5CDD505-2E9C-101B-9397-08002B2CF9AE}" pid="8" name="_dlc_DocIdItemGuid">
    <vt:lpwstr>0826ba0d-f621-4a5b-8ac5-703affd4c133</vt:lpwstr>
  </property>
  <property fmtid="{D5CDD505-2E9C-101B-9397-08002B2CF9AE}" pid="9" name="MediaServiceImageTags">
    <vt:lpwstr/>
  </property>
  <property fmtid="{D5CDD505-2E9C-101B-9397-08002B2CF9AE}" pid="10" name="Order">
    <vt:r8>776300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