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Returns &amp; Asset Mix assumption" sheetId="1" state="visible" r:id="rId3"/>
    <sheet name="Cash flows" sheetId="2" state="visible" r:id="rId4"/>
    <sheet name="Net worth" sheetId="3" state="visible" r:id="rId5"/>
    <sheet name="Real estate &amp; REIT" sheetId="4" state="visible" r:id="rId6"/>
    <sheet name="Domestic Equity" sheetId="5" state="visible" r:id="rId7"/>
    <sheet name="US equity" sheetId="6" state="visible" r:id="rId8"/>
    <sheet name="Debt" sheetId="7" state="visible" r:id="rId9"/>
    <sheet name="Gold" sheetId="8" state="visible" r:id="rId10"/>
    <sheet name="Crypto" sheetId="9" state="visible" r:id="rId11"/>
    <sheet name="Miscellaneous" sheetId="10" state="visible" r:id="rId12"/>
    <sheet name="Financial Goals" sheetId="11" state="visible" r:id="rId13"/>
  </sheets>
  <definedNames>
    <definedName function="false" hidden="true" localSheetId="10" name="_xlnm._FilterDatabase" vbProcedure="false">'Financial Goals'!$B$10:$K$30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<sst xmlns="http://schemas.openxmlformats.org/spreadsheetml/2006/main" count="292" uniqueCount="150">
  <si>
    <t xml:space="preserve">This workbook along with all its contents are the intellectual property of The 1% Club, distribution of which is strictly prohibited.</t>
  </si>
  <si>
    <t xml:space="preserve">Entry cells</t>
  </si>
  <si>
    <t xml:space="preserve">Formula cells</t>
  </si>
  <si>
    <t xml:space="preserve">&lt; 3 years</t>
  </si>
  <si>
    <t xml:space="preserve">3-5 years</t>
  </si>
  <si>
    <t xml:space="preserve">&gt; 6 years</t>
  </si>
  <si>
    <t xml:space="preserve">Asset class</t>
  </si>
  <si>
    <t xml:space="preserve">Expected returns</t>
  </si>
  <si>
    <t xml:space="preserve">Short Term</t>
  </si>
  <si>
    <t xml:space="preserve">Medium Term</t>
  </si>
  <si>
    <t xml:space="preserve">Long Term</t>
  </si>
  <si>
    <t xml:space="preserve">Domestic equity</t>
  </si>
  <si>
    <t xml:space="preserve">US equity</t>
  </si>
  <si>
    <t xml:space="preserve">Debt</t>
  </si>
  <si>
    <t xml:space="preserve">Gold (SGB / ETF)</t>
  </si>
  <si>
    <t xml:space="preserve">Crypto</t>
  </si>
  <si>
    <t xml:space="preserve">Real Estate / REITs</t>
  </si>
  <si>
    <t xml:space="preserve">Effective returns</t>
  </si>
  <si>
    <t xml:space="preserve">Inflows</t>
  </si>
  <si>
    <t xml:space="preserve">Value (INR)</t>
  </si>
  <si>
    <t xml:space="preserve">Post-tax salary</t>
  </si>
  <si>
    <t xml:space="preserve">Business income</t>
  </si>
  <si>
    <t xml:space="preserve">Rental income</t>
  </si>
  <si>
    <t xml:space="preserve">Others</t>
  </si>
  <si>
    <t xml:space="preserve">Total</t>
  </si>
  <si>
    <t xml:space="preserve">Outflows</t>
  </si>
  <si>
    <t xml:space="preserve">Monthly expenses</t>
  </si>
  <si>
    <t xml:space="preserve">Compulsory investments (eg. ULIPs, chit funds etc.)</t>
  </si>
  <si>
    <t xml:space="preserve">Loan EMIs</t>
  </si>
  <si>
    <t xml:space="preserve">Insurance premiums</t>
  </si>
  <si>
    <t xml:space="preserve">Investing surplus</t>
  </si>
  <si>
    <t xml:space="preserve">Total Net Worth</t>
  </si>
  <si>
    <t xml:space="preserve">Liquid Assets</t>
  </si>
  <si>
    <t xml:space="preserve">Assets</t>
  </si>
  <si>
    <t xml:space="preserve">Total Asset Summary</t>
  </si>
  <si>
    <t xml:space="preserve">Current Investable Asset Allocation</t>
  </si>
  <si>
    <t xml:space="preserve">Required Investable Asset Allocation</t>
  </si>
  <si>
    <t xml:space="preserve">Particulars</t>
  </si>
  <si>
    <t xml:space="preserve">% contribution</t>
  </si>
  <si>
    <t xml:space="preserve">Illiquid</t>
  </si>
  <si>
    <t xml:space="preserve">Real Estate / Reits</t>
  </si>
  <si>
    <t xml:space="preserve">Home</t>
  </si>
  <si>
    <t xml:space="preserve">Domestic Equity</t>
  </si>
  <si>
    <t xml:space="preserve">Other real estate</t>
  </si>
  <si>
    <t xml:space="preserve">US Equity</t>
  </si>
  <si>
    <t xml:space="preserve">Jewellery</t>
  </si>
  <si>
    <t xml:space="preserve">SGB</t>
  </si>
  <si>
    <t xml:space="preserve">Gold</t>
  </si>
  <si>
    <t xml:space="preserve">ULIPs</t>
  </si>
  <si>
    <t xml:space="preserve">EPF / PPF / VPF</t>
  </si>
  <si>
    <t xml:space="preserve">Total Illiquid</t>
  </si>
  <si>
    <t xml:space="preserve">Liquid</t>
  </si>
  <si>
    <t xml:space="preserve">Fixed deposit</t>
  </si>
  <si>
    <t xml:space="preserve">Debt funds</t>
  </si>
  <si>
    <t xml:space="preserve">Domestic Stock market</t>
  </si>
  <si>
    <t xml:space="preserve">Domestic Equity mutual funds</t>
  </si>
  <si>
    <t xml:space="preserve">Small case</t>
  </si>
  <si>
    <t xml:space="preserve">Liquid (savings account, cash, liquid fund)</t>
  </si>
  <si>
    <t xml:space="preserve">Gold ETF, digital gold etc</t>
  </si>
  <si>
    <t xml:space="preserve">REITs</t>
  </si>
  <si>
    <t xml:space="preserve">Total Liquid</t>
  </si>
  <si>
    <t xml:space="preserve">Total Assets</t>
  </si>
  <si>
    <t xml:space="preserve">Liabilities</t>
  </si>
  <si>
    <t xml:space="preserve">Home loan</t>
  </si>
  <si>
    <t xml:space="preserve">Education loan</t>
  </si>
  <si>
    <t xml:space="preserve">Car loan</t>
  </si>
  <si>
    <t xml:space="preserve">Personal/Gold loan</t>
  </si>
  <si>
    <t xml:space="preserve">Credit card</t>
  </si>
  <si>
    <t xml:space="preserve">Other liabilities</t>
  </si>
  <si>
    <t xml:space="preserve">Total Liabilities</t>
  </si>
  <si>
    <t xml:space="preserve">Input cells</t>
  </si>
  <si>
    <t xml:space="preserve">Formula cells </t>
  </si>
  <si>
    <t xml:space="preserve">Best REITs in India</t>
  </si>
  <si>
    <t xml:space="preserve">Formula cells (you cannot edit)</t>
  </si>
  <si>
    <t xml:space="preserve">Company size</t>
  </si>
  <si>
    <t xml:space="preserve">Current value (INR)</t>
  </si>
  <si>
    <t xml:space="preserve">Contribution %</t>
  </si>
  <si>
    <t xml:space="preserve">Mutual fund components</t>
  </si>
  <si>
    <t xml:space="preserve">Largecap</t>
  </si>
  <si>
    <t xml:space="preserve">Age</t>
  </si>
  <si>
    <t xml:space="preserve">20-30</t>
  </si>
  <si>
    <t xml:space="preserve">30-45</t>
  </si>
  <si>
    <t xml:space="preserve">45-65</t>
  </si>
  <si>
    <t xml:space="preserve">&gt;65</t>
  </si>
  <si>
    <t xml:space="preserve">Midcap</t>
  </si>
  <si>
    <t xml:space="preserve">Smallcap</t>
  </si>
  <si>
    <t xml:space="preserve">Flexi/Multi cap</t>
  </si>
  <si>
    <t xml:space="preserve">Flexi/Multicap</t>
  </si>
  <si>
    <t xml:space="preserve">Stocks</t>
  </si>
  <si>
    <t xml:space="preserve">Category</t>
  </si>
  <si>
    <t xml:space="preserve">Current Value (INR)</t>
  </si>
  <si>
    <t xml:space="preserve">Mutual fund / ETF / Smallcase</t>
  </si>
  <si>
    <t xml:space="preserve">Mutual fund / ETF / Smallcase / Stock</t>
  </si>
  <si>
    <t xml:space="preserve">SIP</t>
  </si>
  <si>
    <t xml:space="preserve">Max</t>
  </si>
  <si>
    <t xml:space="preserve">hdfc</t>
  </si>
  <si>
    <t xml:space="preserve">sbi bluechipo</t>
  </si>
  <si>
    <t xml:space="preserve">Tata</t>
  </si>
  <si>
    <t xml:space="preserve">axis</t>
  </si>
  <si>
    <t xml:space="preserve">MidCap</t>
  </si>
  <si>
    <t xml:space="preserve">infosys</t>
  </si>
  <si>
    <t xml:space="preserve">SmallCap</t>
  </si>
  <si>
    <t xml:space="preserve">bajaj</t>
  </si>
  <si>
    <t xml:space="preserve">S&amp;P500 ETF</t>
  </si>
  <si>
    <t xml:space="preserve">Other ETFs</t>
  </si>
  <si>
    <t xml:space="preserve">US Mutual funds</t>
  </si>
  <si>
    <t xml:space="preserve">SIP Allocator</t>
  </si>
  <si>
    <t xml:space="preserve">Required contribution</t>
  </si>
  <si>
    <t xml:space="preserve">FD/RD/Arbitrage</t>
  </si>
  <si>
    <t xml:space="preserve">Banking PSUs/Corporate funds</t>
  </si>
  <si>
    <t xml:space="preserve">Government securities/Equity Saver funds</t>
  </si>
  <si>
    <t xml:space="preserve">Fixed Deposit</t>
  </si>
  <si>
    <t xml:space="preserve">Government investments</t>
  </si>
  <si>
    <t xml:space="preserve">Bank name</t>
  </si>
  <si>
    <t xml:space="preserve">Name</t>
  </si>
  <si>
    <t xml:space="preserve">Duration</t>
  </si>
  <si>
    <t xml:space="preserve">HDFC bank</t>
  </si>
  <si>
    <t xml:space="preserve">icici corporate bond fund</t>
  </si>
  <si>
    <t xml:space="preserve">ppf</t>
  </si>
  <si>
    <t xml:space="preserve">Ujivan bank FD </t>
  </si>
  <si>
    <t xml:space="preserve">sbi</t>
  </si>
  <si>
    <t xml:space="preserve">kotak</t>
  </si>
  <si>
    <t xml:space="preserve">axis </t>
  </si>
  <si>
    <t xml:space="preserve">sukana samridhi yojana</t>
  </si>
  <si>
    <t xml:space="preserve">Federal Bank FD</t>
  </si>
  <si>
    <t xml:space="preserve">epf</t>
  </si>
  <si>
    <t xml:space="preserve">IDFC Corp Bond Fund</t>
  </si>
  <si>
    <t xml:space="preserve">PF</t>
  </si>
  <si>
    <t xml:space="preserve">Kotak Equity Savings fund</t>
  </si>
  <si>
    <t xml:space="preserve">Gold ETF / Digital gold</t>
  </si>
  <si>
    <t xml:space="preserve">ULIPs/other insurance products</t>
  </si>
  <si>
    <t xml:space="preserve">Small Case</t>
  </si>
  <si>
    <t xml:space="preserve">SIP Asset allocation</t>
  </si>
  <si>
    <t xml:space="preserve">Goal</t>
  </si>
  <si>
    <t xml:space="preserve">Priority</t>
  </si>
  <si>
    <t xml:space="preserve">Time (Years left for goal)</t>
  </si>
  <si>
    <t xml:space="preserve">Goal Type</t>
  </si>
  <si>
    <t xml:space="preserve">Amount required (today)</t>
  </si>
  <si>
    <t xml:space="preserve">Amount available (today)</t>
  </si>
  <si>
    <t xml:space="preserve">Goal inflation</t>
  </si>
  <si>
    <t xml:space="preserve">Amount required (future)</t>
  </si>
  <si>
    <t xml:space="preserve">Step up</t>
  </si>
  <si>
    <t xml:space="preserve">SIP required</t>
  </si>
  <si>
    <t xml:space="preserve">emergency fund</t>
  </si>
  <si>
    <t xml:space="preserve">vacations</t>
  </si>
  <si>
    <t xml:space="preserve">bike</t>
  </si>
  <si>
    <t xml:space="preserve">retirement</t>
  </si>
  <si>
    <t xml:space="preserve">down payment</t>
  </si>
  <si>
    <t xml:space="preserve">education fee</t>
  </si>
  <si>
    <t xml:space="preserve">Available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</si>
</sst>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_ &quot;₹ &quot;* #,##0_ ;_ &quot;₹ &quot;* \-#,##0_ ;_ &quot;₹ &quot;* \-??_ ;_ @_ "/>
    <numFmt numFmtId="167" formatCode="#,##0"/>
    <numFmt numFmtId="168" formatCode="_(* #,##0.00_);_(* \(#,##0.00\);_(* \-??_);_(@_)"/>
    <numFmt numFmtId="169" formatCode="_ &quot;₹ &quot;* #,##0.0_ ;_ &quot;₹ &quot;* \-#,##0.0_ ;_ &quot;₹ &quot;* \-??_ ;_ @_ "/>
    <numFmt numFmtId="170" formatCode="0.00%"/>
    <numFmt numFmtId="171" formatCode="_(* #,##0_);_(* \(#,##0\);_(* \-??_);_(@_)"/>
  </numFmts>
  <fonts count="41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theme="1"/>
      <name val="Aptos Narrow"/>
      <family val="2"/>
      <charset val="1"/>
    </font>
    <font>
      <sz val="8"/>
      <color theme="1"/>
      <name val="Times New Roman"/>
      <family val="1"/>
      <charset val="1"/>
    </font>
    <font>
      <sz val="12"/>
      <color theme="1"/>
      <name val="Aptos Narrow"/>
      <family val="2"/>
      <charset val="1"/>
    </font>
    <font>
      <sz val="11"/>
      <color theme="1"/>
      <name val="Aptos Narrow"/>
      <family val="2"/>
      <charset val="1"/>
    </font>
    <font>
      <b val="true"/>
      <sz val="10"/>
      <color rgb="FF000000"/>
      <name val="Aptos Narrow"/>
      <family val="2"/>
      <charset val="1"/>
    </font>
    <font>
      <b val="true"/>
      <sz val="12"/>
      <color theme="1"/>
      <name val="Calibri"/>
      <family val="2"/>
      <charset val="1"/>
    </font>
    <font>
      <i val="true"/>
      <sz val="10"/>
      <color theme="1"/>
      <name val="Calibri"/>
      <family val="2"/>
      <charset val="1"/>
    </font>
    <font>
      <b val="true"/>
      <sz val="11"/>
      <color theme="0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10"/>
      <color rgb="FF000000"/>
      <name val="Aptos Narrow"/>
      <family val="2"/>
      <charset val="1"/>
    </font>
    <font>
      <b val="true"/>
      <sz val="12"/>
      <color theme="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4"/>
      <color theme="1"/>
      <name val="Aptos Narrow"/>
      <family val="2"/>
      <charset val="1"/>
    </font>
    <font>
      <b val="true"/>
      <sz val="12"/>
      <color rgb="FF000000"/>
      <name val="Aptos Narrow"/>
      <family val="2"/>
      <charset val="1"/>
    </font>
    <font>
      <b val="true"/>
      <sz val="12"/>
      <name val="Aptos Narrow"/>
      <family val="2"/>
      <charset val="1"/>
    </font>
    <font>
      <sz val="12"/>
      <color rgb="FF000000"/>
      <name val="Aptos Narrow"/>
      <family val="2"/>
      <charset val="1"/>
    </font>
    <font>
      <i val="true"/>
      <sz val="9"/>
      <color theme="1"/>
      <name val="Aptos Narrow"/>
      <family val="2"/>
      <charset val="1"/>
    </font>
    <font>
      <b val="true"/>
      <sz val="16"/>
      <color rgb="FFF2F2F2"/>
      <name val="Calibri"/>
      <family val="2"/>
    </font>
    <font>
      <b val="true"/>
      <sz val="9"/>
      <color rgb="FF000000"/>
      <name val="Calibri"/>
      <family val="2"/>
    </font>
    <font>
      <sz val="9"/>
      <color rgb="FFD9D9D9"/>
      <name val="Calibri"/>
      <family val="2"/>
    </font>
    <font>
      <sz val="9"/>
      <color theme="1"/>
      <name val="Aptos Narrow"/>
      <family val="2"/>
      <charset val="1"/>
    </font>
    <font>
      <sz val="14"/>
      <color theme="1"/>
      <name val="Aptos Narrow"/>
      <family val="2"/>
      <charset val="1"/>
    </font>
    <font>
      <b val="true"/>
      <i val="true"/>
      <sz val="10"/>
      <color theme="1"/>
      <name val="Aptos Narrow"/>
      <family val="2"/>
      <charset val="1"/>
    </font>
    <font>
      <b val="true"/>
      <i val="true"/>
      <sz val="12"/>
      <color theme="1"/>
      <name val="Aptos Narrow"/>
      <family val="2"/>
      <charset val="1"/>
    </font>
    <font>
      <u val="single"/>
      <sz val="12"/>
      <color theme="10"/>
      <name val="Calibri"/>
      <family val="2"/>
      <charset val="1"/>
    </font>
    <font>
      <i val="true"/>
      <sz val="12"/>
      <color theme="1"/>
      <name val="Aptos Narrow"/>
      <family val="2"/>
      <charset val="1"/>
    </font>
    <font>
      <b val="true"/>
      <sz val="14"/>
      <color rgb="FFF2F2F2"/>
      <name val="Calibri"/>
      <family val="2"/>
    </font>
    <font>
      <sz val="8"/>
      <color theme="1"/>
      <name val="Aptos Narrow"/>
      <family val="2"/>
      <charset val="1"/>
    </font>
    <font>
      <u val="single"/>
      <sz val="12"/>
      <color theme="10"/>
      <name val="Aptos Narrow"/>
      <family val="2"/>
      <charset val="1"/>
    </font>
    <font>
      <sz val="12"/>
      <color theme="0"/>
      <name val="Aptos Narrow"/>
      <family val="2"/>
      <charset val="1"/>
    </font>
    <font>
      <sz val="14"/>
      <color theme="1"/>
      <name val="Calibri"/>
      <family val="2"/>
      <charset val="1"/>
    </font>
    <font>
      <b val="true"/>
      <i val="true"/>
      <sz val="10"/>
      <color theme="1"/>
      <name val="Calibri"/>
      <family val="2"/>
      <charset val="1"/>
    </font>
    <font>
      <b val="true"/>
      <i val="true"/>
      <sz val="12"/>
      <color theme="1"/>
      <name val="Calibri"/>
      <family val="2"/>
      <charset val="1"/>
    </font>
    <font>
      <b val="true"/>
      <sz val="12"/>
      <color theme="0"/>
      <name val="Calibri"/>
      <family val="2"/>
      <charset val="1"/>
    </font>
    <font>
      <i val="true"/>
      <sz val="12"/>
      <color theme="1"/>
      <name val="Calibri"/>
      <family val="2"/>
      <charset val="1"/>
    </font>
    <font>
      <sz val="12"/>
      <color theme="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AF5E5"/>
        <bgColor rgb="FFF2F2F2"/>
      </patternFill>
    </fill>
    <fill>
      <patternFill patternType="solid">
        <fgColor rgb="FFE2EFD9"/>
        <bgColor rgb="FFF2F2F2"/>
      </patternFill>
    </fill>
    <fill>
      <patternFill patternType="solid">
        <fgColor theme="1"/>
        <bgColor rgb="FF262626"/>
      </patternFill>
    </fill>
    <fill>
      <patternFill patternType="solid">
        <fgColor theme="0"/>
        <bgColor rgb="FFFAF5E5"/>
      </patternFill>
    </fill>
    <fill>
      <patternFill patternType="solid">
        <fgColor theme="0" tint="-0.05"/>
        <bgColor rgb="FFFAF5E5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21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2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8" fillId="2" borderId="4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8" fillId="2" borderId="5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13" fillId="3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2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13" fillId="3" borderId="8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66" fontId="8" fillId="2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center" vertical="top" textRotation="0" wrapText="true" indent="0" shrinkToFit="false"/>
      <protection locked="true" hidden="true"/>
    </xf>
    <xf numFmtId="164" fontId="15" fillId="5" borderId="0" xfId="21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7" fillId="5" borderId="0" xfId="21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6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7" fontId="16" fillId="3" borderId="0" xfId="21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center" vertical="top" textRotation="0" wrapText="true" indent="0" shrinkToFit="false"/>
      <protection locked="true" hidden="true"/>
    </xf>
    <xf numFmtId="164" fontId="17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8" fillId="0" borderId="10" xfId="21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7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3" xfId="21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8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20" fillId="3" borderId="11" xfId="19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3" xfId="21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8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8" fillId="0" borderId="9" xfId="21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16" fillId="3" borderId="9" xfId="21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18" fillId="3" borderId="12" xfId="21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6" fillId="0" borderId="3" xfId="21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16" fillId="3" borderId="5" xfId="21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1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6" fontId="8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8" fontId="2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16" fillId="3" borderId="4" xfId="21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6" fillId="0" borderId="9" xfId="21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16" fillId="3" borderId="5" xfId="21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3" xfId="21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69" fontId="16" fillId="3" borderId="5" xfId="21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27" fillId="0" borderId="0" xfId="0" applyFont="true" applyBorder="false" applyAlignment="true" applyProtection="true">
      <alignment horizontal="left" vertical="bottom" textRotation="0" wrapText="true" indent="0" shrinkToFit="false"/>
      <protection locked="true" hidden="tru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2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27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8" fillId="0" borderId="0" xfId="0" applyFont="true" applyBorder="false" applyAlignment="true" applyProtection="true">
      <alignment horizontal="left" vertical="bottom" textRotation="0" wrapText="true" indent="0" shrinkToFit="false"/>
      <protection locked="true" hidden="tru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5" fillId="2" borderId="4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2" borderId="4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7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7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0" xfId="19" applyFont="true" applyBorder="true" applyAlignment="true" applyProtection="true">
      <alignment horizontal="center" vertical="top" textRotation="0" wrapText="true" indent="0" shrinkToFit="false"/>
      <protection locked="true" hidden="true"/>
    </xf>
    <xf numFmtId="164" fontId="28" fillId="0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2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7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7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6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7" fillId="3" borderId="4" xfId="19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6" fontId="7" fillId="3" borderId="3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7" fillId="3" borderId="11" xfId="19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0" fillId="6" borderId="0" xfId="19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16" fillId="3" borderId="9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16" fillId="3" borderId="12" xfId="19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6" fillId="0" borderId="9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6" fontId="16" fillId="0" borderId="9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16" fillId="3" borderId="5" xfId="19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1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12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7" fillId="2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2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3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2" fillId="0" borderId="0" xfId="21" applyFont="true" applyBorder="false" applyAlignment="true" applyProtection="true">
      <alignment horizontal="left" vertical="top" textRotation="0" wrapText="true" indent="0" shrinkToFit="false"/>
      <protection locked="true" hidden="true"/>
    </xf>
    <xf numFmtId="164" fontId="28" fillId="0" borderId="0" xfId="0" applyFont="true" applyBorder="true" applyAlignment="true" applyProtection="true">
      <alignment horizontal="left" vertical="bottom" textRotation="0" wrapText="true" indent="0" shrinkToFit="false"/>
      <protection locked="true" hidden="true"/>
    </xf>
    <xf numFmtId="166" fontId="7" fillId="2" borderId="2" xfId="15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6" fontId="7" fillId="2" borderId="4" xfId="15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6" fontId="7" fillId="3" borderId="5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3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2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2" borderId="1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3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6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2" borderId="4" xfId="15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71" fontId="7" fillId="3" borderId="5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3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36" fillId="0" borderId="0" xfId="0" applyFont="true" applyBorder="false" applyAlignment="true" applyProtection="true">
      <alignment horizontal="left" vertical="bottom" textRotation="0" wrapText="true" indent="0" shrinkToFit="false"/>
      <protection locked="true" hidden="true"/>
    </xf>
    <xf numFmtId="164" fontId="3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36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3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3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7" fillId="0" borderId="0" xfId="0" applyFont="true" applyBorder="false" applyAlignment="true" applyProtection="true">
      <alignment horizontal="left" vertical="bottom" textRotation="0" wrapText="true" indent="0" shrinkToFit="false"/>
      <protection locked="true" hidden="true"/>
    </xf>
    <xf numFmtId="164" fontId="3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38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false" hidden="tru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6" fontId="0" fillId="2" borderId="0" xfId="15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false" hidden="true"/>
    </xf>
    <xf numFmtId="166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0" fillId="2" borderId="0" xfId="0" applyFont="false" applyBorder="false" applyAlignment="true" applyProtection="true">
      <alignment horizontal="right" vertical="bottom" textRotation="0" wrapText="false" indent="0" shrinkToFit="false"/>
      <protection locked="false" hidden="true"/>
    </xf>
    <xf numFmtId="166" fontId="0" fillId="2" borderId="11" xfId="15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71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0" fillId="3" borderId="10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0" fillId="2" borderId="10" xfId="15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5" fontId="0" fillId="2" borderId="10" xfId="0" applyFont="false" applyBorder="true" applyAlignment="true" applyProtection="true">
      <alignment horizontal="general" vertical="bottom" textRotation="0" wrapText="false" indent="0" shrinkToFit="false"/>
      <protection locked="false" hidden="true"/>
    </xf>
    <xf numFmtId="166" fontId="0" fillId="3" borderId="10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0" fillId="2" borderId="12" xfId="15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71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6" fontId="10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1" fontId="1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6" fontId="10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10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10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3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6" fontId="39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8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6" fontId="0" fillId="3" borderId="11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4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9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6" fontId="0" fillId="3" borderId="12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0" fillId="3" borderId="12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1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2 2" xfId="22"/>
    <cellStyle name="*unknown*" xfId="20" builtinId="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AF5E5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E2EFD9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C000"/>
      <rgbColor rgb="FFFF00FF"/>
      <rgbColor rgb="FF00FFFF"/>
      <rgbColor rgb="FF9C0006"/>
      <rgbColor rgb="FF008000"/>
      <rgbColor rgb="FF000080"/>
      <rgbColor rgb="FFED7D31"/>
      <rgbColor rgb="FF800080"/>
      <rgbColor rgb="FF4472C4"/>
      <rgbColor rgb="FFAEAEAE"/>
      <rgbColor rgb="FF6082CA"/>
      <rgbColor rgb="FFA5A5A5"/>
      <rgbColor rgb="FF993366"/>
      <rgbColor rgb="FFFAF5E5"/>
      <rgbColor rgb="FFF2F2F2"/>
      <rgbColor rgb="FF660066"/>
      <rgbColor rgb="FFF08C56"/>
      <rgbColor rgb="FF0563C1"/>
      <rgbColor rgb="FFD9D9D9"/>
      <rgbColor rgb="FF000080"/>
      <rgbColor rgb="FFFF00FF"/>
      <rgbColor rgb="FFFFC54B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38137"/>
      <rgbColor rgb="FFA6A6A6"/>
      <rgbColor rgb="FFFFC7CE"/>
      <rgbColor rgb="FF376AC6"/>
      <rgbColor rgb="FF619FDC"/>
      <rgbColor rgb="FF71B346"/>
      <rgbColor rgb="FFFFC60C"/>
      <rgbColor rgb="FFE2AA00"/>
      <rgbColor rgb="FFE46B19"/>
      <rgbColor rgb="FF595959"/>
      <rgbColor rgb="FF929292"/>
      <rgbColor rgb="FF003366"/>
      <rgbColor rgb="FF70AD47"/>
      <rgbColor rgb="FF003300"/>
      <rgbColor rgb="FF333300"/>
      <rgbColor rgb="FF993300"/>
      <rgbColor rgb="FF993366"/>
      <rgbColor rgb="FF2F61BA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GB" sz="1600" spc="99" strike="noStrike" u="none">
                <a:solidFill>
                  <a:srgbClr val="f2f2f2"/>
                </a:solidFill>
                <a:uFillTx/>
                <a:latin typeface="Calibri"/>
              </a:rPr>
              <a:t>Current Asset</a:t>
            </a:r>
            <a:r>
              <a:rPr b="1" lang="en-GB" sz="1600" spc="99" strike="noStrike" u="none">
                <a:solidFill>
                  <a:srgbClr val="f2f2f2"/>
                </a:solidFill>
                <a:uFillTx/>
                <a:latin typeface="Calibri"/>
              </a:rPr>
              <a:t> Allocation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71b34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376ac6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38137"/>
              </a:solidFill>
              <a:ln w="0">
                <a:noFill/>
              </a:ln>
            </c:spPr>
          </c:dPt>
          <c:dPt>
            <c:idx val="3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c60c"/>
              </a:solidFill>
              <a:ln w="0">
                <a:noFill/>
              </a:ln>
            </c:spPr>
          </c:dPt>
          <c:dPt>
            <c:idx val="5"/>
            <c:spPr>
              <a:solidFill>
                <a:srgbClr val="619fdc"/>
              </a:solidFill>
              <a:ln w="0">
                <a:noFill/>
              </a:ln>
            </c:spPr>
          </c:dPt>
          <c:dLbls>
            <c:numFmt formatCode="0%" sourceLinked="1"/>
            <c:dLbl>
              <c:idx val="0"/>
              <c:numFmt formatCode="0%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, </c:separator>
            </c:dLbl>
            <c:dLbl>
              <c:idx val="1"/>
              <c:numFmt formatCode="0%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, </c:separator>
            </c:dLbl>
            <c:dLbl>
              <c:idx val="2"/>
              <c:numFmt formatCode="0%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, </c:separator>
            </c:dLbl>
            <c:dLbl>
              <c:idx val="3"/>
              <c:numFmt formatCode="0%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, </c:separator>
            </c:dLbl>
            <c:dLbl>
              <c:idx val="4"/>
              <c:numFmt formatCode="0%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, </c:separator>
            </c:dLbl>
            <c:dLbl>
              <c:idx val="5"/>
              <c:numFmt formatCode="0%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, </c:separator>
            </c:dLbl>
            <c:spPr>
              <a:solidFill>
                <a:srgbClr val="FFFFFF"/>
              </a:solidFill>
            </c:spPr>
            <c:txPr>
              <a:bodyPr wrap="square"/>
              <a:lstStyle/>
              <a:p>
                <a:pPr>
                  <a:defRPr b="1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, </c:separator>
            <c:showLeaderLines val="1"/>
            <c:leaderLines>
              <c:spPr>
                <a:ln w="9360">
                  <a:solidFill>
                    <a:srgbClr val="f2f2f2"/>
                  </a:solidFill>
                </a:ln>
              </c:spPr>
            </c:leaderLines>
          </c:dLbls>
          <c:cat>
            <c:strRef>
              <c:f>'Net worth'!$E$14:$E$19</c:f>
              <c:strCache>
                <c:ptCount val="6"/>
                <c:pt idx="0">
                  <c:v>Real Estate / Reits</c:v>
                </c:pt>
                <c:pt idx="1">
                  <c:v>Domestic Equity</c:v>
                </c:pt>
                <c:pt idx="2">
                  <c:v>US Equity</c:v>
                </c:pt>
                <c:pt idx="3">
                  <c:v>Debt</c:v>
                </c:pt>
                <c:pt idx="4">
                  <c:v>Gold</c:v>
                </c:pt>
                <c:pt idx="5">
                  <c:v>Crypto</c:v>
                </c:pt>
              </c:strCache>
            </c:strRef>
          </c:cat>
          <c:val>
            <c:numRef>
              <c:f>'Net worth'!$K$14:$K$19</c:f>
              <c:numCache>
                <c:formatCode>0%</c:formatCode>
                <c:ptCount val="6"/>
                <c:pt idx="0">
                  <c:v>0.0432198694705917</c:v>
                </c:pt>
                <c:pt idx="1">
                  <c:v>0.0945434644669194</c:v>
                </c:pt>
                <c:pt idx="2">
                  <c:v>0.0810372552573595</c:v>
                </c:pt>
                <c:pt idx="3">
                  <c:v>0.689357188180122</c:v>
                </c:pt>
                <c:pt idx="4">
                  <c:v>0.0378173857867678</c:v>
                </c:pt>
                <c:pt idx="5">
                  <c:v>0.0540248368382396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d9d9d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GB" sz="1600" spc="99" strike="noStrike" u="none">
                <a:solidFill>
                  <a:srgbClr val="f2f2f2"/>
                </a:solidFill>
                <a:uFillTx/>
                <a:latin typeface="Calibri"/>
              </a:rPr>
              <a:t>Required Asset Allocation</a:t>
            </a:r>
          </a:p>
        </c:rich>
      </c:tx>
      <c:layout>
        <c:manualLayout>
          <c:xMode val="edge"/>
          <c:yMode val="edge"/>
          <c:x val="0.169484661334413"/>
          <c:y val="0.0241707379789149"/>
        </c:manualLayout>
      </c:layout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70ad47"/>
              </a:solidFill>
              <a:ln w="0">
                <a:noFill/>
              </a:ln>
            </c:spPr>
          </c:dPt>
          <c:dPt>
            <c:idx val="1"/>
            <c:spPr>
              <a:solidFill>
                <a:srgbClr val="376ac6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38137"/>
              </a:solidFill>
              <a:ln w="0">
                <a:noFill/>
              </a:ln>
            </c:spPr>
          </c:dPt>
          <c:dPt>
            <c:idx val="3"/>
            <c:spPr>
              <a:solidFill>
                <a:srgbClr val="a6a6a6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619fdc"/>
              </a:solidFill>
              <a:ln w="0">
                <a:noFill/>
              </a:ln>
            </c:spPr>
          </c:dPt>
          <c:dLbls>
            <c:numFmt formatCode="0%" sourceLinked="1"/>
            <c:dLbl>
              <c:idx val="0"/>
              <c:numFmt formatCode="0%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%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%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%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%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0%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spPr>
              <a:solidFill>
                <a:srgbClr val="FFFFFF"/>
              </a:solidFill>
            </c:spPr>
            <c:txPr>
              <a:bodyPr wrap="square"/>
              <a:lstStyle/>
              <a:p>
                <a:pPr>
                  <a:defRPr b="1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9360">
                  <a:solidFill>
                    <a:srgbClr val="f2f2f2"/>
                  </a:solidFill>
                </a:ln>
              </c:spPr>
            </c:leaderLines>
          </c:dLbls>
          <c:cat>
            <c:strRef>
              <c:f>'Net worth'!$M$14:$M$19</c:f>
              <c:strCache>
                <c:ptCount val="6"/>
                <c:pt idx="0">
                  <c:v>Real Estate / REITs</c:v>
                </c:pt>
                <c:pt idx="1">
                  <c:v>Domestic Equity</c:v>
                </c:pt>
                <c:pt idx="2">
                  <c:v>US equity</c:v>
                </c:pt>
                <c:pt idx="3">
                  <c:v>Debt</c:v>
                </c:pt>
                <c:pt idx="4">
                  <c:v>Gold (SGB / ETF)</c:v>
                </c:pt>
                <c:pt idx="5">
                  <c:v>Crypto</c:v>
                </c:pt>
              </c:strCache>
            </c:strRef>
          </c:cat>
          <c:val>
            <c:numRef>
              <c:f>'Net worth'!$O$14:$O$19</c:f>
              <c:numCache>
                <c:formatCode>0%</c:formatCode>
                <c:ptCount val="6"/>
                <c:pt idx="0">
                  <c:v>0.0298619102416571</c:v>
                </c:pt>
                <c:pt idx="1">
                  <c:v>0.450402761795167</c:v>
                </c:pt>
                <c:pt idx="2">
                  <c:v>0.0597238204833142</c:v>
                </c:pt>
                <c:pt idx="3">
                  <c:v>0.377272727272727</c:v>
                </c:pt>
                <c:pt idx="4">
                  <c:v>0.0528768699654776</c:v>
                </c:pt>
                <c:pt idx="5">
                  <c:v>0.0298619102416571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d9d9d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GB" sz="1400" spc="99" strike="noStrike" u="none">
                <a:solidFill>
                  <a:srgbClr val="f2f2f2"/>
                </a:solidFill>
                <a:uFillTx/>
                <a:latin typeface="Calibri"/>
              </a:rPr>
              <a:t>Direct stock Portfolio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a5a5a5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6082ca"/>
                  </a:gs>
                  <a:gs pos="50000">
                    <a:srgbClr val="3d6fc9"/>
                  </a:gs>
                  <a:gs pos="100000">
                    <a:srgbClr val="2f61ba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f08c56"/>
                  </a:gs>
                  <a:gs pos="50000">
                    <a:srgbClr val="f57a27"/>
                  </a:gs>
                  <a:gs pos="100000">
                    <a:srgbClr val="e46b19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2"/>
            <c:spPr>
              <a:gradFill>
                <a:gsLst>
                  <a:gs pos="0">
                    <a:srgbClr val="aeaeae"/>
                  </a:gs>
                  <a:gs pos="50000">
                    <a:srgbClr val="a4a4a4"/>
                  </a:gs>
                  <a:gs pos="100000">
                    <a:srgbClr val="929292"/>
                  </a:gs>
                </a:gsLst>
                <a:lin ang="5400000"/>
              </a:gradFill>
              <a:ln w="0">
                <a:noFill/>
              </a:ln>
            </c:spPr>
          </c:dPt>
          <c:dLbls>
            <c:numFmt formatCode="0%" sourceLinked="1"/>
            <c:dLbl>
              <c:idx val="0"/>
              <c:numFmt formatCode="0%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%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%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spPr>
              <a:solidFill>
                <a:srgbClr val="FFFFFF"/>
              </a:solidFill>
            </c:spPr>
            <c:txPr>
              <a:bodyPr wrap="square"/>
              <a:lstStyle/>
              <a:p>
                <a:pPr>
                  <a:defRPr b="1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9360">
                  <a:solidFill>
                    <a:srgbClr val="f2f2f2"/>
                  </a:solidFill>
                </a:ln>
              </c:spPr>
            </c:leaderLines>
          </c:dLbls>
          <c:cat>
            <c:strRef>
              <c:f>'Domestic Equity'!$B$21:$B$23</c:f>
              <c:strCache>
                <c:ptCount val="3"/>
                <c:pt idx="0">
                  <c:v>Largecap</c:v>
                </c:pt>
                <c:pt idx="1">
                  <c:v>Midcap</c:v>
                </c:pt>
                <c:pt idx="2">
                  <c:v>Smallcap</c:v>
                </c:pt>
              </c:strCache>
            </c:strRef>
          </c:cat>
          <c:val>
            <c:numRef>
              <c:f>'Domestic Equity'!$D$21:$D$23</c:f>
              <c:numCache>
                <c:formatCode>0%</c:formatCode>
                <c:ptCount val="3"/>
                <c:pt idx="0">
                  <c:v>0.363636363636364</c:v>
                </c:pt>
                <c:pt idx="1">
                  <c:v>0.454545454545455</c:v>
                </c:pt>
                <c:pt idx="2">
                  <c:v>0.181818181818182</c:v>
                </c:pt>
              </c:numCache>
            </c:numRef>
          </c:val>
        </c:ser>
        <c:ser>
          <c:idx val="1"/>
          <c:order val="1"/>
          <c:spPr>
            <a:solidFill>
              <a:srgbClr val="ffc000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6082ca"/>
                  </a:gs>
                  <a:gs pos="50000">
                    <a:srgbClr val="3d6fc9"/>
                  </a:gs>
                  <a:gs pos="100000">
                    <a:srgbClr val="2f61ba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f08c56"/>
                  </a:gs>
                  <a:gs pos="50000">
                    <a:srgbClr val="f57a27"/>
                  </a:gs>
                  <a:gs pos="100000">
                    <a:srgbClr val="e46b19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2"/>
            <c:spPr>
              <a:gradFill>
                <a:gsLst>
                  <a:gs pos="0">
                    <a:srgbClr val="aeaeae"/>
                  </a:gs>
                  <a:gs pos="50000">
                    <a:srgbClr val="a4a4a4"/>
                  </a:gs>
                  <a:gs pos="100000">
                    <a:srgbClr val="929292"/>
                  </a:gs>
                </a:gsLst>
                <a:lin ang="5400000"/>
              </a:gradFill>
              <a:ln w="0">
                <a:noFill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d9d9d9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9360">
                  <a:solidFill>
                    <a:srgbClr val="f2f2f2"/>
                  </a:solidFill>
                </a:ln>
              </c:spPr>
            </c:leaderLines>
          </c:dLbls>
          <c:cat>
            <c:strRef>
              <c:f>'Domestic Equity'!$B$21:$B$23</c:f>
              <c:strCache>
                <c:ptCount val="3"/>
                <c:pt idx="0">
                  <c:v>Largecap</c:v>
                </c:pt>
                <c:pt idx="1">
                  <c:v>Midcap</c:v>
                </c:pt>
                <c:pt idx="2">
                  <c:v>Smallcap</c:v>
                </c:pt>
              </c:strCache>
            </c:strRef>
          </c:cat>
          <c:val>
            <c:numRef>
              <c:f>'Domestic Equity'!$D$21:$D$23</c:f>
              <c:numCache>
                <c:formatCode>0%</c:formatCode>
                <c:ptCount val="3"/>
                <c:pt idx="0">
                  <c:v>0.363636363636364</c:v>
                </c:pt>
                <c:pt idx="1">
                  <c:v>0.454545454545455</c:v>
                </c:pt>
                <c:pt idx="2">
                  <c:v>0.181818181818182</c:v>
                </c:pt>
              </c:numCache>
            </c:numRef>
          </c:val>
        </c:ser>
        <c:ser>
          <c:idx val="2"/>
          <c:order val="2"/>
          <c:spPr>
            <a:solidFill>
              <a:srgbClr val="ed7d31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6082ca"/>
                  </a:gs>
                  <a:gs pos="50000">
                    <a:srgbClr val="3d6fc9"/>
                  </a:gs>
                  <a:gs pos="100000">
                    <a:srgbClr val="2f61ba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f08c56"/>
                  </a:gs>
                  <a:gs pos="50000">
                    <a:srgbClr val="f57a27"/>
                  </a:gs>
                  <a:gs pos="100000">
                    <a:srgbClr val="e46b19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2"/>
            <c:spPr>
              <a:gradFill>
                <a:gsLst>
                  <a:gs pos="0">
                    <a:srgbClr val="aeaeae"/>
                  </a:gs>
                  <a:gs pos="50000">
                    <a:srgbClr val="a4a4a4"/>
                  </a:gs>
                  <a:gs pos="100000">
                    <a:srgbClr val="929292"/>
                  </a:gs>
                </a:gsLst>
                <a:lin ang="5400000"/>
              </a:gradFill>
              <a:ln w="0">
                <a:noFill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d9d9d9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9360">
                  <a:solidFill>
                    <a:srgbClr val="f2f2f2"/>
                  </a:solidFill>
                </a:ln>
              </c:spPr>
            </c:leaderLines>
          </c:dLbls>
          <c:cat>
            <c:strRef>
              <c:f>'Domestic Equity'!$B$21:$B$23</c:f>
              <c:strCache>
                <c:ptCount val="3"/>
                <c:pt idx="0">
                  <c:v>Largecap</c:v>
                </c:pt>
                <c:pt idx="1">
                  <c:v>Midcap</c:v>
                </c:pt>
                <c:pt idx="2">
                  <c:v>Smallcap</c:v>
                </c:pt>
              </c:strCache>
            </c:strRef>
          </c:cat>
          <c:val>
            <c:numRef>
              <c:f>'Domestic Equity'!$D$21:$D$23</c:f>
              <c:numCache>
                <c:formatCode>0%</c:formatCode>
                <c:ptCount val="3"/>
                <c:pt idx="0">
                  <c:v>0.363636363636364</c:v>
                </c:pt>
                <c:pt idx="1">
                  <c:v>0.454545454545455</c:v>
                </c:pt>
                <c:pt idx="2">
                  <c:v>0.181818181818182</c:v>
                </c:pt>
              </c:numCache>
            </c:numRef>
          </c:val>
        </c:ser>
        <c:ser>
          <c:idx val="3"/>
          <c:order val="3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6082ca"/>
                  </a:gs>
                  <a:gs pos="50000">
                    <a:srgbClr val="3d6fc9"/>
                  </a:gs>
                  <a:gs pos="100000">
                    <a:srgbClr val="2f61ba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f08c56"/>
                  </a:gs>
                  <a:gs pos="50000">
                    <a:srgbClr val="f57a27"/>
                  </a:gs>
                  <a:gs pos="100000">
                    <a:srgbClr val="e46b19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2"/>
            <c:spPr>
              <a:gradFill>
                <a:gsLst>
                  <a:gs pos="0">
                    <a:srgbClr val="aeaeae"/>
                  </a:gs>
                  <a:gs pos="50000">
                    <a:srgbClr val="a4a4a4"/>
                  </a:gs>
                  <a:gs pos="100000">
                    <a:srgbClr val="929292"/>
                  </a:gs>
                </a:gsLst>
                <a:lin ang="5400000"/>
              </a:gradFill>
              <a:ln w="0">
                <a:noFill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d9d9d9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9360">
                  <a:solidFill>
                    <a:srgbClr val="f2f2f2"/>
                  </a:solidFill>
                </a:ln>
              </c:spPr>
            </c:leaderLines>
          </c:dLbls>
          <c:cat>
            <c:strRef>
              <c:f>'Domestic Equity'!$B$21:$B$23</c:f>
              <c:strCache>
                <c:ptCount val="3"/>
                <c:pt idx="0">
                  <c:v>Largecap</c:v>
                </c:pt>
                <c:pt idx="1">
                  <c:v>Midcap</c:v>
                </c:pt>
                <c:pt idx="2">
                  <c:v>Smallcap</c:v>
                </c:pt>
              </c:strCache>
            </c:strRef>
          </c:cat>
          <c:val>
            <c:numRef>
              <c:f>'Domestic Equity'!$D$21:$D$23</c:f>
              <c:numCache>
                <c:formatCode>0%</c:formatCode>
                <c:ptCount val="3"/>
                <c:pt idx="0">
                  <c:v>0.363636363636364</c:v>
                </c:pt>
                <c:pt idx="1">
                  <c:v>0.454545454545455</c:v>
                </c:pt>
                <c:pt idx="2">
                  <c:v>0.181818181818182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d9d9d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GB" sz="1400" spc="99" strike="noStrike" u="none">
                <a:solidFill>
                  <a:srgbClr val="f2f2f2"/>
                </a:solidFill>
                <a:uFillTx/>
                <a:latin typeface="Calibri"/>
              </a:rPr>
              <a:t>Mutual funds Portfolio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a5a5a5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6082ca"/>
                  </a:gs>
                  <a:gs pos="50000">
                    <a:srgbClr val="3d6fc9"/>
                  </a:gs>
                  <a:gs pos="100000">
                    <a:srgbClr val="2f61ba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f08c56"/>
                  </a:gs>
                  <a:gs pos="50000">
                    <a:srgbClr val="f57a27"/>
                  </a:gs>
                  <a:gs pos="100000">
                    <a:srgbClr val="e46b19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2"/>
            <c:spPr>
              <a:gradFill>
                <a:gsLst>
                  <a:gs pos="0">
                    <a:srgbClr val="aeaeae"/>
                  </a:gs>
                  <a:gs pos="50000">
                    <a:srgbClr val="a4a4a4"/>
                  </a:gs>
                  <a:gs pos="100000">
                    <a:srgbClr val="929292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3"/>
            <c:spPr>
              <a:gradFill>
                <a:gsLst>
                  <a:gs pos="0">
                    <a:srgbClr val="ffc54b"/>
                  </a:gs>
                  <a:gs pos="50000">
                    <a:srgbClr val="ffbf00"/>
                  </a:gs>
                  <a:gs pos="100000">
                    <a:srgbClr val="e2aa00"/>
                  </a:gs>
                </a:gsLst>
                <a:lin ang="5400000"/>
              </a:gradFill>
              <a:ln w="0">
                <a:noFill/>
              </a:ln>
            </c:spPr>
          </c:dPt>
          <c:dLbls>
            <c:numFmt formatCode="0%" sourceLinked="1"/>
            <c:dLbl>
              <c:idx val="0"/>
              <c:numFmt formatCode="0%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%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%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%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spPr>
              <a:solidFill>
                <a:srgbClr val="FFFFFF"/>
              </a:solidFill>
            </c:spPr>
            <c:txPr>
              <a:bodyPr wrap="square"/>
              <a:lstStyle/>
              <a:p>
                <a:pPr>
                  <a:defRPr b="1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9360">
                  <a:solidFill>
                    <a:srgbClr val="f2f2f2"/>
                  </a:solidFill>
                </a:ln>
              </c:spPr>
            </c:leaderLines>
          </c:dLbls>
          <c:cat>
            <c:strRef>
              <c:f>'Domestic Equity'!$F$21:$F$24</c:f>
              <c:strCache>
                <c:ptCount val="4"/>
                <c:pt idx="0">
                  <c:v>Largecap</c:v>
                </c:pt>
                <c:pt idx="1">
                  <c:v>Midcap</c:v>
                </c:pt>
                <c:pt idx="2">
                  <c:v>Smallcap</c:v>
                </c:pt>
                <c:pt idx="3">
                  <c:v>Flexi/Multi cap</c:v>
                </c:pt>
              </c:strCache>
            </c:strRef>
          </c:cat>
          <c:val>
            <c:numRef>
              <c:f>'Domestic Equity'!$H$21:$H$24</c:f>
              <c:numCache>
                <c:formatCode>0%</c:formatCode>
                <c:ptCount val="4"/>
                <c:pt idx="0">
                  <c:v>0.333333333333333</c:v>
                </c:pt>
                <c:pt idx="1">
                  <c:v>0.222222222222222</c:v>
                </c:pt>
                <c:pt idx="2">
                  <c:v>0.444444444444444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000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6082ca"/>
                  </a:gs>
                  <a:gs pos="50000">
                    <a:srgbClr val="3d6fc9"/>
                  </a:gs>
                  <a:gs pos="100000">
                    <a:srgbClr val="2f61ba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f08c56"/>
                  </a:gs>
                  <a:gs pos="50000">
                    <a:srgbClr val="f57a27"/>
                  </a:gs>
                  <a:gs pos="100000">
                    <a:srgbClr val="e46b19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2"/>
            <c:spPr>
              <a:gradFill>
                <a:gsLst>
                  <a:gs pos="0">
                    <a:srgbClr val="aeaeae"/>
                  </a:gs>
                  <a:gs pos="50000">
                    <a:srgbClr val="a4a4a4"/>
                  </a:gs>
                  <a:gs pos="100000">
                    <a:srgbClr val="929292"/>
                  </a:gs>
                </a:gsLst>
                <a:lin ang="5400000"/>
              </a:gradFill>
              <a:ln w="0">
                <a:noFill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d9d9d9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9360">
                  <a:solidFill>
                    <a:srgbClr val="f2f2f2"/>
                  </a:solidFill>
                </a:ln>
              </c:spPr>
            </c:leaderLines>
          </c:dLbls>
          <c:cat>
            <c:strRef>
              <c:f>'Domestic Equity'!$F$21:$F$24</c:f>
              <c:strCache>
                <c:ptCount val="4"/>
                <c:pt idx="0">
                  <c:v>Largecap</c:v>
                </c:pt>
                <c:pt idx="1">
                  <c:v>Midcap</c:v>
                </c:pt>
                <c:pt idx="2">
                  <c:v>Smallcap</c:v>
                </c:pt>
                <c:pt idx="3">
                  <c:v>Flexi/Multi cap</c:v>
                </c:pt>
              </c:strCache>
            </c:strRef>
          </c:cat>
          <c:val>
            <c:numRef>
              <c:f>'Domestic Equity'!$D$21:$D$23</c:f>
              <c:numCache>
                <c:formatCode>0%</c:formatCode>
                <c:ptCount val="3"/>
                <c:pt idx="0">
                  <c:v>0.363636363636364</c:v>
                </c:pt>
                <c:pt idx="1">
                  <c:v>0.454545454545455</c:v>
                </c:pt>
                <c:pt idx="2">
                  <c:v>0.181818181818182</c:v>
                </c:pt>
              </c:numCache>
            </c:numRef>
          </c:val>
        </c:ser>
        <c:ser>
          <c:idx val="2"/>
          <c:order val="2"/>
          <c:spPr>
            <a:solidFill>
              <a:srgbClr val="ed7d31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6082ca"/>
                  </a:gs>
                  <a:gs pos="50000">
                    <a:srgbClr val="3d6fc9"/>
                  </a:gs>
                  <a:gs pos="100000">
                    <a:srgbClr val="2f61ba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f08c56"/>
                  </a:gs>
                  <a:gs pos="50000">
                    <a:srgbClr val="f57a27"/>
                  </a:gs>
                  <a:gs pos="100000">
                    <a:srgbClr val="e46b19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2"/>
            <c:spPr>
              <a:gradFill>
                <a:gsLst>
                  <a:gs pos="0">
                    <a:srgbClr val="aeaeae"/>
                  </a:gs>
                  <a:gs pos="50000">
                    <a:srgbClr val="a4a4a4"/>
                  </a:gs>
                  <a:gs pos="100000">
                    <a:srgbClr val="929292"/>
                  </a:gs>
                </a:gsLst>
                <a:lin ang="5400000"/>
              </a:gradFill>
              <a:ln w="0">
                <a:noFill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d9d9d9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9360">
                  <a:solidFill>
                    <a:srgbClr val="f2f2f2"/>
                  </a:solidFill>
                </a:ln>
              </c:spPr>
            </c:leaderLines>
          </c:dLbls>
          <c:cat>
            <c:strRef>
              <c:f>'Domestic Equity'!$F$21:$F$24</c:f>
              <c:strCache>
                <c:ptCount val="4"/>
                <c:pt idx="0">
                  <c:v>Largecap</c:v>
                </c:pt>
                <c:pt idx="1">
                  <c:v>Midcap</c:v>
                </c:pt>
                <c:pt idx="2">
                  <c:v>Smallcap</c:v>
                </c:pt>
                <c:pt idx="3">
                  <c:v>Flexi/Multi cap</c:v>
                </c:pt>
              </c:strCache>
            </c:strRef>
          </c:cat>
          <c:val>
            <c:numRef>
              <c:f>'Domestic Equity'!$D$21:$D$23</c:f>
              <c:numCache>
                <c:formatCode>0%</c:formatCode>
                <c:ptCount val="3"/>
                <c:pt idx="0">
                  <c:v>0.363636363636364</c:v>
                </c:pt>
                <c:pt idx="1">
                  <c:v>0.454545454545455</c:v>
                </c:pt>
                <c:pt idx="2">
                  <c:v>0.181818181818182</c:v>
                </c:pt>
              </c:numCache>
            </c:numRef>
          </c:val>
        </c:ser>
        <c:ser>
          <c:idx val="3"/>
          <c:order val="3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6082ca"/>
                  </a:gs>
                  <a:gs pos="50000">
                    <a:srgbClr val="3d6fc9"/>
                  </a:gs>
                  <a:gs pos="100000">
                    <a:srgbClr val="2f61ba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f08c56"/>
                  </a:gs>
                  <a:gs pos="50000">
                    <a:srgbClr val="f57a27"/>
                  </a:gs>
                  <a:gs pos="100000">
                    <a:srgbClr val="e46b19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2"/>
            <c:spPr>
              <a:gradFill>
                <a:gsLst>
                  <a:gs pos="0">
                    <a:srgbClr val="aeaeae"/>
                  </a:gs>
                  <a:gs pos="50000">
                    <a:srgbClr val="a4a4a4"/>
                  </a:gs>
                  <a:gs pos="100000">
                    <a:srgbClr val="929292"/>
                  </a:gs>
                </a:gsLst>
                <a:lin ang="5400000"/>
              </a:gradFill>
              <a:ln w="0">
                <a:noFill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d9d9d9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9360">
                  <a:solidFill>
                    <a:srgbClr val="f2f2f2"/>
                  </a:solidFill>
                </a:ln>
              </c:spPr>
            </c:leaderLines>
          </c:dLbls>
          <c:cat>
            <c:strRef>
              <c:f>'Domestic Equity'!$F$21:$F$24</c:f>
              <c:strCache>
                <c:ptCount val="4"/>
                <c:pt idx="0">
                  <c:v>Largecap</c:v>
                </c:pt>
                <c:pt idx="1">
                  <c:v>Midcap</c:v>
                </c:pt>
                <c:pt idx="2">
                  <c:v>Smallcap</c:v>
                </c:pt>
                <c:pt idx="3">
                  <c:v>Flexi/Multi cap</c:v>
                </c:pt>
              </c:strCache>
            </c:strRef>
          </c:cat>
          <c:val>
            <c:numRef>
              <c:f>'Domestic Equity'!$D$21:$D$23</c:f>
              <c:numCache>
                <c:formatCode>0%</c:formatCode>
                <c:ptCount val="3"/>
                <c:pt idx="0">
                  <c:v>0.363636363636364</c:v>
                </c:pt>
                <c:pt idx="1">
                  <c:v>0.454545454545455</c:v>
                </c:pt>
                <c:pt idx="2">
                  <c:v>0.181818181818182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d9d9d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IN" sz="1600" spc="99" strike="noStrike" u="none">
                <a:solidFill>
                  <a:srgbClr val="f2f2f2"/>
                </a:solidFill>
                <a:uFillTx/>
                <a:latin typeface="Calibri"/>
              </a:rPr>
              <a:t>SIP allocator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6082ca"/>
                  </a:gs>
                  <a:gs pos="50000">
                    <a:srgbClr val="3d6fc9"/>
                  </a:gs>
                  <a:gs pos="100000">
                    <a:srgbClr val="2f61ba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f08c56"/>
                  </a:gs>
                  <a:gs pos="50000">
                    <a:srgbClr val="f57a27"/>
                  </a:gs>
                  <a:gs pos="100000">
                    <a:srgbClr val="e46b19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2"/>
            <c:spPr>
              <a:gradFill>
                <a:gsLst>
                  <a:gs pos="0">
                    <a:srgbClr val="aeaeae"/>
                  </a:gs>
                  <a:gs pos="50000">
                    <a:srgbClr val="a4a4a4"/>
                  </a:gs>
                  <a:gs pos="100000">
                    <a:srgbClr val="929292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3"/>
            <c:spPr>
              <a:gradFill>
                <a:gsLst>
                  <a:gs pos="0">
                    <a:srgbClr val="ffc54b"/>
                  </a:gs>
                  <a:gs pos="50000">
                    <a:srgbClr val="ffbf00"/>
                  </a:gs>
                  <a:gs pos="100000">
                    <a:srgbClr val="e2aa00"/>
                  </a:gs>
                </a:gsLst>
                <a:lin ang="5400000"/>
              </a:gra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d9d9d9"/>
                    </a:solidFill>
                    <a:uFillTx/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eparator>
</c:separator>
            <c:showLeaderLines val="1"/>
            <c:leaderLines>
              <c:spPr>
                <a:ln w="9360">
                  <a:solidFill>
                    <a:srgbClr val="f2f2f2"/>
                  </a:solidFill>
                </a:ln>
              </c:spPr>
            </c:leaderLines>
          </c:dLbls>
          <c:cat>
            <c:strRef>
              <c:f>'Domestic Equity'!$K$21:$K$24</c:f>
              <c:strCache>
                <c:ptCount val="4"/>
                <c:pt idx="0">
                  <c:v>Largecap</c:v>
                </c:pt>
                <c:pt idx="1">
                  <c:v>Midcap</c:v>
                </c:pt>
                <c:pt idx="2">
                  <c:v>Smallcap</c:v>
                </c:pt>
                <c:pt idx="3">
                  <c:v>Flexi/Multi cap</c:v>
                </c:pt>
              </c:strCache>
            </c:strRef>
          </c:cat>
          <c:val>
            <c:numRef>
              <c:f>'Domestic Equity'!$M$21:$M$24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d9d9d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6082ca"/>
                  </a:gs>
                  <a:gs pos="50000">
                    <a:srgbClr val="3d6fc9"/>
                  </a:gs>
                  <a:gs pos="100000">
                    <a:srgbClr val="2f61ba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f08c56"/>
                  </a:gs>
                  <a:gs pos="50000">
                    <a:srgbClr val="f57a27"/>
                  </a:gs>
                  <a:gs pos="100000">
                    <a:srgbClr val="e46b19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2"/>
            <c:spPr>
              <a:gradFill>
                <a:gsLst>
                  <a:gs pos="0">
                    <a:srgbClr val="aeaeae"/>
                  </a:gs>
                  <a:gs pos="50000">
                    <a:srgbClr val="a4a4a4"/>
                  </a:gs>
                  <a:gs pos="100000">
                    <a:srgbClr val="929292"/>
                  </a:gs>
                </a:gsLst>
                <a:lin ang="5400000"/>
              </a:gra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d9d9d9"/>
                      </a:solidFill>
                      <a:uFillTx/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d9d9d9"/>
                    </a:solidFill>
                    <a:uFillTx/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eparator>
</c:separator>
            <c:showLeaderLines val="1"/>
            <c:leaderLines>
              <c:spPr>
                <a:ln w="9360">
                  <a:solidFill>
                    <a:srgbClr val="f2f2f2"/>
                  </a:solidFill>
                </a:ln>
              </c:spPr>
            </c:leaderLines>
          </c:dLbls>
          <c:cat>
            <c:strRef>
              <c:f>Debt!$O$12:$O$14</c:f>
              <c:strCache>
                <c:ptCount val="3"/>
                <c:pt idx="0">
                  <c:v>FD/RD/Arbitrage</c:v>
                </c:pt>
                <c:pt idx="1">
                  <c:v>Banking PSUs/Corporate funds</c:v>
                </c:pt>
                <c:pt idx="2">
                  <c:v>Government securities/Equity Saver funds</c:v>
                </c:pt>
              </c:strCache>
            </c:strRef>
          </c:cat>
          <c:val>
            <c:numRef>
              <c:f>Debt!$Q$12:$Q$14</c:f>
              <c:numCache>
                <c:formatCode>0%</c:formatCode>
                <c:ptCount val="3"/>
                <c:pt idx="0">
                  <c:v>0.142857142857143</c:v>
                </c:pt>
                <c:pt idx="1">
                  <c:v>0.757142857142857</c:v>
                </c:pt>
                <c:pt idx="2">
                  <c:v>0.1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37374730111543"/>
          <c:y val="0.18209584912997"/>
          <c:w val="0.343097198285528"/>
          <c:h val="0.78395644988820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d9d9d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.png"/><Relationship Id="rId4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6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1074600</xdr:colOff>
      <xdr:row>0</xdr:row>
      <xdr:rowOff>30600</xdr:rowOff>
    </xdr:from>
    <xdr:to>
      <xdr:col>3</xdr:col>
      <xdr:colOff>453960</xdr:colOff>
      <xdr:row>4</xdr:row>
      <xdr:rowOff>162360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3575880" y="30600"/>
          <a:ext cx="914040" cy="893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1020600</xdr:colOff>
      <xdr:row>0</xdr:row>
      <xdr:rowOff>76320</xdr:rowOff>
    </xdr:from>
    <xdr:to>
      <xdr:col>1</xdr:col>
      <xdr:colOff>1933560</xdr:colOff>
      <xdr:row>5</xdr:row>
      <xdr:rowOff>17640</xdr:rowOff>
    </xdr:to>
    <xdr:pic>
      <xdr:nvPicPr>
        <xdr:cNvPr id="15" name="image1.png" descr=""/>
        <xdr:cNvPicPr/>
      </xdr:nvPicPr>
      <xdr:blipFill>
        <a:blip r:embed="rId1"/>
        <a:stretch/>
      </xdr:blipFill>
      <xdr:spPr>
        <a:xfrm>
          <a:off x="1508760" y="76320"/>
          <a:ext cx="912960" cy="893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8280</xdr:colOff>
      <xdr:row>0</xdr:row>
      <xdr:rowOff>0</xdr:rowOff>
    </xdr:from>
    <xdr:to>
      <xdr:col>4</xdr:col>
      <xdr:colOff>921240</xdr:colOff>
      <xdr:row>4</xdr:row>
      <xdr:rowOff>131760</xdr:rowOff>
    </xdr:to>
    <xdr:pic>
      <xdr:nvPicPr>
        <xdr:cNvPr id="16" name="image1.png" descr=""/>
        <xdr:cNvPicPr/>
      </xdr:nvPicPr>
      <xdr:blipFill>
        <a:blip r:embed="rId1"/>
        <a:stretch/>
      </xdr:blipFill>
      <xdr:spPr>
        <a:xfrm>
          <a:off x="4979520" y="0"/>
          <a:ext cx="912960" cy="893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1044000</xdr:colOff>
      <xdr:row>0</xdr:row>
      <xdr:rowOff>91440</xdr:rowOff>
    </xdr:from>
    <xdr:to>
      <xdr:col>1</xdr:col>
      <xdr:colOff>1956960</xdr:colOff>
      <xdr:row>5</xdr:row>
      <xdr:rowOff>32760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1446480" y="91440"/>
          <a:ext cx="912960" cy="893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865800</xdr:colOff>
      <xdr:row>22</xdr:row>
      <xdr:rowOff>132840</xdr:rowOff>
    </xdr:from>
    <xdr:to>
      <xdr:col>11</xdr:col>
      <xdr:colOff>96480</xdr:colOff>
      <xdr:row>36</xdr:row>
      <xdr:rowOff>131400</xdr:rowOff>
    </xdr:to>
    <xdr:graphicFrame>
      <xdr:nvGraphicFramePr>
        <xdr:cNvPr id="2" name="Chart 2"/>
        <xdr:cNvGraphicFramePr/>
      </xdr:nvGraphicFramePr>
      <xdr:xfrm>
        <a:off x="10401480" y="4704840"/>
        <a:ext cx="3823920" cy="281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68760</xdr:colOff>
      <xdr:row>22</xdr:row>
      <xdr:rowOff>94680</xdr:rowOff>
    </xdr:from>
    <xdr:to>
      <xdr:col>15</xdr:col>
      <xdr:colOff>14760</xdr:colOff>
      <xdr:row>36</xdr:row>
      <xdr:rowOff>73800</xdr:rowOff>
    </xdr:to>
    <xdr:graphicFrame>
      <xdr:nvGraphicFramePr>
        <xdr:cNvPr id="3" name="Chart 3"/>
        <xdr:cNvGraphicFramePr/>
      </xdr:nvGraphicFramePr>
      <xdr:xfrm>
        <a:off x="15181200" y="4666680"/>
        <a:ext cx="3555360" cy="279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68760</xdr:colOff>
      <xdr:row>0</xdr:row>
      <xdr:rowOff>182880</xdr:rowOff>
    </xdr:from>
    <xdr:to>
      <xdr:col>5</xdr:col>
      <xdr:colOff>981720</xdr:colOff>
      <xdr:row>5</xdr:row>
      <xdr:rowOff>76680</xdr:rowOff>
    </xdr:to>
    <xdr:pic>
      <xdr:nvPicPr>
        <xdr:cNvPr id="4" name="image1.png" descr=""/>
        <xdr:cNvPicPr/>
      </xdr:nvPicPr>
      <xdr:blipFill>
        <a:blip r:embed="rId3"/>
        <a:stretch/>
      </xdr:blipFill>
      <xdr:spPr>
        <a:xfrm>
          <a:off x="7312320" y="182880"/>
          <a:ext cx="912960" cy="893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990720</xdr:colOff>
      <xdr:row>0</xdr:row>
      <xdr:rowOff>0</xdr:rowOff>
    </xdr:from>
    <xdr:to>
      <xdr:col>2</xdr:col>
      <xdr:colOff>28440</xdr:colOff>
      <xdr:row>3</xdr:row>
      <xdr:rowOff>46800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1478880" y="0"/>
          <a:ext cx="649440" cy="6184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1033560</xdr:colOff>
      <xdr:row>7</xdr:row>
      <xdr:rowOff>17640</xdr:rowOff>
    </xdr:from>
    <xdr:to>
      <xdr:col>3</xdr:col>
      <xdr:colOff>284040</xdr:colOff>
      <xdr:row>18</xdr:row>
      <xdr:rowOff>1440</xdr:rowOff>
    </xdr:to>
    <xdr:graphicFrame>
      <xdr:nvGraphicFramePr>
        <xdr:cNvPr id="6" name="Chart 1"/>
        <xdr:cNvGraphicFramePr/>
      </xdr:nvGraphicFramePr>
      <xdr:xfrm>
        <a:off x="1443240" y="1465560"/>
        <a:ext cx="3300480" cy="207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853560</xdr:colOff>
      <xdr:row>7</xdr:row>
      <xdr:rowOff>3240</xdr:rowOff>
    </xdr:from>
    <xdr:to>
      <xdr:col>7</xdr:col>
      <xdr:colOff>682560</xdr:colOff>
      <xdr:row>18</xdr:row>
      <xdr:rowOff>16920</xdr:rowOff>
    </xdr:to>
    <xdr:graphicFrame>
      <xdr:nvGraphicFramePr>
        <xdr:cNvPr id="7" name="Chart 6"/>
        <xdr:cNvGraphicFramePr/>
      </xdr:nvGraphicFramePr>
      <xdr:xfrm>
        <a:off x="7279920" y="1451160"/>
        <a:ext cx="3879000" cy="210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1863000</xdr:colOff>
      <xdr:row>1</xdr:row>
      <xdr:rowOff>26640</xdr:rowOff>
    </xdr:from>
    <xdr:to>
      <xdr:col>6</xdr:col>
      <xdr:colOff>785880</xdr:colOff>
      <xdr:row>6</xdr:row>
      <xdr:rowOff>149400</xdr:rowOff>
    </xdr:to>
    <xdr:pic>
      <xdr:nvPicPr>
        <xdr:cNvPr id="8" name="image1.png" descr=""/>
        <xdr:cNvPicPr/>
      </xdr:nvPicPr>
      <xdr:blipFill>
        <a:blip r:embed="rId3"/>
        <a:stretch/>
      </xdr:blipFill>
      <xdr:spPr>
        <a:xfrm>
          <a:off x="8289360" y="217080"/>
          <a:ext cx="1285560" cy="11898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10</xdr:col>
      <xdr:colOff>520200</xdr:colOff>
      <xdr:row>6</xdr:row>
      <xdr:rowOff>185040</xdr:rowOff>
    </xdr:from>
    <xdr:to>
      <xdr:col>11</xdr:col>
      <xdr:colOff>1608480</xdr:colOff>
      <xdr:row>18</xdr:row>
      <xdr:rowOff>120240</xdr:rowOff>
    </xdr:to>
    <xdr:graphicFrame>
      <xdr:nvGraphicFramePr>
        <xdr:cNvPr id="9" name="Chart 3"/>
        <xdr:cNvGraphicFramePr/>
      </xdr:nvGraphicFramePr>
      <xdr:xfrm>
        <a:off x="13706640" y="1442520"/>
        <a:ext cx="4272120" cy="222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976320</xdr:colOff>
      <xdr:row>0</xdr:row>
      <xdr:rowOff>71280</xdr:rowOff>
    </xdr:from>
    <xdr:to>
      <xdr:col>2</xdr:col>
      <xdr:colOff>14040</xdr:colOff>
      <xdr:row>3</xdr:row>
      <xdr:rowOff>118080</xdr:rowOff>
    </xdr:to>
    <xdr:pic>
      <xdr:nvPicPr>
        <xdr:cNvPr id="10" name="image1.png" descr=""/>
        <xdr:cNvPicPr/>
      </xdr:nvPicPr>
      <xdr:blipFill>
        <a:blip r:embed="rId1"/>
        <a:stretch/>
      </xdr:blipFill>
      <xdr:spPr>
        <a:xfrm>
          <a:off x="1464480" y="71280"/>
          <a:ext cx="649440" cy="6184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1317240</xdr:colOff>
      <xdr:row>0</xdr:row>
      <xdr:rowOff>185040</xdr:rowOff>
    </xdr:from>
    <xdr:to>
      <xdr:col>7</xdr:col>
      <xdr:colOff>1965960</xdr:colOff>
      <xdr:row>4</xdr:row>
      <xdr:rowOff>11520</xdr:rowOff>
    </xdr:to>
    <xdr:pic>
      <xdr:nvPicPr>
        <xdr:cNvPr id="11" name="image1.png" descr=""/>
        <xdr:cNvPicPr/>
      </xdr:nvPicPr>
      <xdr:blipFill>
        <a:blip r:embed="rId1"/>
        <a:stretch/>
      </xdr:blipFill>
      <xdr:spPr>
        <a:xfrm>
          <a:off x="8975520" y="185040"/>
          <a:ext cx="648720" cy="6184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2593800</xdr:colOff>
      <xdr:row>2</xdr:row>
      <xdr:rowOff>0</xdr:rowOff>
    </xdr:from>
    <xdr:to>
      <xdr:col>17</xdr:col>
      <xdr:colOff>23760</xdr:colOff>
      <xdr:row>9</xdr:row>
      <xdr:rowOff>116640</xdr:rowOff>
    </xdr:to>
    <xdr:graphicFrame>
      <xdr:nvGraphicFramePr>
        <xdr:cNvPr id="12" name="Chart 1"/>
        <xdr:cNvGraphicFramePr/>
      </xdr:nvGraphicFramePr>
      <xdr:xfrm>
        <a:off x="19204920" y="380880"/>
        <a:ext cx="4014000" cy="150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1102320</xdr:colOff>
      <xdr:row>0</xdr:row>
      <xdr:rowOff>0</xdr:rowOff>
    </xdr:from>
    <xdr:to>
      <xdr:col>1</xdr:col>
      <xdr:colOff>1751040</xdr:colOff>
      <xdr:row>3</xdr:row>
      <xdr:rowOff>46800</xdr:rowOff>
    </xdr:to>
    <xdr:pic>
      <xdr:nvPicPr>
        <xdr:cNvPr id="13" name="image1.png" descr=""/>
        <xdr:cNvPicPr/>
      </xdr:nvPicPr>
      <xdr:blipFill>
        <a:blip r:embed="rId1"/>
        <a:stretch/>
      </xdr:blipFill>
      <xdr:spPr>
        <a:xfrm>
          <a:off x="1450800" y="0"/>
          <a:ext cx="648720" cy="6184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804960</xdr:colOff>
      <xdr:row>1</xdr:row>
      <xdr:rowOff>35640</xdr:rowOff>
    </xdr:from>
    <xdr:to>
      <xdr:col>1</xdr:col>
      <xdr:colOff>1606320</xdr:colOff>
      <xdr:row>5</xdr:row>
      <xdr:rowOff>6120</xdr:rowOff>
    </xdr:to>
    <xdr:pic>
      <xdr:nvPicPr>
        <xdr:cNvPr id="14" name="image1.png" descr=""/>
        <xdr:cNvPicPr/>
      </xdr:nvPicPr>
      <xdr:blipFill>
        <a:blip r:embed="rId1"/>
        <a:stretch/>
      </xdr:blipFill>
      <xdr:spPr>
        <a:xfrm>
          <a:off x="1293120" y="226080"/>
          <a:ext cx="801360" cy="732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premium.capitalmind.in/2024/09/best-reit-india-2024/" TargetMode="External"/><Relationship Id="rId2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6:F20"/>
  <sheetViews>
    <sheetView showFormulas="false" showGridLines="false" showRowColHeaders="true" showZeros="true" rightToLeft="false" tabSelected="false" showOutlineSymbols="true" defaultGridColor="true" view="normal" topLeftCell="A4" colorId="64" zoomScale="140" zoomScaleNormal="140" zoomScalePageLayoutView="100" workbookViewId="0">
      <selection pane="topLeft" activeCell="F19" activeCellId="0" sqref="F19"/>
    </sheetView>
  </sheetViews>
  <sheetFormatPr defaultColWidth="11.19140625" defaultRowHeight="15" zeroHeight="false" outlineLevelRow="0" outlineLevelCol="0"/>
  <cols>
    <col collapsed="false" customWidth="true" hidden="false" outlineLevel="0" max="1" min="1" style="1" width="4.29"/>
    <col collapsed="false" customWidth="true" hidden="false" outlineLevel="0" max="2" min="2" style="1" width="28"/>
    <col collapsed="false" customWidth="true" hidden="false" outlineLevel="0" max="3" min="3" style="1" width="19.81"/>
    <col collapsed="false" customWidth="true" hidden="false" outlineLevel="0" max="4" min="4" style="1" width="18.2"/>
    <col collapsed="false" customWidth="true" hidden="false" outlineLevel="0" max="5" min="5" style="1" width="18"/>
    <col collapsed="false" customWidth="true" hidden="false" outlineLevel="0" max="6" min="6" style="1" width="16.19"/>
    <col collapsed="false" customWidth="true" hidden="false" outlineLevel="0" max="7" min="7" style="1" width="17.31"/>
    <col collapsed="false" customWidth="true" hidden="false" outlineLevel="0" max="8" min="8" style="1" width="14.81"/>
    <col collapsed="false" customWidth="true" hidden="false" outlineLevel="0" max="9" min="9" style="1" width="17.2"/>
    <col collapsed="false" customWidth="false" hidden="false" outlineLevel="0" max="16384" min="10" style="1" width="11.19"/>
  </cols>
  <sheetData>
    <row r="6" customFormat="false" ht="15" hidden="false" customHeight="true" outlineLevel="0" collapsed="false">
      <c r="C6" s="2" t="s">
        <v>0</v>
      </c>
      <c r="D6" s="2"/>
      <c r="F6" s="3"/>
    </row>
    <row r="7" customFormat="false" ht="15" hidden="false" customHeight="true" outlineLevel="0" collapsed="false">
      <c r="C7" s="2"/>
      <c r="D7" s="2"/>
      <c r="F7" s="3"/>
    </row>
    <row r="8" customFormat="false" ht="16.5" hidden="false" customHeight="true" outlineLevel="0" collapsed="false">
      <c r="C8" s="2"/>
      <c r="D8" s="2"/>
      <c r="F8" s="3"/>
    </row>
    <row r="9" customFormat="false" ht="16.5" hidden="false" customHeight="true" outlineLevel="0" collapsed="false">
      <c r="C9" s="4"/>
      <c r="D9" s="4"/>
      <c r="F9" s="3"/>
    </row>
    <row r="10" customFormat="false" ht="18" hidden="false" customHeight="true" outlineLevel="0" collapsed="false">
      <c r="B10" s="5"/>
      <c r="C10" s="6" t="s">
        <v>1</v>
      </c>
    </row>
    <row r="11" customFormat="false" ht="18" hidden="false" customHeight="true" outlineLevel="0" collapsed="false">
      <c r="B11" s="7"/>
      <c r="C11" s="6" t="s">
        <v>2</v>
      </c>
      <c r="E11" s="8"/>
      <c r="F11" s="8"/>
    </row>
    <row r="12" customFormat="false" ht="15" hidden="false" customHeight="false" outlineLevel="0" collapsed="false">
      <c r="D12" s="9" t="s">
        <v>3</v>
      </c>
      <c r="E12" s="9" t="s">
        <v>4</v>
      </c>
      <c r="F12" s="9" t="s">
        <v>5</v>
      </c>
    </row>
    <row r="13" customFormat="false" ht="15" hidden="false" customHeight="false" outlineLevel="0" collapsed="false">
      <c r="B13" s="10" t="s">
        <v>6</v>
      </c>
      <c r="C13" s="10" t="s">
        <v>7</v>
      </c>
      <c r="D13" s="11" t="s">
        <v>8</v>
      </c>
      <c r="E13" s="11" t="s">
        <v>9</v>
      </c>
      <c r="F13" s="11" t="s">
        <v>10</v>
      </c>
    </row>
    <row r="14" customFormat="false" ht="15" hidden="false" customHeight="false" outlineLevel="0" collapsed="false">
      <c r="B14" s="12" t="s">
        <v>11</v>
      </c>
      <c r="C14" s="13" t="n">
        <v>0.12</v>
      </c>
      <c r="D14" s="13" t="n">
        <v>0</v>
      </c>
      <c r="E14" s="13" t="n">
        <v>0.4</v>
      </c>
      <c r="F14" s="13" t="n">
        <v>0.6</v>
      </c>
    </row>
    <row r="15" customFormat="false" ht="15" hidden="false" customHeight="false" outlineLevel="0" collapsed="false">
      <c r="B15" s="12" t="s">
        <v>12</v>
      </c>
      <c r="C15" s="13" t="n">
        <v>0.12</v>
      </c>
      <c r="D15" s="13" t="n">
        <v>0</v>
      </c>
      <c r="E15" s="13" t="n">
        <v>0</v>
      </c>
      <c r="F15" s="13" t="n">
        <v>0.1</v>
      </c>
    </row>
    <row r="16" customFormat="false" ht="15" hidden="false" customHeight="false" outlineLevel="0" collapsed="false">
      <c r="B16" s="12" t="s">
        <v>13</v>
      </c>
      <c r="C16" s="13" t="n">
        <v>0.06</v>
      </c>
      <c r="D16" s="13" t="n">
        <v>1</v>
      </c>
      <c r="E16" s="13" t="n">
        <v>0.5</v>
      </c>
      <c r="F16" s="13" t="n">
        <v>0.15</v>
      </c>
    </row>
    <row r="17" customFormat="false" ht="15" hidden="false" customHeight="false" outlineLevel="0" collapsed="false">
      <c r="B17" s="12" t="s">
        <v>14</v>
      </c>
      <c r="C17" s="13" t="n">
        <v>0.06</v>
      </c>
      <c r="D17" s="13" t="n">
        <v>0</v>
      </c>
      <c r="E17" s="13" t="n">
        <v>0.1</v>
      </c>
      <c r="F17" s="13" t="n">
        <v>0.05</v>
      </c>
    </row>
    <row r="18" customFormat="false" ht="15" hidden="false" customHeight="false" outlineLevel="0" collapsed="false">
      <c r="B18" s="12" t="s">
        <v>15</v>
      </c>
      <c r="C18" s="13" t="n">
        <v>0.2</v>
      </c>
      <c r="D18" s="13" t="n">
        <v>0</v>
      </c>
      <c r="E18" s="13" t="n">
        <v>0</v>
      </c>
      <c r="F18" s="13" t="n">
        <v>0.05</v>
      </c>
    </row>
    <row r="19" customFormat="false" ht="15" hidden="false" customHeight="false" outlineLevel="0" collapsed="false">
      <c r="B19" s="12" t="s">
        <v>16</v>
      </c>
      <c r="C19" s="14" t="n">
        <v>0.1</v>
      </c>
      <c r="D19" s="14" t="n">
        <v>0</v>
      </c>
      <c r="E19" s="14" t="n">
        <v>0</v>
      </c>
      <c r="F19" s="14" t="n">
        <v>0.05</v>
      </c>
    </row>
    <row r="20" customFormat="false" ht="15" hidden="false" customHeight="false" outlineLevel="0" collapsed="false">
      <c r="B20" s="15" t="s">
        <v>17</v>
      </c>
      <c r="C20" s="16"/>
      <c r="D20" s="17" t="n">
        <f aca="false">SUMPRODUCT($C$14:$C$19,D14:D19)</f>
        <v>0.06</v>
      </c>
      <c r="E20" s="17" t="n">
        <f aca="false">SUMPRODUCT(E14:E19,$C$14:$C$19)*0.4+D20*0.6</f>
        <v>0.0696</v>
      </c>
      <c r="F20" s="17" t="n">
        <f aca="false">SUMPRODUCT(F14:F19,C14:C19)</f>
        <v>0.111</v>
      </c>
    </row>
  </sheetData>
  <sheetProtection algorithmName="SHA-512" hashValue="NmMbWTowa4NlARKTLikJIIHReQxyJmPTzaL0CB7kZOJxbazGf/qOOmgWu9463W4pnbqYRq6gMBwVMWy+x9EqIQ==" saltValue="gKEr3zWf2N4U7yt3HUtSpA==" spinCount="100000" sheet="true" objects="true" scenarios="true"/>
  <mergeCells count="1">
    <mergeCell ref="C6:D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6:E15"/>
  <sheetViews>
    <sheetView showFormulas="false" showGridLines="false" showRowColHeaders="true" showZeros="true" rightToLeft="false" tabSelected="false" showOutlineSymbols="true" defaultGridColor="true" view="normal" topLeftCell="A2" colorId="64" zoomScale="140" zoomScaleNormal="140" zoomScalePageLayoutView="100" workbookViewId="0">
      <selection pane="topLeft" activeCell="C13" activeCellId="0" sqref="C13"/>
    </sheetView>
  </sheetViews>
  <sheetFormatPr defaultColWidth="11.19140625" defaultRowHeight="15" zeroHeight="false" outlineLevelRow="0" outlineLevelCol="0"/>
  <cols>
    <col collapsed="false" customWidth="true" hidden="false" outlineLevel="0" max="1" min="1" style="25" width="6.3"/>
    <col collapsed="false" customWidth="true" hidden="false" outlineLevel="0" max="2" min="2" style="25" width="27.6"/>
    <col collapsed="false" customWidth="true" hidden="false" outlineLevel="0" max="3" min="3" style="25" width="13.29"/>
    <col collapsed="false" customWidth="false" hidden="false" outlineLevel="0" max="16384" min="4" style="25" width="11.19"/>
  </cols>
  <sheetData>
    <row r="6" customFormat="false" ht="15" hidden="false" customHeight="true" outlineLevel="0" collapsed="false">
      <c r="B6" s="56" t="s">
        <v>0</v>
      </c>
      <c r="C6" s="56"/>
    </row>
    <row r="7" customFormat="false" ht="15" hidden="false" customHeight="false" outlineLevel="0" collapsed="false">
      <c r="B7" s="56"/>
      <c r="C7" s="56"/>
    </row>
    <row r="8" customFormat="false" ht="15" hidden="false" customHeight="false" outlineLevel="0" collapsed="false">
      <c r="B8" s="56"/>
      <c r="C8" s="56"/>
    </row>
    <row r="9" customFormat="false" ht="17.35" hidden="false" customHeight="false" outlineLevel="0" collapsed="false">
      <c r="B9" s="57"/>
      <c r="C9" s="62" t="s">
        <v>70</v>
      </c>
      <c r="D9" s="59"/>
      <c r="E9" s="59"/>
    </row>
    <row r="10" customFormat="false" ht="29.85" hidden="false" customHeight="true" outlineLevel="0" collapsed="false">
      <c r="B10" s="60"/>
      <c r="C10" s="109" t="s">
        <v>73</v>
      </c>
      <c r="D10" s="109"/>
      <c r="E10" s="109"/>
    </row>
    <row r="12" customFormat="false" ht="15" hidden="false" customHeight="false" outlineLevel="0" collapsed="false">
      <c r="B12" s="10" t="s">
        <v>37</v>
      </c>
      <c r="C12" s="11" t="s">
        <v>19</v>
      </c>
    </row>
    <row r="13" customFormat="false" ht="15" hidden="false" customHeight="false" outlineLevel="0" collapsed="false">
      <c r="B13" s="63" t="s">
        <v>130</v>
      </c>
      <c r="C13" s="130" t="n">
        <v>20000</v>
      </c>
    </row>
    <row r="14" customFormat="false" ht="15" hidden="false" customHeight="false" outlineLevel="0" collapsed="false">
      <c r="B14" s="63" t="s">
        <v>131</v>
      </c>
      <c r="C14" s="130" t="n">
        <v>10000</v>
      </c>
    </row>
    <row r="15" customFormat="false" ht="15" hidden="false" customHeight="false" outlineLevel="0" collapsed="false">
      <c r="B15" s="67" t="s">
        <v>24</v>
      </c>
      <c r="C15" s="131" t="n">
        <f aca="false">SUM(C13)</f>
        <v>20000</v>
      </c>
    </row>
  </sheetData>
  <sheetProtection algorithmName="SHA-512" hashValue="Rur+coROgzcb+9zBMkAMc8lFMu/QPKga0mnP2AfQ9FirWTLbP658r4nRKnLiFscluwIjZX38YSVcwHqah1VXBw==" saltValue="fsYUi27YMXqF8sDA2qMLfQ==" spinCount="100000" sheet="true" objects="true" scenarios="true"/>
  <mergeCells count="2">
    <mergeCell ref="B6:C8"/>
    <mergeCell ref="C10:E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6:R30"/>
  <sheetViews>
    <sheetView showFormulas="false" showGridLines="false" showRowColHeaders="true" showZeros="true" rightToLeft="false" tabSelected="false" showOutlineSymbols="true" defaultGridColor="true" view="normal" topLeftCell="A4" colorId="64" zoomScale="140" zoomScaleNormal="140" zoomScalePageLayoutView="100" workbookViewId="0">
      <pane xSplit="2" ySplit="0" topLeftCell="K4" activePane="topRight" state="frozen"/>
      <selection pane="topLeft" activeCell="A4" activeCellId="0" sqref="A4"/>
      <selection pane="topRight" activeCell="M11" activeCellId="0" sqref="M11"/>
    </sheetView>
  </sheetViews>
  <sheetFormatPr defaultColWidth="11.19140625" defaultRowHeight="15" zeroHeight="false" outlineLevelRow="0" outlineLevelCol="0"/>
  <cols>
    <col collapsed="false" customWidth="true" hidden="false" outlineLevel="0" max="1" min="1" style="1" width="4.7"/>
    <col collapsed="false" customWidth="true" hidden="false" outlineLevel="0" max="2" min="2" style="1" width="23"/>
    <col collapsed="false" customWidth="true" hidden="false" outlineLevel="0" max="3" min="3" style="1" width="12.79"/>
    <col collapsed="false" customWidth="true" hidden="false" outlineLevel="0" max="4" min="4" style="1" width="23.69"/>
    <col collapsed="false" customWidth="true" hidden="false" outlineLevel="0" max="5" min="5" style="1" width="15.2"/>
    <col collapsed="false" customWidth="true" hidden="false" outlineLevel="0" max="6" min="6" style="1" width="23.69"/>
    <col collapsed="false" customWidth="true" hidden="false" outlineLevel="0" max="7" min="7" style="1" width="28.69"/>
    <col collapsed="false" customWidth="true" hidden="false" outlineLevel="0" max="8" min="8" style="1" width="13.69"/>
    <col collapsed="false" customWidth="true" hidden="false" outlineLevel="0" max="9" min="9" style="1" width="23"/>
    <col collapsed="false" customWidth="true" hidden="false" outlineLevel="0" max="10" min="10" style="1" width="13"/>
    <col collapsed="false" customWidth="true" hidden="false" outlineLevel="0" max="11" min="11" style="1" width="28.69"/>
    <col collapsed="false" customWidth="true" hidden="false" outlineLevel="0" max="12" min="12" style="132" width="1.79"/>
    <col collapsed="false" customWidth="true" hidden="false" outlineLevel="0" max="13" min="13" style="1" width="14.28"/>
    <col collapsed="false" customWidth="false" hidden="false" outlineLevel="0" max="17" min="14" style="1" width="11.19"/>
    <col collapsed="false" customWidth="true" hidden="false" outlineLevel="0" max="18" min="18" style="1" width="16.7"/>
    <col collapsed="false" customWidth="false" hidden="false" outlineLevel="0" max="16384" min="19" style="1" width="11.19"/>
  </cols>
  <sheetData>
    <row r="6" customFormat="false" ht="15" hidden="false" customHeight="true" outlineLevel="0" collapsed="false">
      <c r="D6" s="26" t="s">
        <v>0</v>
      </c>
      <c r="E6" s="26"/>
      <c r="F6" s="26"/>
    </row>
    <row r="7" customFormat="false" ht="17.35" hidden="false" customHeight="false" outlineLevel="0" collapsed="false">
      <c r="B7" s="133"/>
      <c r="C7" s="134" t="s">
        <v>70</v>
      </c>
      <c r="D7" s="26"/>
      <c r="E7" s="26"/>
      <c r="F7" s="26"/>
    </row>
    <row r="8" customFormat="false" ht="15" hidden="false" customHeight="true" outlineLevel="0" collapsed="false">
      <c r="B8" s="135"/>
      <c r="C8" s="136" t="s">
        <v>71</v>
      </c>
      <c r="D8" s="137"/>
      <c r="E8" s="137"/>
      <c r="M8" s="138" t="s">
        <v>132</v>
      </c>
      <c r="N8" s="138"/>
      <c r="O8" s="138"/>
      <c r="P8" s="138"/>
      <c r="Q8" s="138"/>
      <c r="R8" s="138"/>
    </row>
    <row r="9" customFormat="false" ht="15" hidden="false" customHeight="true" outlineLevel="0" collapsed="false">
      <c r="D9" s="139"/>
      <c r="E9" s="139"/>
      <c r="M9" s="140"/>
      <c r="N9" s="140"/>
      <c r="O9" s="140"/>
      <c r="P9" s="140"/>
      <c r="Q9" s="140"/>
      <c r="R9" s="140"/>
    </row>
    <row r="10" customFormat="false" ht="15" hidden="false" customHeight="false" outlineLevel="0" collapsed="false">
      <c r="B10" s="11" t="s">
        <v>133</v>
      </c>
      <c r="C10" s="11" t="s">
        <v>134</v>
      </c>
      <c r="D10" s="11" t="s">
        <v>135</v>
      </c>
      <c r="E10" s="11" t="s">
        <v>136</v>
      </c>
      <c r="F10" s="11" t="s">
        <v>137</v>
      </c>
      <c r="G10" s="11" t="s">
        <v>138</v>
      </c>
      <c r="H10" s="11" t="s">
        <v>139</v>
      </c>
      <c r="I10" s="11" t="s">
        <v>140</v>
      </c>
      <c r="J10" s="11" t="s">
        <v>141</v>
      </c>
      <c r="K10" s="11" t="s">
        <v>142</v>
      </c>
      <c r="L10" s="141"/>
      <c r="M10" s="11" t="s">
        <v>11</v>
      </c>
      <c r="N10" s="11" t="s">
        <v>12</v>
      </c>
      <c r="O10" s="11" t="s">
        <v>13</v>
      </c>
      <c r="P10" s="11" t="s">
        <v>47</v>
      </c>
      <c r="Q10" s="11" t="s">
        <v>15</v>
      </c>
      <c r="R10" s="11" t="s">
        <v>16</v>
      </c>
    </row>
    <row r="11" customFormat="false" ht="15" hidden="false" customHeight="false" outlineLevel="0" collapsed="false">
      <c r="B11" s="142" t="s">
        <v>143</v>
      </c>
      <c r="C11" s="143"/>
      <c r="D11" s="143" t="n">
        <v>1</v>
      </c>
      <c r="E11" s="144" t="str">
        <f aca="false">IF(ISBLANK(D11)=TRUE(),"",IF(D11&lt;3,"Short Term",IF(D11&lt;=6,"Medium Term","Long Term")))</f>
        <v>Short Term</v>
      </c>
      <c r="F11" s="145" t="n">
        <v>180000</v>
      </c>
      <c r="G11" s="145" t="n">
        <v>180000</v>
      </c>
      <c r="H11" s="146" t="n">
        <v>0</v>
      </c>
      <c r="I11" s="147" t="str">
        <f aca="false">IFERROR(IF(F11=G11," ",F11*(1+H11)^D11-G11*(1+HLOOKUP(E11,'Returns &amp; Asset Mix assumption'!$D$13:$F$20,8,0))^D11),"")</f>
        <v> </v>
      </c>
      <c r="J11" s="148"/>
      <c r="K11" s="149" t="n">
        <v>0</v>
      </c>
      <c r="L11" s="150"/>
      <c r="M11" s="151" t="n">
        <f aca="false">IFERROR(HLOOKUP($E11,'Returns &amp; Asset Mix assumption'!$D$13:$F$20,2,0)*$K11,0)</f>
        <v>0</v>
      </c>
      <c r="N11" s="151" t="n">
        <f aca="false">IFERROR(HLOOKUP($E11,'Returns &amp; Asset Mix assumption'!$D$13:$F$20,3,0)*$K11,0)</f>
        <v>0</v>
      </c>
      <c r="O11" s="151" t="n">
        <f aca="false">IFERROR(HLOOKUP($E11,'Returns &amp; Asset Mix assumption'!$D$13:$F$20,4,0)*$K11,0)</f>
        <v>0</v>
      </c>
      <c r="P11" s="151" t="n">
        <f aca="false">IFERROR(HLOOKUP($E11,'Returns &amp; Asset Mix assumption'!$D$13:$F$20,5,0)*$K11,0)</f>
        <v>0</v>
      </c>
      <c r="Q11" s="151" t="n">
        <f aca="false">IFERROR(HLOOKUP($E11,'Returns &amp; Asset Mix assumption'!$D$13:$F$20,6,0)*$K11,0)</f>
        <v>0</v>
      </c>
      <c r="R11" s="151" t="n">
        <f aca="false">IFERROR(HLOOKUP($E11,'Returns &amp; Asset Mix assumption'!$D$13:$F$20,7,0)*$K11,0)</f>
        <v>0</v>
      </c>
    </row>
    <row r="12" customFormat="false" ht="15" hidden="false" customHeight="false" outlineLevel="0" collapsed="false">
      <c r="B12" s="142" t="s">
        <v>144</v>
      </c>
      <c r="C12" s="143"/>
      <c r="D12" s="143" t="n">
        <v>1</v>
      </c>
      <c r="E12" s="144" t="str">
        <f aca="false">IF(ISBLANK(D12)=TRUE(),"",IF(D12&lt;3,"Short Term",IF(D12&lt;=6,"Medium Term","Long Term")))</f>
        <v>Short Term</v>
      </c>
      <c r="F12" s="145" t="n">
        <v>100000</v>
      </c>
      <c r="G12" s="145" t="n">
        <v>20000</v>
      </c>
      <c r="H12" s="146" t="n">
        <v>0.04</v>
      </c>
      <c r="I12" s="147" t="n">
        <f aca="false">IFERROR(IF(F12=G12," ",F12*(1+H12)^D12-G12*(1+HLOOKUP(E12,'Returns &amp; Asset Mix assumption'!$D$13:$F$20,8,0))^D12),"")</f>
        <v>82800</v>
      </c>
      <c r="J12" s="146" t="n">
        <v>0</v>
      </c>
      <c r="K12" s="149" t="n">
        <v>5000</v>
      </c>
      <c r="L12" s="150"/>
      <c r="M12" s="151" t="n">
        <f aca="false">IFERROR(HLOOKUP($E12,'Returns &amp; Asset Mix assumption'!$D$13:$F$20,2,0)*$K12,0)</f>
        <v>0</v>
      </c>
      <c r="N12" s="151" t="n">
        <f aca="false">IFERROR(HLOOKUP($E12,'Returns &amp; Asset Mix assumption'!$D$13:$F$20,3,0)*$K12,0)</f>
        <v>0</v>
      </c>
      <c r="O12" s="151" t="n">
        <f aca="false">IFERROR(HLOOKUP($E12,'Returns &amp; Asset Mix assumption'!$D$13:$F$20,4,0)*$K12,0)</f>
        <v>5000</v>
      </c>
      <c r="P12" s="151" t="n">
        <f aca="false">IFERROR(HLOOKUP($E12,'Returns &amp; Asset Mix assumption'!$D$13:$F$20,5,0)*$K12,0)</f>
        <v>0</v>
      </c>
      <c r="Q12" s="151" t="n">
        <f aca="false">IFERROR(HLOOKUP($E12,'Returns &amp; Asset Mix assumption'!$D$13:$F$20,6,0)*$K12,0)</f>
        <v>0</v>
      </c>
      <c r="R12" s="151" t="n">
        <f aca="false">IFERROR(HLOOKUP($E12,'Returns &amp; Asset Mix assumption'!$D$13:$F$20,7,0)*$K12,0)</f>
        <v>0</v>
      </c>
    </row>
    <row r="13" customFormat="false" ht="15" hidden="false" customHeight="false" outlineLevel="0" collapsed="false">
      <c r="B13" s="142" t="s">
        <v>145</v>
      </c>
      <c r="C13" s="143"/>
      <c r="D13" s="143" t="n">
        <v>2</v>
      </c>
      <c r="E13" s="144" t="str">
        <f aca="false">IF(ISBLANK(D13)=TRUE(),"",IF(D13&lt;3,"Short Term",IF(D13&lt;=6,"Medium Term","Long Term")))</f>
        <v>Short Term</v>
      </c>
      <c r="F13" s="145" t="n">
        <v>400000</v>
      </c>
      <c r="G13" s="145" t="n">
        <v>100000</v>
      </c>
      <c r="H13" s="146" t="n">
        <v>0.05</v>
      </c>
      <c r="I13" s="147" t="n">
        <f aca="false">IFERROR(IF(F13=G13," ",F13*(1+H13)^D13-G13*(1+HLOOKUP(E13,'Returns &amp; Asset Mix assumption'!$D$13:$F$20,8,0))^D13),"")</f>
        <v>328640</v>
      </c>
      <c r="J13" s="146" t="n">
        <v>0.05</v>
      </c>
      <c r="K13" s="149" t="n">
        <v>4000</v>
      </c>
      <c r="L13" s="150"/>
      <c r="M13" s="151" t="n">
        <f aca="false">IFERROR(HLOOKUP($E13,'Returns &amp; Asset Mix assumption'!$D$13:$F$20,2,0)*$K13,0)</f>
        <v>0</v>
      </c>
      <c r="N13" s="151" t="n">
        <f aca="false">IFERROR(HLOOKUP($E13,'Returns &amp; Asset Mix assumption'!$D$13:$F$20,3,0)*$K13,0)</f>
        <v>0</v>
      </c>
      <c r="O13" s="151" t="n">
        <f aca="false">IFERROR(HLOOKUP($E13,'Returns &amp; Asset Mix assumption'!$D$13:$F$20,4,0)*$K13,0)</f>
        <v>4000</v>
      </c>
      <c r="P13" s="151" t="n">
        <f aca="false">IFERROR(HLOOKUP($E13,'Returns &amp; Asset Mix assumption'!$D$13:$F$20,5,0)*$K13,0)</f>
        <v>0</v>
      </c>
      <c r="Q13" s="151" t="n">
        <f aca="false">IFERROR(HLOOKUP($E13,'Returns &amp; Asset Mix assumption'!$D$13:$F$20,6,0)*$K13,0)</f>
        <v>0</v>
      </c>
      <c r="R13" s="151" t="n">
        <f aca="false">IFERROR(HLOOKUP($E13,'Returns &amp; Asset Mix assumption'!$D$13:$F$20,7,0)*$K13,0)</f>
        <v>0</v>
      </c>
    </row>
    <row r="14" customFormat="false" ht="15" hidden="false" customHeight="false" outlineLevel="0" collapsed="false">
      <c r="B14" s="142" t="s">
        <v>146</v>
      </c>
      <c r="C14" s="143"/>
      <c r="D14" s="143" t="n">
        <v>30</v>
      </c>
      <c r="E14" s="144" t="str">
        <f aca="false">IF(ISBLANK(D14)=TRUE(),"",IF(D14&lt;3,"Short Term",IF(D14&lt;=6,"Medium Term","Long Term")))</f>
        <v>Long Term</v>
      </c>
      <c r="F14" s="145" t="n">
        <f aca="false">50000*12*25</f>
        <v>15000000</v>
      </c>
      <c r="G14" s="145" t="n">
        <f aca="false">1238000-200000</f>
        <v>1038000</v>
      </c>
      <c r="H14" s="146" t="n">
        <v>0.07</v>
      </c>
      <c r="I14" s="147" t="n">
        <f aca="false">IFERROR(IF(F14=G14," ",F14*(1+H14)^D14-G14*(1+HLOOKUP(E14,'Returns &amp; Asset Mix assumption'!$D$13:$F$20,8,0))^D14),"")</f>
        <v>89770939.7175942</v>
      </c>
      <c r="J14" s="146" t="n">
        <v>0.15</v>
      </c>
      <c r="K14" s="149" t="n">
        <v>10000</v>
      </c>
      <c r="L14" s="150"/>
      <c r="M14" s="151" t="n">
        <f aca="false">IFERROR(HLOOKUP($E14,'Returns &amp; Asset Mix assumption'!$D$13:$F$20,2,0)*$K14,0)</f>
        <v>6000</v>
      </c>
      <c r="N14" s="151" t="n">
        <f aca="false">IFERROR(HLOOKUP($E14,'Returns &amp; Asset Mix assumption'!$D$13:$F$20,3,0)*$K14,0)</f>
        <v>1000</v>
      </c>
      <c r="O14" s="151" t="n">
        <f aca="false">IFERROR(HLOOKUP($E14,'Returns &amp; Asset Mix assumption'!$D$13:$F$20,4,0)*$K14,0)</f>
        <v>1500</v>
      </c>
      <c r="P14" s="151" t="n">
        <f aca="false">IFERROR(HLOOKUP($E14,'Returns &amp; Asset Mix assumption'!$D$13:$F$20,5,0)*$K14,0)</f>
        <v>500</v>
      </c>
      <c r="Q14" s="151" t="n">
        <f aca="false">IFERROR(HLOOKUP($E14,'Returns &amp; Asset Mix assumption'!$D$13:$F$20,6,0)*$K14,0)</f>
        <v>500</v>
      </c>
      <c r="R14" s="151" t="n">
        <f aca="false">IFERROR(HLOOKUP($E14,'Returns &amp; Asset Mix assumption'!$D$13:$F$20,7,0)*$K14,0)</f>
        <v>500</v>
      </c>
    </row>
    <row r="15" customFormat="false" ht="15" hidden="false" customHeight="false" outlineLevel="0" collapsed="false">
      <c r="B15" s="142" t="s">
        <v>147</v>
      </c>
      <c r="C15" s="143"/>
      <c r="D15" s="143" t="n">
        <v>6</v>
      </c>
      <c r="E15" s="144" t="str">
        <f aca="false">IF(ISBLANK(D15)=TRUE(),"",IF(D15&lt;3,"Short Term",IF(D15&lt;=6,"Medium Term","Long Term")))</f>
        <v>Medium Term</v>
      </c>
      <c r="F15" s="145" t="n">
        <v>2000000</v>
      </c>
      <c r="G15" s="145" t="n">
        <f aca="false">100000*3</f>
        <v>300000</v>
      </c>
      <c r="H15" s="146" t="n">
        <v>0.05</v>
      </c>
      <c r="I15" s="147" t="n">
        <f aca="false">IFERROR(IF(F15=G15," ",F15*(1+H15)^D15-G15*(1+HLOOKUP(E15,'Returns &amp; Asset Mix assumption'!$D$13:$F$20,8,0))^D15),"")</f>
        <v>2230981.06963856</v>
      </c>
      <c r="J15" s="148" t="n">
        <v>0.1</v>
      </c>
      <c r="K15" s="149" t="n">
        <v>6000</v>
      </c>
      <c r="L15" s="150"/>
      <c r="M15" s="151" t="n">
        <f aca="false">IFERROR(HLOOKUP($E15,'Returns &amp; Asset Mix assumption'!$D$13:$F$20,2,0)*$K15,0)</f>
        <v>2400</v>
      </c>
      <c r="N15" s="151" t="n">
        <f aca="false">IFERROR(HLOOKUP($E15,'Returns &amp; Asset Mix assumption'!$D$13:$F$20,3,0)*$K15,0)</f>
        <v>0</v>
      </c>
      <c r="O15" s="151" t="n">
        <f aca="false">IFERROR(HLOOKUP($E15,'Returns &amp; Asset Mix assumption'!$D$13:$F$20,4,0)*$K15,0)</f>
        <v>3000</v>
      </c>
      <c r="P15" s="151" t="n">
        <f aca="false">IFERROR(HLOOKUP($E15,'Returns &amp; Asset Mix assumption'!$D$13:$F$20,5,0)*$K15,0)</f>
        <v>600</v>
      </c>
      <c r="Q15" s="151" t="n">
        <f aca="false">IFERROR(HLOOKUP($E15,'Returns &amp; Asset Mix assumption'!$D$13:$F$20,6,0)*$K15,0)</f>
        <v>0</v>
      </c>
      <c r="R15" s="151" t="n">
        <f aca="false">IFERROR(HLOOKUP($E15,'Returns &amp; Asset Mix assumption'!$D$13:$F$20,7,0)*$K15,0)</f>
        <v>0</v>
      </c>
    </row>
    <row r="16" customFormat="false" ht="15" hidden="false" customHeight="false" outlineLevel="0" collapsed="false">
      <c r="B16" s="142" t="s">
        <v>148</v>
      </c>
      <c r="C16" s="143"/>
      <c r="D16" s="143" t="n">
        <v>4</v>
      </c>
      <c r="E16" s="144" t="str">
        <f aca="false">IF(ISBLANK(D16)=TRUE(),"",IF(D16&lt;3,"Short Term",IF(D16&lt;=6,"Medium Term","Long Term")))</f>
        <v>Medium Term</v>
      </c>
      <c r="F16" s="145" t="n">
        <v>500000</v>
      </c>
      <c r="G16" s="145" t="n">
        <v>100000</v>
      </c>
      <c r="H16" s="146" t="n">
        <v>0.06</v>
      </c>
      <c r="I16" s="147" t="n">
        <f aca="false">IFERROR(IF(F16=G16," ",F16*(1+H16)^D16-G16*(1+HLOOKUP(E16,'Returns &amp; Asset Mix assumption'!$D$13:$F$20,8,0))^D16),"")</f>
        <v>500354.77599699</v>
      </c>
      <c r="J16" s="148" t="n">
        <v>0.1</v>
      </c>
      <c r="K16" s="149" t="n">
        <v>5000</v>
      </c>
      <c r="L16" s="150"/>
      <c r="M16" s="151" t="n">
        <f aca="false">IFERROR(HLOOKUP($E16,'Returns &amp; Asset Mix assumption'!$D$13:$F$20,2,0)*$K16,0)</f>
        <v>2000</v>
      </c>
      <c r="N16" s="151" t="n">
        <f aca="false">IFERROR(HLOOKUP($E16,'Returns &amp; Asset Mix assumption'!$D$13:$F$20,3,0)*$K16,0)</f>
        <v>0</v>
      </c>
      <c r="O16" s="151" t="n">
        <f aca="false">IFERROR(HLOOKUP($E16,'Returns &amp; Asset Mix assumption'!$D$13:$F$20,4,0)*$K16,0)</f>
        <v>2500</v>
      </c>
      <c r="P16" s="151" t="n">
        <f aca="false">IFERROR(HLOOKUP($E16,'Returns &amp; Asset Mix assumption'!$D$13:$F$20,5,0)*$K16,0)</f>
        <v>500</v>
      </c>
      <c r="Q16" s="151" t="n">
        <f aca="false">IFERROR(HLOOKUP($E16,'Returns &amp; Asset Mix assumption'!$D$13:$F$20,6,0)*$K16,0)</f>
        <v>0</v>
      </c>
      <c r="R16" s="151" t="n">
        <f aca="false">IFERROR(HLOOKUP($E16,'Returns &amp; Asset Mix assumption'!$D$13:$F$20,7,0)*$K16,0)</f>
        <v>0</v>
      </c>
    </row>
    <row r="17" customFormat="false" ht="15" hidden="false" customHeight="false" outlineLevel="0" collapsed="false">
      <c r="B17" s="142"/>
      <c r="C17" s="143"/>
      <c r="D17" s="143"/>
      <c r="E17" s="144" t="str">
        <f aca="false">IF(ISBLANK(D17)=TRUE(),"",IF(D17&lt;3,"Short Term",IF(D17&lt;=6,"Medium Term","Long Term")))</f>
        <v/>
      </c>
      <c r="F17" s="145"/>
      <c r="G17" s="145"/>
      <c r="H17" s="146"/>
      <c r="I17" s="147" t="str">
        <f aca="false">IFERROR(IF(F17=G17," ",F17*(1+H17)^D17-G17*(1+HLOOKUP(E17,'Returns &amp; Asset Mix assumption'!$D$13:$F$20,8,0))^D17),"")</f>
        <v> </v>
      </c>
      <c r="J17" s="148"/>
      <c r="K17" s="149"/>
      <c r="L17" s="150"/>
      <c r="M17" s="151" t="n">
        <f aca="false">IFERROR(HLOOKUP($E17,'Returns &amp; Asset Mix assumption'!$D$13:$F$20,2,0)*$K17,0)</f>
        <v>0</v>
      </c>
      <c r="N17" s="151" t="n">
        <f aca="false">IFERROR(HLOOKUP($E17,'Returns &amp; Asset Mix assumption'!$D$13:$F$20,3,0)*$K17,0)</f>
        <v>0</v>
      </c>
      <c r="O17" s="151" t="n">
        <f aca="false">IFERROR(HLOOKUP($E17,'Returns &amp; Asset Mix assumption'!$D$13:$F$20,4,0)*$K17,0)</f>
        <v>0</v>
      </c>
      <c r="P17" s="151" t="n">
        <f aca="false">IFERROR(HLOOKUP($E17,'Returns &amp; Asset Mix assumption'!$D$13:$F$20,5,0)*$K17,0)</f>
        <v>0</v>
      </c>
      <c r="Q17" s="151" t="n">
        <f aca="false">IFERROR(HLOOKUP($E17,'Returns &amp; Asset Mix assumption'!$D$13:$F$20,6,0)*$K17,0)</f>
        <v>0</v>
      </c>
      <c r="R17" s="151" t="n">
        <f aca="false">IFERROR(HLOOKUP($E17,'Returns &amp; Asset Mix assumption'!$D$13:$F$20,7,0)*$K17,0)</f>
        <v>0</v>
      </c>
    </row>
    <row r="18" customFormat="false" ht="15" hidden="false" customHeight="false" outlineLevel="0" collapsed="false">
      <c r="B18" s="142"/>
      <c r="C18" s="143"/>
      <c r="D18" s="143"/>
      <c r="E18" s="144" t="str">
        <f aca="false">IF(ISBLANK(D18)=TRUE(),"",IF(D18&lt;3,"Short Term",IF(D18&lt;=6,"Medium Term","Long Term")))</f>
        <v/>
      </c>
      <c r="F18" s="145"/>
      <c r="G18" s="145"/>
      <c r="H18" s="146"/>
      <c r="I18" s="147" t="str">
        <f aca="false">IFERROR(IF(F18=G18," ",F18*(1+H18)^D18-G18*(1+HLOOKUP(E18,'Returns &amp; Asset Mix assumption'!$D$13:$F$20,8,0))^D18),"")</f>
        <v> </v>
      </c>
      <c r="J18" s="146"/>
      <c r="K18" s="149"/>
      <c r="L18" s="150"/>
      <c r="M18" s="151" t="n">
        <f aca="false">IFERROR(HLOOKUP($E18,'Returns &amp; Asset Mix assumption'!$D$13:$F$20,2,0)*$K18,0)</f>
        <v>0</v>
      </c>
      <c r="N18" s="151" t="n">
        <f aca="false">IFERROR(HLOOKUP($E18,'Returns &amp; Asset Mix assumption'!$D$13:$F$20,3,0)*$K18,0)</f>
        <v>0</v>
      </c>
      <c r="O18" s="151" t="n">
        <f aca="false">IFERROR(HLOOKUP($E18,'Returns &amp; Asset Mix assumption'!$D$13:$F$20,4,0)*$K18,0)</f>
        <v>0</v>
      </c>
      <c r="P18" s="151" t="n">
        <f aca="false">IFERROR(HLOOKUP($E18,'Returns &amp; Asset Mix assumption'!$D$13:$F$20,5,0)*$K18,0)</f>
        <v>0</v>
      </c>
      <c r="Q18" s="151" t="n">
        <f aca="false">IFERROR(HLOOKUP($E18,'Returns &amp; Asset Mix assumption'!$D$13:$F$20,6,0)*$K18,0)</f>
        <v>0</v>
      </c>
      <c r="R18" s="151" t="n">
        <f aca="false">IFERROR(HLOOKUP($E18,'Returns &amp; Asset Mix assumption'!$D$13:$F$20,7,0)*$K18,0)</f>
        <v>0</v>
      </c>
    </row>
    <row r="19" customFormat="false" ht="15" hidden="false" customHeight="false" outlineLevel="0" collapsed="false">
      <c r="B19" s="142"/>
      <c r="C19" s="143"/>
      <c r="D19" s="143"/>
      <c r="E19" s="144" t="str">
        <f aca="false">IF(ISBLANK(D19)=TRUE(),"",IF(D19&lt;3,"Short Term",IF(D19&lt;=6,"Medium Term","Long Term")))</f>
        <v/>
      </c>
      <c r="F19" s="145"/>
      <c r="G19" s="145"/>
      <c r="H19" s="146"/>
      <c r="I19" s="147" t="str">
        <f aca="false">IFERROR(IF(F19=G19," ",F19*(1+H19)^D19-G19*(1+HLOOKUP(E19,'Returns &amp; Asset Mix assumption'!$D$13:$F$20,8,0))^D19),"")</f>
        <v> </v>
      </c>
      <c r="J19" s="146"/>
      <c r="K19" s="149"/>
      <c r="L19" s="150"/>
      <c r="M19" s="151" t="n">
        <f aca="false">IFERROR(HLOOKUP($E19,'Returns &amp; Asset Mix assumption'!$D$13:$F$20,2,0)*$K19,0)</f>
        <v>0</v>
      </c>
      <c r="N19" s="151" t="n">
        <f aca="false">IFERROR(HLOOKUP($E19,'Returns &amp; Asset Mix assumption'!$D$13:$F$20,3,0)*$K19,0)</f>
        <v>0</v>
      </c>
      <c r="O19" s="151" t="n">
        <f aca="false">IFERROR(HLOOKUP($E19,'Returns &amp; Asset Mix assumption'!$D$13:$F$20,4,0)*$K19,0)</f>
        <v>0</v>
      </c>
      <c r="P19" s="151" t="n">
        <f aca="false">IFERROR(HLOOKUP($E19,'Returns &amp; Asset Mix assumption'!$D$13:$F$20,5,0)*$K19,0)</f>
        <v>0</v>
      </c>
      <c r="Q19" s="151" t="n">
        <f aca="false">IFERROR(HLOOKUP($E19,'Returns &amp; Asset Mix assumption'!$D$13:$F$20,6,0)*$K19,0)</f>
        <v>0</v>
      </c>
      <c r="R19" s="151" t="n">
        <f aca="false">IFERROR(HLOOKUP($E19,'Returns &amp; Asset Mix assumption'!$D$13:$F$20,7,0)*$K19,0)</f>
        <v>0</v>
      </c>
    </row>
    <row r="20" customFormat="false" ht="15" hidden="false" customHeight="false" outlineLevel="0" collapsed="false">
      <c r="B20" s="142"/>
      <c r="C20" s="143"/>
      <c r="D20" s="143"/>
      <c r="E20" s="144" t="str">
        <f aca="false">IF(ISBLANK(D20)=TRUE(),"",IF(D20&lt;3,"Short Term",IF(D20&lt;=6,"Medium Term","Long Term")))</f>
        <v/>
      </c>
      <c r="F20" s="145"/>
      <c r="G20" s="145"/>
      <c r="H20" s="146"/>
      <c r="I20" s="147" t="str">
        <f aca="false">IFERROR(IF(F20=G20," ",F20*(1+H20)^D20-G20*(1+HLOOKUP(E20,'Returns &amp; Asset Mix assumption'!$D$13:$F$20,8,0))^D20),"")</f>
        <v> </v>
      </c>
      <c r="J20" s="146"/>
      <c r="K20" s="149"/>
      <c r="L20" s="150"/>
      <c r="M20" s="151" t="n">
        <f aca="false">IFERROR(HLOOKUP($E20,'Returns &amp; Asset Mix assumption'!$D$13:$F$20,2,0)*$K20,0)</f>
        <v>0</v>
      </c>
      <c r="N20" s="151" t="n">
        <f aca="false">IFERROR(HLOOKUP($E20,'Returns &amp; Asset Mix assumption'!$D$13:$F$20,3,0)*$K20,0)</f>
        <v>0</v>
      </c>
      <c r="O20" s="151" t="n">
        <f aca="false">IFERROR(HLOOKUP($E20,'Returns &amp; Asset Mix assumption'!$D$13:$F$20,4,0)*$K20,0)</f>
        <v>0</v>
      </c>
      <c r="P20" s="151" t="n">
        <f aca="false">IFERROR(HLOOKUP($E20,'Returns &amp; Asset Mix assumption'!$D$13:$F$20,5,0)*$K20,0)</f>
        <v>0</v>
      </c>
      <c r="Q20" s="151" t="n">
        <f aca="false">IFERROR(HLOOKUP($E20,'Returns &amp; Asset Mix assumption'!$D$13:$F$20,6,0)*$K20,0)</f>
        <v>0</v>
      </c>
      <c r="R20" s="151" t="n">
        <f aca="false">IFERROR(HLOOKUP($E20,'Returns &amp; Asset Mix assumption'!$D$13:$F$20,7,0)*$K20,0)</f>
        <v>0</v>
      </c>
    </row>
    <row r="21" customFormat="false" ht="15" hidden="false" customHeight="false" outlineLevel="0" collapsed="false">
      <c r="B21" s="142"/>
      <c r="C21" s="143"/>
      <c r="D21" s="143"/>
      <c r="E21" s="144" t="str">
        <f aca="false">IF(ISBLANK(D21)=TRUE(),"",IF(D21&lt;3,"Short Term",IF(D21&lt;=6,"Medium Term","Long Term")))</f>
        <v/>
      </c>
      <c r="F21" s="145"/>
      <c r="G21" s="145"/>
      <c r="H21" s="146"/>
      <c r="I21" s="147" t="str">
        <f aca="false">IFERROR(IF(F21=G21," ",F21*(1+H21)^D21-G21*(1+HLOOKUP(E21,'Returns &amp; Asset Mix assumption'!$D$13:$F$20,8,0))^D21),"")</f>
        <v> </v>
      </c>
      <c r="J21" s="143"/>
      <c r="K21" s="149"/>
      <c r="L21" s="150"/>
      <c r="M21" s="151" t="n">
        <f aca="false">IFERROR(HLOOKUP($E21,'Returns &amp; Asset Mix assumption'!$D$13:$F$20,2,0)*$K21,0)</f>
        <v>0</v>
      </c>
      <c r="N21" s="151" t="n">
        <f aca="false">IFERROR(HLOOKUP($E21,'Returns &amp; Asset Mix assumption'!$D$13:$F$20,3,0)*$K21,0)</f>
        <v>0</v>
      </c>
      <c r="O21" s="151" t="n">
        <f aca="false">IFERROR(HLOOKUP($E21,'Returns &amp; Asset Mix assumption'!$D$13:$F$20,4,0)*$K21,0)</f>
        <v>0</v>
      </c>
      <c r="P21" s="151" t="n">
        <f aca="false">IFERROR(HLOOKUP($E21,'Returns &amp; Asset Mix assumption'!$D$13:$F$20,5,0)*$K21,0)</f>
        <v>0</v>
      </c>
      <c r="Q21" s="151" t="n">
        <f aca="false">IFERROR(HLOOKUP($E21,'Returns &amp; Asset Mix assumption'!$D$13:$F$20,6,0)*$K21,0)</f>
        <v>0</v>
      </c>
      <c r="R21" s="151" t="n">
        <f aca="false">IFERROR(HLOOKUP($E21,'Returns &amp; Asset Mix assumption'!$D$13:$F$20,7,0)*$K21,0)</f>
        <v>0</v>
      </c>
    </row>
    <row r="22" customFormat="false" ht="15" hidden="false" customHeight="false" outlineLevel="0" collapsed="false">
      <c r="B22" s="142"/>
      <c r="C22" s="143"/>
      <c r="D22" s="143"/>
      <c r="E22" s="144" t="str">
        <f aca="false">IF(ISBLANK(D22)=TRUE(),"",IF(D22&lt;3,"Short Term",IF(D22&lt;=6,"Medium Term","Long Term")))</f>
        <v/>
      </c>
      <c r="F22" s="145"/>
      <c r="G22" s="145"/>
      <c r="H22" s="146"/>
      <c r="I22" s="147" t="str">
        <f aca="false">IFERROR(IF(F22=G22," ",F22*(1+H22)^D22-G22*(1+HLOOKUP(E22,'Returns &amp; Asset Mix assumption'!$D$13:$F$20,8,0))^D22),"")</f>
        <v> </v>
      </c>
      <c r="J22" s="143"/>
      <c r="K22" s="149"/>
      <c r="L22" s="150"/>
      <c r="M22" s="151" t="n">
        <f aca="false">IFERROR(HLOOKUP($E22,'Returns &amp; Asset Mix assumption'!$D$13:$F$20,2,0)*$K22,0)</f>
        <v>0</v>
      </c>
      <c r="N22" s="151" t="n">
        <f aca="false">IFERROR(HLOOKUP($E22,'Returns &amp; Asset Mix assumption'!$D$13:$F$20,3,0)*$K22,0)</f>
        <v>0</v>
      </c>
      <c r="O22" s="151" t="n">
        <f aca="false">IFERROR(HLOOKUP($E22,'Returns &amp; Asset Mix assumption'!$D$13:$F$20,4,0)*$K22,0)</f>
        <v>0</v>
      </c>
      <c r="P22" s="151" t="n">
        <f aca="false">IFERROR(HLOOKUP($E22,'Returns &amp; Asset Mix assumption'!$D$13:$F$20,5,0)*$K22,0)</f>
        <v>0</v>
      </c>
      <c r="Q22" s="151" t="n">
        <f aca="false">IFERROR(HLOOKUP($E22,'Returns &amp; Asset Mix assumption'!$D$13:$F$20,6,0)*$K22,0)</f>
        <v>0</v>
      </c>
      <c r="R22" s="151" t="n">
        <f aca="false">IFERROR(HLOOKUP($E22,'Returns &amp; Asset Mix assumption'!$D$13:$F$20,7,0)*$K22,0)</f>
        <v>0</v>
      </c>
    </row>
    <row r="23" customFormat="false" ht="15" hidden="false" customHeight="false" outlineLevel="0" collapsed="false">
      <c r="B23" s="142"/>
      <c r="C23" s="143"/>
      <c r="D23" s="143"/>
      <c r="E23" s="144" t="str">
        <f aca="false">IF(ISBLANK(D23)=TRUE(),"",IF(D23&lt;3,"Short Term",IF(D23&lt;=6,"Medium Term","Long Term")))</f>
        <v/>
      </c>
      <c r="F23" s="145"/>
      <c r="G23" s="145"/>
      <c r="H23" s="146"/>
      <c r="I23" s="147" t="str">
        <f aca="false">IFERROR(IF(F23=G23," ",F23*(1+H23)^D23-G23*(1+HLOOKUP(E23,'Returns &amp; Asset Mix assumption'!$D$13:$F$20,8,0))^D23),"")</f>
        <v> </v>
      </c>
      <c r="J23" s="143"/>
      <c r="K23" s="149"/>
      <c r="L23" s="150"/>
      <c r="M23" s="151" t="n">
        <f aca="false">IFERROR(HLOOKUP($E23,'Returns &amp; Asset Mix assumption'!$D$13:$F$20,2,0)*$K23,0)</f>
        <v>0</v>
      </c>
      <c r="N23" s="151" t="n">
        <f aca="false">IFERROR(HLOOKUP($E23,'Returns &amp; Asset Mix assumption'!$D$13:$F$20,3,0)*$K23,0)</f>
        <v>0</v>
      </c>
      <c r="O23" s="151" t="n">
        <f aca="false">IFERROR(HLOOKUP($E23,'Returns &amp; Asset Mix assumption'!$D$13:$F$20,4,0)*$K23,0)</f>
        <v>0</v>
      </c>
      <c r="P23" s="151" t="n">
        <f aca="false">IFERROR(HLOOKUP($E23,'Returns &amp; Asset Mix assumption'!$D$13:$F$20,5,0)*$K23,0)</f>
        <v>0</v>
      </c>
      <c r="Q23" s="151" t="n">
        <f aca="false">IFERROR(HLOOKUP($E23,'Returns &amp; Asset Mix assumption'!$D$13:$F$20,6,0)*$K23,0)</f>
        <v>0</v>
      </c>
      <c r="R23" s="151" t="n">
        <f aca="false">IFERROR(HLOOKUP($E23,'Returns &amp; Asset Mix assumption'!$D$13:$F$20,7,0)*$K23,0)</f>
        <v>0</v>
      </c>
    </row>
    <row r="24" customFormat="false" ht="15" hidden="false" customHeight="false" outlineLevel="0" collapsed="false">
      <c r="B24" s="142"/>
      <c r="C24" s="143"/>
      <c r="D24" s="143"/>
      <c r="E24" s="144" t="str">
        <f aca="false">IF(ISBLANK(D24)=TRUE(),"",IF(D24&lt;3,"Short Term",IF(D24&lt;=6,"Medium Term","Long Term")))</f>
        <v/>
      </c>
      <c r="F24" s="145"/>
      <c r="G24" s="145"/>
      <c r="H24" s="146"/>
      <c r="I24" s="147" t="str">
        <f aca="false">IFERROR(IF(F24=G24," ",F24*(1+H24)^D24-G24*(1+HLOOKUP(E24,'Returns &amp; Asset Mix assumption'!$D$13:$F$20,8,0))^D24),"")</f>
        <v> </v>
      </c>
      <c r="J24" s="143"/>
      <c r="K24" s="149"/>
      <c r="L24" s="150"/>
      <c r="M24" s="151" t="n">
        <f aca="false">IFERROR(HLOOKUP($E24,'Returns &amp; Asset Mix assumption'!$D$13:$F$20,2,0)*$K24,0)</f>
        <v>0</v>
      </c>
      <c r="N24" s="151" t="n">
        <f aca="false">IFERROR(HLOOKUP($E24,'Returns &amp; Asset Mix assumption'!$D$13:$F$20,3,0)*$K24,0)</f>
        <v>0</v>
      </c>
      <c r="O24" s="151" t="n">
        <f aca="false">IFERROR(HLOOKUP($E24,'Returns &amp; Asset Mix assumption'!$D$13:$F$20,4,0)*$K24,0)</f>
        <v>0</v>
      </c>
      <c r="P24" s="151" t="n">
        <f aca="false">IFERROR(HLOOKUP($E24,'Returns &amp; Asset Mix assumption'!$D$13:$F$20,5,0)*$K24,0)</f>
        <v>0</v>
      </c>
      <c r="Q24" s="151" t="n">
        <f aca="false">IFERROR(HLOOKUP($E24,'Returns &amp; Asset Mix assumption'!$D$13:$F$20,6,0)*$K24,0)</f>
        <v>0</v>
      </c>
      <c r="R24" s="151" t="n">
        <f aca="false">IFERROR(HLOOKUP($E24,'Returns &amp; Asset Mix assumption'!$D$13:$F$20,7,0)*$K24,0)</f>
        <v>0</v>
      </c>
    </row>
    <row r="25" customFormat="false" ht="15" hidden="false" customHeight="false" outlineLevel="0" collapsed="false">
      <c r="B25" s="152"/>
      <c r="C25" s="153"/>
      <c r="D25" s="153"/>
      <c r="E25" s="154" t="str">
        <f aca="false">IF(ISBLANK(D25)=TRUE(),"",IF(D25&lt;3,"Short Term",IF(D25&lt;=6,"Medium Term","Long Term")))</f>
        <v/>
      </c>
      <c r="F25" s="155"/>
      <c r="G25" s="155"/>
      <c r="H25" s="156"/>
      <c r="I25" s="157" t="str">
        <f aca="false">IFERROR(IF(F25=G25," ",F25*(1+H25)^D25-G25*(1+HLOOKUP(E25,'Returns &amp; Asset Mix assumption'!$D$13:$F$20,8,0))^D25),"")</f>
        <v> </v>
      </c>
      <c r="J25" s="153"/>
      <c r="K25" s="158"/>
      <c r="L25" s="150"/>
      <c r="M25" s="151" t="n">
        <f aca="false">IFERROR(HLOOKUP($E25,'Returns &amp; Asset Mix assumption'!$D$13:$F$20,2,0)*$K25,0)</f>
        <v>0</v>
      </c>
      <c r="N25" s="151" t="n">
        <f aca="false">IFERROR(HLOOKUP($E25,'Returns &amp; Asset Mix assumption'!$D$13:$F$20,3,0)*$K25,0)</f>
        <v>0</v>
      </c>
      <c r="O25" s="151" t="n">
        <f aca="false">IFERROR(HLOOKUP($E25,'Returns &amp; Asset Mix assumption'!$D$13:$F$20,4,0)*$K25,0)</f>
        <v>0</v>
      </c>
      <c r="P25" s="151" t="n">
        <f aca="false">IFERROR(HLOOKUP($E25,'Returns &amp; Asset Mix assumption'!$D$13:$F$20,5,0)*$K25,0)</f>
        <v>0</v>
      </c>
      <c r="Q25" s="151" t="n">
        <f aca="false">IFERROR(HLOOKUP($E25,'Returns &amp; Asset Mix assumption'!$D$13:$F$20,6,0)*$K25,0)</f>
        <v>0</v>
      </c>
      <c r="R25" s="151" t="n">
        <f aca="false">IFERROR(HLOOKUP($E25,'Returns &amp; Asset Mix assumption'!$D$13:$F$20,7,0)*$K25,0)</f>
        <v>0</v>
      </c>
    </row>
    <row r="26" s="132" customFormat="true" ht="15" hidden="false" customHeight="false" outlineLevel="0" collapsed="false">
      <c r="F26" s="150"/>
      <c r="G26" s="150"/>
      <c r="H26" s="159"/>
      <c r="I26" s="150"/>
      <c r="K26" s="150"/>
      <c r="L26" s="150"/>
      <c r="M26" s="160"/>
    </row>
    <row r="27" customFormat="false" ht="15" hidden="false" customHeight="false" outlineLevel="0" collapsed="false">
      <c r="F27" s="161" t="s">
        <v>24</v>
      </c>
      <c r="G27" s="162" t="n">
        <f aca="false">SUM(G11:G25)</f>
        <v>1738000</v>
      </c>
      <c r="I27" s="163"/>
      <c r="J27" s="164" t="s">
        <v>24</v>
      </c>
      <c r="K27" s="162" t="n">
        <f aca="false">SUM(K11:K25)</f>
        <v>30000</v>
      </c>
      <c r="L27" s="165"/>
      <c r="M27" s="166" t="n">
        <f aca="false">SUM(M11:M25)</f>
        <v>10400</v>
      </c>
      <c r="N27" s="167" t="n">
        <f aca="false">SUM(N11:N25)</f>
        <v>1000</v>
      </c>
      <c r="O27" s="167" t="n">
        <f aca="false">SUM(O11:O25)</f>
        <v>16000</v>
      </c>
      <c r="P27" s="167" t="n">
        <f aca="false">SUM(P11:P25)</f>
        <v>1600</v>
      </c>
      <c r="Q27" s="167" t="n">
        <f aca="false">SUM(Q11:Q25)</f>
        <v>500</v>
      </c>
      <c r="R27" s="168" t="n">
        <f aca="false">SUM(R11:R25)</f>
        <v>500</v>
      </c>
    </row>
    <row r="28" customFormat="false" ht="15" hidden="false" customHeight="false" outlineLevel="0" collapsed="false">
      <c r="F28" s="169" t="s">
        <v>94</v>
      </c>
      <c r="G28" s="170" t="n">
        <f aca="false">'Net worth'!C33+SUM('Net worth'!C18:C20)+'Net worth'!C16</f>
        <v>1851000.5</v>
      </c>
      <c r="H28" s="132"/>
      <c r="I28" s="171"/>
      <c r="J28" s="12" t="s">
        <v>94</v>
      </c>
      <c r="K28" s="172" t="n">
        <f aca="false">'Cash flows'!C27</f>
        <v>30000</v>
      </c>
      <c r="L28" s="165"/>
      <c r="M28" s="173" t="n">
        <f aca="false">M27/SUM($M$27:$R$27)</f>
        <v>0.346666666666667</v>
      </c>
      <c r="N28" s="173" t="n">
        <f aca="false">N27/SUM($M$27:$R$27)</f>
        <v>0.0333333333333333</v>
      </c>
      <c r="O28" s="173" t="n">
        <f aca="false">O27/SUM($M$27:$R$27)</f>
        <v>0.533333333333333</v>
      </c>
      <c r="P28" s="173" t="n">
        <f aca="false">P27/SUM($M$27:$R$27)</f>
        <v>0.0533333333333333</v>
      </c>
      <c r="Q28" s="173" t="n">
        <f aca="false">Q27/SUM($M$27:$R$27)</f>
        <v>0.0166666666666667</v>
      </c>
      <c r="R28" s="173" t="n">
        <f aca="false">R27/SUM($M$27:$R$27)</f>
        <v>0.0166666666666667</v>
      </c>
    </row>
    <row r="29" customFormat="false" ht="15" hidden="false" customHeight="false" outlineLevel="0" collapsed="false">
      <c r="F29" s="174" t="s">
        <v>149</v>
      </c>
      <c r="G29" s="175" t="n">
        <f aca="false">G28-G27</f>
        <v>113000.5</v>
      </c>
      <c r="H29" s="132"/>
      <c r="I29" s="171"/>
      <c r="J29" s="176" t="s">
        <v>149</v>
      </c>
      <c r="K29" s="177" t="n">
        <f aca="false">K28-K27</f>
        <v>0</v>
      </c>
      <c r="L29" s="165"/>
    </row>
    <row r="30" customFormat="false" ht="15" hidden="false" customHeight="false" outlineLevel="0" collapsed="false">
      <c r="G30" s="178" t="str">
        <f aca="false">IF(G27&gt;G28,"You don't have enough money","")</f>
        <v/>
      </c>
      <c r="K30" s="178" t="str">
        <f aca="false">IF(K27&gt;'Cash flows'!C27,"You don't have enough money","")</f>
        <v/>
      </c>
    </row>
  </sheetData>
  <sheetProtection algorithmName="SHA-512" hashValue="yQHKahFhuR+vtAzEu6ROY8BTWB5aygaoWuNhbnMp6BBvVuqYmhPHb3dxOYhfn3SzSUdIz2ClOcor/cXsjTrtsg==" saltValue="U0VJ4BMurZJzDHGFKzO/tw==" spinCount="100000" sheet="true" objects="true" scenarios="true"/>
  <autoFilter ref="B10:K30">
    <sortState ref="B11:K30">
      <sortCondition ref="J11:J30" customList=""/>
    </sortState>
  </autoFilter>
  <mergeCells count="2">
    <mergeCell ref="D6:F7"/>
    <mergeCell ref="M8:R8"/>
  </mergeCells>
  <conditionalFormatting sqref="K30">
    <cfRule type="expression" priority="2" aboveAverage="0" equalAverage="0" bottom="0" percent="0" rank="0" text="" dxfId="7">
      <formula>LEN(TRIM(K30))&gt;0</formula>
    </cfRule>
  </conditionalFormatting>
  <conditionalFormatting sqref="G30">
    <cfRule type="expression" priority="3" aboveAverage="0" equalAverage="0" bottom="0" percent="0" rank="0" text="" dxfId="8">
      <formula>LEN(TRIM(G30))&gt;0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6:C27"/>
  <sheetViews>
    <sheetView showFormulas="false" showGridLines="false" showRowColHeaders="true" showZeros="true" rightToLeft="false" tabSelected="false" showOutlineSymbols="true" defaultGridColor="true" view="normal" topLeftCell="A6" colorId="64" zoomScale="140" zoomScaleNormal="140" zoomScalePageLayoutView="100" workbookViewId="0">
      <selection pane="topLeft" activeCell="C22" activeCellId="0" sqref="C22"/>
    </sheetView>
  </sheetViews>
  <sheetFormatPr defaultColWidth="11.19140625" defaultRowHeight="15" zeroHeight="false" outlineLevelRow="0" outlineLevelCol="0"/>
  <cols>
    <col collapsed="false" customWidth="true" hidden="false" outlineLevel="0" max="1" min="1" style="1" width="5.2"/>
    <col collapsed="false" customWidth="true" hidden="false" outlineLevel="0" max="2" min="2" style="1" width="28"/>
    <col collapsed="false" customWidth="true" hidden="false" outlineLevel="0" max="3" min="3" style="1" width="12.2"/>
    <col collapsed="false" customWidth="false" hidden="false" outlineLevel="0" max="16384" min="4" style="1" width="11.19"/>
  </cols>
  <sheetData>
    <row r="6" customFormat="false" ht="15" hidden="false" customHeight="true" outlineLevel="0" collapsed="false">
      <c r="B6" s="2" t="s">
        <v>0</v>
      </c>
      <c r="C6" s="2"/>
    </row>
    <row r="7" customFormat="false" ht="15" hidden="false" customHeight="false" outlineLevel="0" collapsed="false">
      <c r="B7" s="2"/>
      <c r="C7" s="2"/>
    </row>
    <row r="8" customFormat="false" ht="15" hidden="false" customHeight="false" outlineLevel="0" collapsed="false">
      <c r="B8" s="2"/>
      <c r="C8" s="2"/>
    </row>
    <row r="9" customFormat="false" ht="15" hidden="false" customHeight="false" outlineLevel="0" collapsed="false">
      <c r="B9" s="5"/>
      <c r="C9" s="6" t="s">
        <v>1</v>
      </c>
    </row>
    <row r="10" customFormat="false" ht="18" hidden="false" customHeight="true" outlineLevel="0" collapsed="false">
      <c r="B10" s="7"/>
      <c r="C10" s="6" t="s">
        <v>2</v>
      </c>
    </row>
    <row r="12" customFormat="false" ht="15" hidden="false" customHeight="false" outlineLevel="0" collapsed="false">
      <c r="B12" s="10" t="s">
        <v>18</v>
      </c>
      <c r="C12" s="11" t="s">
        <v>19</v>
      </c>
    </row>
    <row r="13" customFormat="false" ht="15" hidden="false" customHeight="false" outlineLevel="0" collapsed="false">
      <c r="B13" s="12" t="s">
        <v>20</v>
      </c>
      <c r="C13" s="18" t="n">
        <v>66000</v>
      </c>
    </row>
    <row r="14" customFormat="false" ht="15" hidden="false" customHeight="false" outlineLevel="0" collapsed="false">
      <c r="B14" s="12" t="s">
        <v>21</v>
      </c>
      <c r="C14" s="18"/>
    </row>
    <row r="15" customFormat="false" ht="15" hidden="false" customHeight="false" outlineLevel="0" collapsed="false">
      <c r="B15" s="12" t="s">
        <v>22</v>
      </c>
      <c r="C15" s="18"/>
    </row>
    <row r="16" customFormat="false" ht="15" hidden="false" customHeight="false" outlineLevel="0" collapsed="false">
      <c r="B16" s="12" t="s">
        <v>23</v>
      </c>
      <c r="C16" s="18"/>
    </row>
    <row r="17" customFormat="false" ht="15" hidden="false" customHeight="false" outlineLevel="0" collapsed="false">
      <c r="B17" s="19" t="s">
        <v>24</v>
      </c>
      <c r="C17" s="20" t="n">
        <f aca="false">SUM(C13:C16)</f>
        <v>66000</v>
      </c>
    </row>
    <row r="19" customFormat="false" ht="15" hidden="false" customHeight="false" outlineLevel="0" collapsed="false">
      <c r="B19" s="10" t="s">
        <v>25</v>
      </c>
      <c r="C19" s="11" t="s">
        <v>19</v>
      </c>
    </row>
    <row r="20" customFormat="false" ht="15" hidden="false" customHeight="false" outlineLevel="0" collapsed="false">
      <c r="B20" s="12" t="s">
        <v>26</v>
      </c>
      <c r="C20" s="18" t="n">
        <v>30000</v>
      </c>
    </row>
    <row r="21" customFormat="false" ht="25.35" hidden="false" customHeight="false" outlineLevel="0" collapsed="false">
      <c r="B21" s="21" t="s">
        <v>27</v>
      </c>
      <c r="C21" s="22"/>
    </row>
    <row r="22" customFormat="false" ht="15" hidden="false" customHeight="false" outlineLevel="0" collapsed="false">
      <c r="B22" s="12" t="s">
        <v>28</v>
      </c>
      <c r="C22" s="18"/>
    </row>
    <row r="23" customFormat="false" ht="15" hidden="false" customHeight="false" outlineLevel="0" collapsed="false">
      <c r="B23" s="12" t="s">
        <v>29</v>
      </c>
      <c r="C23" s="18" t="n">
        <v>6000</v>
      </c>
    </row>
    <row r="24" customFormat="false" ht="15" hidden="false" customHeight="false" outlineLevel="0" collapsed="false">
      <c r="B24" s="12" t="s">
        <v>23</v>
      </c>
      <c r="C24" s="18"/>
    </row>
    <row r="25" customFormat="false" ht="15" hidden="false" customHeight="false" outlineLevel="0" collapsed="false">
      <c r="B25" s="19" t="s">
        <v>24</v>
      </c>
      <c r="C25" s="20" t="n">
        <f aca="false">SUM(C20:C24)</f>
        <v>36000</v>
      </c>
    </row>
    <row r="27" customFormat="false" ht="15" hidden="false" customHeight="false" outlineLevel="0" collapsed="false">
      <c r="B27" s="23" t="s">
        <v>30</v>
      </c>
      <c r="C27" s="20" t="n">
        <f aca="false">C17-C25</f>
        <v>30000</v>
      </c>
    </row>
  </sheetData>
  <sheetProtection algorithmName="SHA-512" hashValue="NcudM2cEDcJg78kCOnWnlkUC+Lm4sAL0CBoPD+bMeP/JagRNOf3xLylADfMLdub8AsqOmPMy+KRiU7/vxyRGrw==" saltValue="ZBDQ1geRq2AhBX/DYJXDaQ==" spinCount="100000" sheet="true" objects="true" scenarios="true"/>
  <mergeCells count="1">
    <mergeCell ref="B6:C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6:O44"/>
  <sheetViews>
    <sheetView showFormulas="false" showGridLines="false" showRowColHeaders="true" showZeros="true" rightToLeft="false" tabSelected="false" showOutlineSymbols="true" defaultGridColor="true" view="normal" topLeftCell="A13" colorId="64" zoomScale="140" zoomScaleNormal="140" zoomScalePageLayoutView="100" workbookViewId="0">
      <selection pane="topLeft" activeCell="C9" activeCellId="0" sqref="C9"/>
    </sheetView>
  </sheetViews>
  <sheetFormatPr defaultColWidth="12.69921875" defaultRowHeight="15.75" zeroHeight="false" outlineLevelRow="0" outlineLevelCol="0"/>
  <cols>
    <col collapsed="false" customWidth="true" hidden="false" outlineLevel="0" max="1" min="1" style="24" width="1.7"/>
    <col collapsed="false" customWidth="true" hidden="false" outlineLevel="0" max="2" min="2" style="24" width="36.3"/>
    <col collapsed="false" customWidth="true" hidden="false" outlineLevel="0" max="3" min="3" style="24" width="22"/>
    <col collapsed="false" customWidth="true" hidden="false" outlineLevel="0" max="4" min="4" style="24" width="16.5"/>
    <col collapsed="false" customWidth="true" hidden="false" outlineLevel="0" max="5" min="5" style="24" width="17"/>
    <col collapsed="false" customWidth="true" hidden="false" outlineLevel="0" max="6" min="6" style="24" width="16.3"/>
    <col collapsed="false" customWidth="true" hidden="false" outlineLevel="0" max="7" min="7" style="24" width="13.29"/>
    <col collapsed="false" customWidth="false" hidden="false" outlineLevel="0" max="8" min="8" style="24" width="12.7"/>
    <col collapsed="false" customWidth="true" hidden="false" outlineLevel="0" max="9" min="9" style="24" width="17"/>
    <col collapsed="false" customWidth="true" hidden="false" outlineLevel="0" max="10" min="10" style="24" width="16.3"/>
    <col collapsed="false" customWidth="true" hidden="false" outlineLevel="0" max="11" min="11" style="24" width="13.29"/>
    <col collapsed="false" customWidth="false" hidden="false" outlineLevel="0" max="12" min="12" style="24" width="12.7"/>
    <col collapsed="false" customWidth="true" hidden="false" outlineLevel="0" max="13" min="13" style="24" width="17"/>
    <col collapsed="false" customWidth="true" hidden="false" outlineLevel="0" max="14" min="14" style="24" width="16.3"/>
    <col collapsed="false" customWidth="true" hidden="false" outlineLevel="0" max="15" min="15" style="24" width="13.29"/>
    <col collapsed="false" customWidth="false" hidden="false" outlineLevel="0" max="16384" min="16" style="24" width="12.7"/>
  </cols>
  <sheetData>
    <row r="6" customFormat="false" ht="15.75" hidden="false" customHeight="false" outlineLevel="0" collapsed="false">
      <c r="B6" s="5"/>
      <c r="C6" s="6" t="s">
        <v>1</v>
      </c>
      <c r="E6" s="25"/>
      <c r="F6" s="25"/>
    </row>
    <row r="7" customFormat="false" ht="18" hidden="false" customHeight="true" outlineLevel="0" collapsed="false">
      <c r="B7" s="7"/>
      <c r="C7" s="6" t="s">
        <v>2</v>
      </c>
      <c r="E7" s="26" t="s">
        <v>0</v>
      </c>
      <c r="F7" s="26"/>
      <c r="G7" s="26"/>
    </row>
    <row r="8" customFormat="false" ht="24.75" hidden="false" customHeight="true" outlineLevel="0" collapsed="false">
      <c r="B8" s="27"/>
      <c r="C8" s="27"/>
      <c r="D8" s="28"/>
      <c r="E8" s="26"/>
      <c r="F8" s="26"/>
      <c r="G8" s="26"/>
    </row>
    <row r="9" customFormat="false" ht="15" hidden="false" customHeight="true" outlineLevel="0" collapsed="false">
      <c r="B9" s="29" t="s">
        <v>31</v>
      </c>
      <c r="C9" s="30" t="n">
        <f aca="false">C34-C44</f>
        <v>13301000.5</v>
      </c>
      <c r="D9" s="28"/>
      <c r="E9" s="31"/>
      <c r="F9" s="31"/>
      <c r="G9" s="31"/>
    </row>
    <row r="10" customFormat="false" ht="15.75" hidden="false" customHeight="false" outlineLevel="0" collapsed="false">
      <c r="B10" s="29" t="s">
        <v>32</v>
      </c>
      <c r="C10" s="30" t="n">
        <f aca="false">C33</f>
        <v>1525000</v>
      </c>
      <c r="D10" s="28"/>
      <c r="E10" s="31"/>
      <c r="F10" s="31"/>
      <c r="G10" s="31"/>
    </row>
    <row r="11" customFormat="false" ht="15.75" hidden="false" customHeight="false" outlineLevel="0" collapsed="false">
      <c r="B11" s="27"/>
      <c r="C11" s="27"/>
      <c r="D11" s="28"/>
      <c r="E11" s="27"/>
      <c r="F11" s="27"/>
    </row>
    <row r="12" customFormat="false" ht="18.75" hidden="false" customHeight="true" outlineLevel="0" collapsed="false">
      <c r="B12" s="32" t="s">
        <v>33</v>
      </c>
      <c r="C12" s="32"/>
      <c r="D12" s="33"/>
      <c r="E12" s="34" t="s">
        <v>34</v>
      </c>
      <c r="F12" s="34"/>
      <c r="G12" s="34"/>
      <c r="I12" s="34" t="s">
        <v>35</v>
      </c>
      <c r="J12" s="34"/>
      <c r="K12" s="34"/>
      <c r="M12" s="34" t="s">
        <v>36</v>
      </c>
      <c r="N12" s="34"/>
      <c r="O12" s="34"/>
    </row>
    <row r="13" customFormat="false" ht="15.75" hidden="false" customHeight="false" outlineLevel="0" collapsed="false">
      <c r="B13" s="10" t="s">
        <v>37</v>
      </c>
      <c r="C13" s="11" t="s">
        <v>19</v>
      </c>
      <c r="D13" s="35"/>
      <c r="E13" s="10" t="s">
        <v>37</v>
      </c>
      <c r="F13" s="11" t="s">
        <v>19</v>
      </c>
      <c r="G13" s="11" t="s">
        <v>38</v>
      </c>
      <c r="I13" s="10" t="s">
        <v>37</v>
      </c>
      <c r="J13" s="11" t="s">
        <v>19</v>
      </c>
      <c r="K13" s="11" t="s">
        <v>38</v>
      </c>
      <c r="M13" s="10" t="s">
        <v>37</v>
      </c>
      <c r="N13" s="11" t="s">
        <v>19</v>
      </c>
      <c r="O13" s="11" t="s">
        <v>38</v>
      </c>
    </row>
    <row r="14" customFormat="false" ht="15.75" hidden="false" customHeight="false" outlineLevel="0" collapsed="false">
      <c r="B14" s="36" t="s">
        <v>39</v>
      </c>
      <c r="C14" s="36"/>
      <c r="D14" s="35"/>
      <c r="E14" s="37" t="s">
        <v>40</v>
      </c>
      <c r="F14" s="38" t="n">
        <f aca="false">C15+C16+C32</f>
        <v>12080000</v>
      </c>
      <c r="G14" s="39" t="n">
        <f aca="false">IFERROR(F14/$F$20,0)</f>
        <v>0.84175315860382</v>
      </c>
      <c r="I14" s="37" t="s">
        <v>40</v>
      </c>
      <c r="J14" s="38" t="n">
        <f aca="false">C32+C16</f>
        <v>80000</v>
      </c>
      <c r="K14" s="39" t="n">
        <f aca="false">IFERROR(J14/$J$20,0)</f>
        <v>0.0432198694705917</v>
      </c>
      <c r="M14" s="37" t="s">
        <v>16</v>
      </c>
      <c r="N14" s="38" t="n">
        <f aca="false">SUMIF('Financial Goals'!$E$11:$E$25,"Short Term",'Financial Goals'!$G$11:$G$25)*VLOOKUP('Net worth'!$M14,'Returns &amp; Asset Mix assumption'!$B$13:$F$19,3,0)+SUMIF('Financial Goals'!$E$11:$E$25,"Medium Term",'Financial Goals'!$G$11:$G$25)*VLOOKUP('Net worth'!$M14,'Returns &amp; Asset Mix assumption'!$B$13:$F$19,4,0)+SUMIF('Financial Goals'!$E$11:$E$25,"Long Term",'Financial Goals'!$G$11:$G$25)*VLOOKUP('Net worth'!$M14,'Returns &amp; Asset Mix assumption'!$B$13:$F$19,5,0)</f>
        <v>51900</v>
      </c>
      <c r="O14" s="39" t="n">
        <f aca="false">IFERROR(N14/$N$20,0)</f>
        <v>0.0298619102416571</v>
      </c>
    </row>
    <row r="15" customFormat="false" ht="15.75" hidden="false" customHeight="false" outlineLevel="0" collapsed="false">
      <c r="B15" s="40" t="s">
        <v>41</v>
      </c>
      <c r="C15" s="41" t="n">
        <f aca="false">'Real estate &amp; REIT'!C11</f>
        <v>12000000</v>
      </c>
      <c r="D15" s="35"/>
      <c r="E15" s="37" t="s">
        <v>42</v>
      </c>
      <c r="F15" s="38" t="n">
        <f aca="false">C25+C26+C19+C28</f>
        <v>175000</v>
      </c>
      <c r="G15" s="39" t="n">
        <f aca="false">IFERROR(F15/$F$20,0)</f>
        <v>0.0121942717512971</v>
      </c>
      <c r="I15" s="37" t="s">
        <v>42</v>
      </c>
      <c r="J15" s="38" t="n">
        <f aca="false">C25+C26+C28+C19</f>
        <v>175000</v>
      </c>
      <c r="K15" s="39" t="n">
        <f aca="false">IFERROR(J15/$J$20,0)</f>
        <v>0.0945434644669194</v>
      </c>
      <c r="M15" s="37" t="s">
        <v>42</v>
      </c>
      <c r="N15" s="38" t="n">
        <f aca="false">SUMIF('Financial Goals'!$E$11:$E$25,"Short Term",'Financial Goals'!$G$11:$G$25)*VLOOKUP('Net worth'!$M15,'Returns &amp; Asset Mix assumption'!$B$13:$F$19,3,0)+SUMIF('Financial Goals'!$E$11:$E$25,"Medium Term",'Financial Goals'!$G$11:$G$25)*VLOOKUP('Net worth'!$M15,'Returns &amp; Asset Mix assumption'!$B$13:$F$19,4,0)+SUMIF('Financial Goals'!$E$11:$E$25,"Long Term",'Financial Goals'!$G$11:$G$25)*VLOOKUP('Net worth'!$M15,'Returns &amp; Asset Mix assumption'!$B$13:$F$19,5,0)</f>
        <v>782800</v>
      </c>
      <c r="O15" s="39" t="n">
        <f aca="false">IFERROR(N15/$N$20,0)</f>
        <v>0.450402761795167</v>
      </c>
    </row>
    <row r="16" customFormat="false" ht="15.75" hidden="false" customHeight="false" outlineLevel="0" collapsed="false">
      <c r="B16" s="40" t="s">
        <v>43</v>
      </c>
      <c r="C16" s="41" t="n">
        <f aca="false">'Real estate &amp; REIT'!C12</f>
        <v>30000</v>
      </c>
      <c r="D16" s="35"/>
      <c r="E16" s="37" t="s">
        <v>44</v>
      </c>
      <c r="F16" s="38" t="n">
        <f aca="false">SUM(C27)</f>
        <v>150000</v>
      </c>
      <c r="G16" s="39" t="n">
        <f aca="false">IFERROR(F16/$F$20,0)</f>
        <v>0.0104522329296832</v>
      </c>
      <c r="I16" s="37" t="s">
        <v>44</v>
      </c>
      <c r="J16" s="38" t="n">
        <f aca="false">C27</f>
        <v>150000</v>
      </c>
      <c r="K16" s="39" t="n">
        <f aca="false">IFERROR(J16/$J$20,0)</f>
        <v>0.0810372552573595</v>
      </c>
      <c r="M16" s="37" t="s">
        <v>12</v>
      </c>
      <c r="N16" s="38" t="n">
        <f aca="false">SUMIF('Financial Goals'!$E$11:$E$25,"Short Term",'Financial Goals'!$G$11:$G$25)*VLOOKUP('Net worth'!$M16,'Returns &amp; Asset Mix assumption'!$B$13:$F$19,3,0)+SUMIF('Financial Goals'!$E$11:$E$25,"Medium Term",'Financial Goals'!$G$11:$G$25)*VLOOKUP('Net worth'!$M16,'Returns &amp; Asset Mix assumption'!$B$13:$F$19,4,0)+SUMIF('Financial Goals'!$E$11:$E$25,"Long Term",'Financial Goals'!$G$11:$G$25)*VLOOKUP('Net worth'!$M16,'Returns &amp; Asset Mix assumption'!$B$13:$F$19,5,0)</f>
        <v>103800</v>
      </c>
      <c r="O16" s="39" t="n">
        <f aca="false">IFERROR(N16/$N$20,0)</f>
        <v>0.0597238204833142</v>
      </c>
    </row>
    <row r="17" customFormat="false" ht="15.75" hidden="false" customHeight="false" outlineLevel="0" collapsed="false">
      <c r="B17" s="40" t="s">
        <v>45</v>
      </c>
      <c r="C17" s="41" t="n">
        <f aca="false">Gold!C11</f>
        <v>500000</v>
      </c>
      <c r="D17" s="35"/>
      <c r="E17" s="37" t="s">
        <v>13</v>
      </c>
      <c r="F17" s="38" t="n">
        <f aca="false">SUM(C23:C24)+C20+C29</f>
        <v>1276000.5</v>
      </c>
      <c r="G17" s="39" t="n">
        <f aca="false">IFERROR(F17/$F$20,0)</f>
        <v>0.0889136962959481</v>
      </c>
      <c r="I17" s="37" t="s">
        <v>13</v>
      </c>
      <c r="J17" s="38" t="n">
        <f aca="false">C23+C24+C29+C20</f>
        <v>1276000.5</v>
      </c>
      <c r="K17" s="39" t="n">
        <f aca="false">IFERROR(J17/$J$20,0)</f>
        <v>0.689357188180122</v>
      </c>
      <c r="M17" s="37" t="s">
        <v>13</v>
      </c>
      <c r="N17" s="38" t="n">
        <f aca="false">SUMIF('Financial Goals'!$E$11:$E$25,"Short Term",'Financial Goals'!$G$11:$G$25)*VLOOKUP('Net worth'!$M17,'Returns &amp; Asset Mix assumption'!$B$13:$F$19,3,0)+SUMIF('Financial Goals'!$E$11:$E$25,"Medium Term",'Financial Goals'!$G$11:$G$25)*VLOOKUP('Net worth'!$M17,'Returns &amp; Asset Mix assumption'!$B$13:$F$19,4,0)+SUMIF('Financial Goals'!$E$11:$E$25,"Long Term",'Financial Goals'!$G$11:$G$25)*VLOOKUP('Net worth'!$M17,'Returns &amp; Asset Mix assumption'!$B$13:$F$19,5,0)</f>
        <v>655700</v>
      </c>
      <c r="O17" s="39" t="n">
        <f aca="false">IFERROR(N17/$N$20,0)</f>
        <v>0.377272727272727</v>
      </c>
    </row>
    <row r="18" customFormat="false" ht="15.75" hidden="false" customHeight="false" outlineLevel="0" collapsed="false">
      <c r="B18" s="40" t="s">
        <v>46</v>
      </c>
      <c r="C18" s="41" t="n">
        <f aca="false">Gold!C12</f>
        <v>20000</v>
      </c>
      <c r="D18" s="35"/>
      <c r="E18" s="37" t="s">
        <v>47</v>
      </c>
      <c r="F18" s="38" t="n">
        <f aca="false">C17+C18+C30</f>
        <v>570000</v>
      </c>
      <c r="G18" s="39" t="n">
        <f aca="false">IFERROR(F18/$F$20,0)</f>
        <v>0.0397184851327961</v>
      </c>
      <c r="I18" s="37" t="s">
        <v>47</v>
      </c>
      <c r="J18" s="38" t="n">
        <f aca="false">C30+C18</f>
        <v>70000</v>
      </c>
      <c r="K18" s="39" t="n">
        <f aca="false">IFERROR(J18/$J$20,0)</f>
        <v>0.0378173857867678</v>
      </c>
      <c r="M18" s="37" t="s">
        <v>14</v>
      </c>
      <c r="N18" s="38" t="n">
        <f aca="false">SUMIF('Financial Goals'!$E$11:$E$25,"Short Term",'Financial Goals'!$G$11:$G$25)*VLOOKUP('Net worth'!$M18,'Returns &amp; Asset Mix assumption'!$B$13:$F$19,3,0)+SUMIF('Financial Goals'!$E$11:$E$25,"Medium Term",'Financial Goals'!$G$11:$G$25)*VLOOKUP('Net worth'!$M18,'Returns &amp; Asset Mix assumption'!$B$13:$F$19,4,0)+SUMIF('Financial Goals'!$E$11:$E$25,"Long Term",'Financial Goals'!$G$11:$G$25)*VLOOKUP('Net worth'!$M18,'Returns &amp; Asset Mix assumption'!$B$13:$F$19,5,0)</f>
        <v>91900</v>
      </c>
      <c r="O18" s="39" t="n">
        <f aca="false">IFERROR(N18/$N$20,0)</f>
        <v>0.0528768699654776</v>
      </c>
    </row>
    <row r="19" customFormat="false" ht="15.75" hidden="false" customHeight="false" outlineLevel="0" collapsed="false">
      <c r="B19" s="40" t="s">
        <v>48</v>
      </c>
      <c r="C19" s="41" t="n">
        <f aca="false">Miscellaneous!C13</f>
        <v>20000</v>
      </c>
      <c r="D19" s="35"/>
      <c r="E19" s="37" t="s">
        <v>15</v>
      </c>
      <c r="F19" s="38" t="n">
        <f aca="false">C31</f>
        <v>100000</v>
      </c>
      <c r="G19" s="39" t="n">
        <f aca="false">IFERROR(F19/$F$20,0)</f>
        <v>0.00696815528645546</v>
      </c>
      <c r="I19" s="37" t="s">
        <v>15</v>
      </c>
      <c r="J19" s="38" t="n">
        <f aca="false">C31</f>
        <v>100000</v>
      </c>
      <c r="K19" s="39" t="n">
        <f aca="false">IFERROR(J19/$J$20,0)</f>
        <v>0.0540248368382396</v>
      </c>
      <c r="M19" s="37" t="s">
        <v>15</v>
      </c>
      <c r="N19" s="38" t="n">
        <f aca="false">SUMIF('Financial Goals'!$E$11:$E$25,"Short Term",'Financial Goals'!$G$11:$G$25)*VLOOKUP('Net worth'!$M19,'Returns &amp; Asset Mix assumption'!$B$13:$F$19,3,0)+SUMIF('Financial Goals'!$E$11:$E$25,"Medium Term",'Financial Goals'!$G$11:$G$25)*VLOOKUP('Net worth'!$M19,'Returns &amp; Asset Mix assumption'!$B$13:$F$19,4,0)+SUMIF('Financial Goals'!$E$11:$E$25,"Long Term",'Financial Goals'!$G$11:$G$25)*VLOOKUP('Net worth'!$M19,'Returns &amp; Asset Mix assumption'!$B$13:$F$19,5,0)</f>
        <v>51900</v>
      </c>
      <c r="O19" s="39" t="n">
        <f aca="false">IFERROR(N19/$N$20,0)</f>
        <v>0.0298619102416571</v>
      </c>
    </row>
    <row r="20" customFormat="false" ht="15.75" hidden="false" customHeight="false" outlineLevel="0" collapsed="false">
      <c r="B20" s="40" t="s">
        <v>49</v>
      </c>
      <c r="C20" s="41" t="n">
        <f aca="false">Debt!L15</f>
        <v>256000.5</v>
      </c>
      <c r="D20" s="35"/>
      <c r="E20" s="42" t="s">
        <v>24</v>
      </c>
      <c r="F20" s="43" t="n">
        <f aca="false">SUM(F14:F19)</f>
        <v>14351000.5</v>
      </c>
      <c r="G20" s="44" t="n">
        <f aca="false">SUM(G14:G19)</f>
        <v>1</v>
      </c>
      <c r="I20" s="42" t="s">
        <v>24</v>
      </c>
      <c r="J20" s="43" t="n">
        <f aca="false">SUM(J14:J19)</f>
        <v>1851000.5</v>
      </c>
      <c r="K20" s="44" t="n">
        <f aca="false">SUM(K14:K19)</f>
        <v>1</v>
      </c>
      <c r="M20" s="42" t="s">
        <v>24</v>
      </c>
      <c r="N20" s="43" t="n">
        <f aca="false">SUM(N14:N19)</f>
        <v>1738000</v>
      </c>
      <c r="O20" s="44" t="n">
        <f aca="false">SUM(O14:O19)</f>
        <v>1</v>
      </c>
    </row>
    <row r="21" customFormat="false" ht="15.75" hidden="false" customHeight="false" outlineLevel="0" collapsed="false">
      <c r="B21" s="45" t="s">
        <v>50</v>
      </c>
      <c r="C21" s="46" t="n">
        <f aca="false">SUM(C15:C20)</f>
        <v>12826000.5</v>
      </c>
      <c r="D21" s="35"/>
      <c r="L21" s="47"/>
    </row>
    <row r="22" customFormat="false" ht="15.75" hidden="false" customHeight="false" outlineLevel="0" collapsed="false">
      <c r="B22" s="36" t="s">
        <v>51</v>
      </c>
      <c r="C22" s="36"/>
      <c r="D22" s="35"/>
    </row>
    <row r="23" customFormat="false" ht="15.75" hidden="false" customHeight="false" outlineLevel="0" collapsed="false">
      <c r="B23" s="40" t="s">
        <v>52</v>
      </c>
      <c r="C23" s="48" t="n">
        <f aca="false">Debt!F15</f>
        <v>590000</v>
      </c>
      <c r="D23" s="35"/>
    </row>
    <row r="24" customFormat="false" ht="15.75" hidden="false" customHeight="false" outlineLevel="0" collapsed="false">
      <c r="B24" s="40" t="s">
        <v>53</v>
      </c>
      <c r="C24" s="41" t="n">
        <f aca="false">Debt!I15</f>
        <v>260000</v>
      </c>
      <c r="D24" s="35"/>
    </row>
    <row r="25" customFormat="false" ht="15.75" hidden="false" customHeight="false" outlineLevel="0" collapsed="false">
      <c r="B25" s="40" t="s">
        <v>54</v>
      </c>
      <c r="C25" s="41" t="n">
        <f aca="false">'Domestic Equity'!C24</f>
        <v>55000</v>
      </c>
      <c r="D25" s="35"/>
    </row>
    <row r="26" customFormat="false" ht="15.75" hidden="false" customHeight="false" outlineLevel="0" collapsed="false">
      <c r="B26" s="40" t="s">
        <v>55</v>
      </c>
      <c r="C26" s="41" t="n">
        <f aca="false">'Domestic Equity'!G25</f>
        <v>90000</v>
      </c>
      <c r="D26" s="35"/>
    </row>
    <row r="27" customFormat="false" ht="15.75" hidden="false" customHeight="false" outlineLevel="0" collapsed="false">
      <c r="B27" s="40" t="s">
        <v>44</v>
      </c>
      <c r="C27" s="41" t="n">
        <f aca="false">'US equity'!C15</f>
        <v>150000</v>
      </c>
    </row>
    <row r="28" customFormat="false" ht="15.75" hidden="false" customHeight="false" outlineLevel="0" collapsed="false">
      <c r="B28" s="40" t="s">
        <v>56</v>
      </c>
      <c r="C28" s="41" t="n">
        <f aca="false">Miscellaneous!C14</f>
        <v>10000</v>
      </c>
    </row>
    <row r="29" customFormat="false" ht="15.75" hidden="false" customHeight="false" outlineLevel="0" collapsed="false">
      <c r="B29" s="40" t="s">
        <v>57</v>
      </c>
      <c r="C29" s="41" t="n">
        <f aca="false">Debt!C15</f>
        <v>170000</v>
      </c>
      <c r="D29" s="49" t="str">
        <f aca="false">'Cash flows'!C25*6&amp;" recommended"</f>
        <v>216000 recommended</v>
      </c>
    </row>
    <row r="30" customFormat="false" ht="15.75" hidden="false" customHeight="false" outlineLevel="0" collapsed="false">
      <c r="B30" s="40" t="s">
        <v>58</v>
      </c>
      <c r="C30" s="41" t="n">
        <f aca="false">Gold!C13</f>
        <v>50000</v>
      </c>
      <c r="D30" s="35"/>
    </row>
    <row r="31" customFormat="false" ht="15.75" hidden="false" customHeight="false" outlineLevel="0" collapsed="false">
      <c r="B31" s="40" t="s">
        <v>15</v>
      </c>
      <c r="C31" s="41" t="n">
        <f aca="false">Crypto!C14</f>
        <v>100000</v>
      </c>
      <c r="D31" s="35"/>
    </row>
    <row r="32" customFormat="false" ht="15.75" hidden="false" customHeight="false" outlineLevel="0" collapsed="false">
      <c r="B32" s="40" t="s">
        <v>59</v>
      </c>
      <c r="C32" s="41" t="n">
        <f aca="false">'Real estate &amp; REIT'!C13</f>
        <v>50000</v>
      </c>
      <c r="D32" s="35"/>
    </row>
    <row r="33" customFormat="false" ht="15.75" hidden="false" customHeight="false" outlineLevel="0" collapsed="false">
      <c r="B33" s="45" t="s">
        <v>60</v>
      </c>
      <c r="C33" s="50" t="n">
        <f aca="false">SUM(C23:C32)</f>
        <v>1525000</v>
      </c>
      <c r="D33" s="35"/>
      <c r="E33" s="35"/>
      <c r="F33" s="35"/>
    </row>
    <row r="34" customFormat="false" ht="15.75" hidden="false" customHeight="false" outlineLevel="0" collapsed="false">
      <c r="B34" s="51" t="s">
        <v>61</v>
      </c>
      <c r="C34" s="52" t="n">
        <f aca="false">C21+C33</f>
        <v>14351000.5</v>
      </c>
      <c r="D34" s="35"/>
      <c r="E34" s="35"/>
      <c r="F34" s="35"/>
    </row>
    <row r="35" customFormat="false" ht="15.75" hidden="false" customHeight="false" outlineLevel="0" collapsed="false">
      <c r="B35" s="53"/>
      <c r="C35" s="53"/>
      <c r="D35" s="35"/>
      <c r="E35" s="35"/>
      <c r="F35" s="35"/>
    </row>
    <row r="36" customFormat="false" ht="17.35" hidden="false" customHeight="false" outlineLevel="0" collapsed="false">
      <c r="B36" s="32" t="s">
        <v>62</v>
      </c>
      <c r="C36" s="32"/>
      <c r="D36" s="35"/>
      <c r="E36" s="35"/>
      <c r="F36" s="35"/>
    </row>
    <row r="37" customFormat="false" ht="15.75" hidden="false" customHeight="false" outlineLevel="0" collapsed="false">
      <c r="B37" s="10" t="s">
        <v>37</v>
      </c>
      <c r="C37" s="11" t="s">
        <v>19</v>
      </c>
      <c r="D37" s="35"/>
      <c r="E37" s="35"/>
      <c r="F37" s="35"/>
    </row>
    <row r="38" customFormat="false" ht="15.75" hidden="false" customHeight="true" outlineLevel="0" collapsed="false">
      <c r="B38" s="40" t="s">
        <v>63</v>
      </c>
      <c r="C38" s="18"/>
      <c r="D38" s="53"/>
      <c r="E38" s="53"/>
      <c r="F38" s="53"/>
    </row>
    <row r="39" customFormat="false" ht="15.75" hidden="false" customHeight="true" outlineLevel="0" collapsed="false">
      <c r="B39" s="40" t="s">
        <v>64</v>
      </c>
      <c r="C39" s="18"/>
      <c r="E39" s="53"/>
      <c r="F39" s="53"/>
    </row>
    <row r="40" customFormat="false" ht="15.75" hidden="false" customHeight="true" outlineLevel="0" collapsed="false">
      <c r="B40" s="40" t="s">
        <v>65</v>
      </c>
      <c r="C40" s="18" t="n">
        <v>1000000</v>
      </c>
    </row>
    <row r="41" customFormat="false" ht="15.75" hidden="false" customHeight="true" outlineLevel="0" collapsed="false">
      <c r="B41" s="40" t="s">
        <v>66</v>
      </c>
      <c r="C41" s="18"/>
    </row>
    <row r="42" customFormat="false" ht="15.75" hidden="false" customHeight="true" outlineLevel="0" collapsed="false">
      <c r="B42" s="40" t="s">
        <v>67</v>
      </c>
      <c r="C42" s="18" t="n">
        <v>50000</v>
      </c>
    </row>
    <row r="43" customFormat="false" ht="15.75" hidden="false" customHeight="true" outlineLevel="0" collapsed="false">
      <c r="B43" s="54" t="s">
        <v>68</v>
      </c>
      <c r="C43" s="18"/>
    </row>
    <row r="44" customFormat="false" ht="15.75" hidden="false" customHeight="true" outlineLevel="0" collapsed="false">
      <c r="B44" s="51" t="s">
        <v>69</v>
      </c>
      <c r="C44" s="55" t="n">
        <f aca="false">SUM(C38:C43)</f>
        <v>1050000</v>
      </c>
    </row>
  </sheetData>
  <sheetProtection algorithmName="SHA-512" hashValue="AvpQbSvh1b8/UylBJv78G199gicILemI/YRhdZ749sm9eRvbdutU1k8mUulifIQI6LzKH4uGhBL4aXltvflXrA==" saltValue="/kXmM4xeSFy/N6C/nliOGA==" spinCount="100000" sheet="true" objects="true" scenarios="true"/>
  <mergeCells count="8">
    <mergeCell ref="E7:G8"/>
    <mergeCell ref="B12:C12"/>
    <mergeCell ref="E12:G12"/>
    <mergeCell ref="I12:K12"/>
    <mergeCell ref="M12:O12"/>
    <mergeCell ref="B14:C14"/>
    <mergeCell ref="B22:C22"/>
    <mergeCell ref="B36:C36"/>
  </mergeCells>
  <hyperlinks>
    <hyperlink ref="C15" location="'Real estate &amp; REIT'!A1" display="#'Real estate &amp; REIT'.A1"/>
    <hyperlink ref="C16" location="'Real estate &amp; REIT'!A1" display="#'Real estate &amp; REIT'.A1"/>
    <hyperlink ref="C17" location="Gold!A1" display="#Gold.A1"/>
    <hyperlink ref="C18" location="Gold!A1" display="#Gold.A1"/>
    <hyperlink ref="C19" location="Miscellaneous!A1" display="#Miscellaneous.A1"/>
    <hyperlink ref="C20" location="Debt!A1" display="#Debt.A1"/>
    <hyperlink ref="C23" location="Debt!A1" display="#Debt.A1"/>
    <hyperlink ref="C24" location="Debt!A1" display="#Debt.A1"/>
    <hyperlink ref="C25" location="'Domestic Equity'!A1" display="#'Domestic Equity'.A1"/>
    <hyperlink ref="C26" location="'Domestic Equity'!A1" display="#'Domestic Equity'.A1"/>
    <hyperlink ref="C27" location="'US equity'!A1" display="#'US equity'.A1"/>
    <hyperlink ref="C29" location="Debt!A1" display="#Debt.A1"/>
    <hyperlink ref="C30" location="Gold!A1" display="#Gold.A1"/>
    <hyperlink ref="C31" location="Crypto!A1" display="#Crypto.A1"/>
    <hyperlink ref="C32" location="'Real estate &amp; REIT'!A1" display="#'Real estate &amp; REIT'.A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D14"/>
  <sheetViews>
    <sheetView showFormulas="false" showGridLines="fals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1" activeCellId="0" sqref="C11"/>
    </sheetView>
  </sheetViews>
  <sheetFormatPr defaultColWidth="11.19140625" defaultRowHeight="15" zeroHeight="false" outlineLevelRow="0" outlineLevelCol="0"/>
  <cols>
    <col collapsed="false" customWidth="true" hidden="false" outlineLevel="0" max="1" min="1" style="25" width="6.3"/>
    <col collapsed="false" customWidth="true" hidden="false" outlineLevel="0" max="2" min="2" style="25" width="20.8"/>
    <col collapsed="false" customWidth="true" hidden="false" outlineLevel="0" max="3" min="3" style="25" width="13.29"/>
    <col collapsed="false" customWidth="false" hidden="false" outlineLevel="0" max="16384" min="4" style="25" width="11.19"/>
  </cols>
  <sheetData>
    <row r="4" customFormat="false" ht="15" hidden="false" customHeight="true" outlineLevel="0" collapsed="false">
      <c r="B4" s="56" t="s">
        <v>0</v>
      </c>
      <c r="C4" s="56"/>
    </row>
    <row r="5" customFormat="false" ht="15" hidden="false" customHeight="false" outlineLevel="0" collapsed="false">
      <c r="B5" s="56"/>
      <c r="C5" s="56"/>
    </row>
    <row r="6" customFormat="false" ht="15" hidden="false" customHeight="false" outlineLevel="0" collapsed="false">
      <c r="B6" s="56"/>
      <c r="C6" s="56"/>
    </row>
    <row r="7" customFormat="false" ht="17.35" hidden="false" customHeight="false" outlineLevel="0" collapsed="false">
      <c r="B7" s="57"/>
      <c r="C7" s="58" t="s">
        <v>70</v>
      </c>
      <c r="D7" s="59"/>
    </row>
    <row r="8" customFormat="false" ht="18" hidden="false" customHeight="true" outlineLevel="0" collapsed="false">
      <c r="B8" s="60"/>
      <c r="C8" s="61" t="s">
        <v>71</v>
      </c>
      <c r="D8" s="62"/>
    </row>
    <row r="10" customFormat="false" ht="15" hidden="false" customHeight="false" outlineLevel="0" collapsed="false">
      <c r="B10" s="10" t="s">
        <v>37</v>
      </c>
      <c r="C10" s="11" t="s">
        <v>19</v>
      </c>
    </row>
    <row r="11" customFormat="false" ht="15" hidden="false" customHeight="false" outlineLevel="0" collapsed="false">
      <c r="B11" s="63" t="s">
        <v>41</v>
      </c>
      <c r="C11" s="64" t="n">
        <v>12000000</v>
      </c>
    </row>
    <row r="12" customFormat="false" ht="15" hidden="false" customHeight="false" outlineLevel="0" collapsed="false">
      <c r="B12" s="63" t="s">
        <v>43</v>
      </c>
      <c r="C12" s="65" t="n">
        <v>30000</v>
      </c>
    </row>
    <row r="13" customFormat="false" ht="13.4" hidden="false" customHeight="false" outlineLevel="0" collapsed="false">
      <c r="B13" s="63" t="s">
        <v>59</v>
      </c>
      <c r="C13" s="65" t="n">
        <v>50000</v>
      </c>
      <c r="D13" s="66" t="s">
        <v>72</v>
      </c>
    </row>
    <row r="14" customFormat="false" ht="15" hidden="false" customHeight="false" outlineLevel="0" collapsed="false">
      <c r="B14" s="67" t="s">
        <v>24</v>
      </c>
      <c r="C14" s="68" t="n">
        <f aca="false">IFERROR(C13+C12+C11,0)</f>
        <v>12080000</v>
      </c>
    </row>
  </sheetData>
  <sheetProtection algorithmName="SHA-512" hashValue="f8SAXJjDqILcTVh8nN+XpGLnaVcfEEuKyxPdBd2WVWu8Zq5lLaS7jziyHpmrQlXUtat0Pn2XHwzPYUOG9sfVdA==" saltValue="EqMTVYm8GmTdU7qiuP6NuA==" spinCount="100000" sheet="true" objects="true" scenarios="true"/>
  <mergeCells count="1">
    <mergeCell ref="B4:C6"/>
  </mergeCells>
  <hyperlinks>
    <hyperlink ref="D13" r:id="rId1" display="Best REITs in Indi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U421"/>
  <sheetViews>
    <sheetView showFormulas="false" showGridLines="false" showRowColHeaders="true" showZeros="true" rightToLeft="false" tabSelected="false" showOutlineSymbols="true" defaultGridColor="true" view="normal" topLeftCell="A14" colorId="64" zoomScale="140" zoomScaleNormal="140" zoomScalePageLayoutView="100" workbookViewId="0">
      <selection pane="topLeft" activeCell="D31" activeCellId="0" sqref="D31"/>
    </sheetView>
  </sheetViews>
  <sheetFormatPr defaultColWidth="11.19140625" defaultRowHeight="15" zeroHeight="false" outlineLevelRow="0" outlineLevelCol="0"/>
  <cols>
    <col collapsed="false" customWidth="true" hidden="false" outlineLevel="0" max="1" min="1" style="4" width="5.29"/>
    <col collapsed="false" customWidth="true" hidden="false" outlineLevel="0" max="2" min="2" style="69" width="30.5"/>
    <col collapsed="false" customWidth="true" hidden="false" outlineLevel="0" max="3" min="3" style="69" width="21.78"/>
    <col collapsed="false" customWidth="true" hidden="false" outlineLevel="0" max="4" min="4" style="70" width="22.1"/>
    <col collapsed="false" customWidth="true" hidden="false" outlineLevel="0" max="5" min="5" style="4" width="3.29"/>
    <col collapsed="false" customWidth="true" hidden="false" outlineLevel="0" max="6" min="6" style="69" width="30.5"/>
    <col collapsed="false" customWidth="true" hidden="false" outlineLevel="0" max="7" min="7" style="71" width="21.78"/>
    <col collapsed="false" customWidth="true" hidden="false" outlineLevel="0" max="8" min="8" style="70" width="19.7"/>
    <col collapsed="false" customWidth="true" hidden="false" outlineLevel="0" max="9" min="9" style="4" width="4.5"/>
    <col collapsed="false" customWidth="true" hidden="false" outlineLevel="0" max="10" min="10" style="72" width="10.79"/>
    <col collapsed="false" customWidth="true" hidden="false" outlineLevel="0" max="11" min="11" style="69" width="41.1"/>
    <col collapsed="false" customWidth="true" hidden="false" outlineLevel="0" max="12" min="12" style="71" width="21.78"/>
    <col collapsed="false" customWidth="true" hidden="false" outlineLevel="0" max="13" min="13" style="73" width="16.78"/>
    <col collapsed="false" customWidth="true" hidden="false" outlineLevel="0" max="14" min="14" style="73" width="24.9"/>
    <col collapsed="false" customWidth="true" hidden="false" outlineLevel="0" max="15" min="15" style="73" width="13.29"/>
    <col collapsed="false" customWidth="true" hidden="false" outlineLevel="0" max="16" min="16" style="73" width="10.79"/>
    <col collapsed="false" customWidth="true" hidden="false" outlineLevel="0" max="17" min="17" style="4" width="13"/>
    <col collapsed="false" customWidth="false" hidden="false" outlineLevel="0" max="16384" min="18" style="4" width="11.19"/>
  </cols>
  <sheetData>
    <row r="1" customFormat="false" ht="15" hidden="false" customHeight="false" outlineLevel="0" collapsed="false">
      <c r="L1" s="74"/>
      <c r="M1" s="74"/>
    </row>
    <row r="2" customFormat="false" ht="15" hidden="false" customHeight="false" outlineLevel="0" collapsed="false">
      <c r="L2" s="74"/>
      <c r="M2" s="74"/>
    </row>
    <row r="3" customFormat="false" ht="15" hidden="false" customHeight="false" outlineLevel="0" collapsed="false">
      <c r="L3" s="74"/>
      <c r="M3" s="74"/>
    </row>
    <row r="4" customFormat="false" ht="15" hidden="false" customHeight="false" outlineLevel="0" collapsed="false">
      <c r="L4" s="74"/>
      <c r="M4" s="74"/>
    </row>
    <row r="5" s="25" customFormat="true" ht="15" hidden="false" customHeight="false" outlineLevel="0" collapsed="false">
      <c r="C5" s="62" t="s">
        <v>70</v>
      </c>
      <c r="D5" s="59"/>
      <c r="E5" s="59"/>
      <c r="G5" s="75"/>
    </row>
    <row r="6" s="25" customFormat="true" ht="24" hidden="false" customHeight="true" outlineLevel="0" collapsed="false">
      <c r="C6" s="76" t="s">
        <v>73</v>
      </c>
      <c r="D6" s="76"/>
      <c r="E6" s="76"/>
      <c r="F6" s="77"/>
      <c r="G6" s="75"/>
    </row>
    <row r="7" customFormat="false" ht="15" hidden="false" customHeight="false" outlineLevel="0" collapsed="false">
      <c r="L7" s="74"/>
      <c r="M7" s="74"/>
    </row>
    <row r="8" customFormat="false" ht="15" hidden="false" customHeight="false" outlineLevel="0" collapsed="false">
      <c r="L8" s="74"/>
      <c r="M8" s="74"/>
    </row>
    <row r="9" customFormat="false" ht="15" hidden="false" customHeight="false" outlineLevel="0" collapsed="false">
      <c r="L9" s="74"/>
      <c r="M9" s="74"/>
    </row>
    <row r="10" customFormat="false" ht="15" hidden="false" customHeight="false" outlineLevel="0" collapsed="false">
      <c r="L10" s="74"/>
      <c r="M10" s="74"/>
    </row>
    <row r="11" customFormat="false" ht="15" hidden="false" customHeight="false" outlineLevel="0" collapsed="false">
      <c r="L11" s="74"/>
      <c r="M11" s="74"/>
    </row>
    <row r="17" customFormat="false" ht="15" hidden="false" customHeight="false" outlineLevel="0" collapsed="false">
      <c r="L17" s="74"/>
      <c r="M17" s="74"/>
    </row>
    <row r="18" customFormat="false" ht="15" hidden="false" customHeight="false" outlineLevel="0" collapsed="false">
      <c r="L18" s="74"/>
      <c r="M18" s="74"/>
    </row>
    <row r="19" customFormat="false" ht="15" hidden="false" customHeight="false" outlineLevel="0" collapsed="false">
      <c r="L19" s="74"/>
      <c r="M19" s="74"/>
    </row>
    <row r="20" s="25" customFormat="true" ht="15" hidden="false" customHeight="false" outlineLevel="0" collapsed="false">
      <c r="B20" s="78" t="s">
        <v>74</v>
      </c>
      <c r="C20" s="78" t="s">
        <v>75</v>
      </c>
      <c r="D20" s="78" t="s">
        <v>76</v>
      </c>
      <c r="F20" s="78" t="s">
        <v>77</v>
      </c>
      <c r="G20" s="10" t="s">
        <v>75</v>
      </c>
      <c r="H20" s="11" t="s">
        <v>76</v>
      </c>
      <c r="K20" s="78" t="s">
        <v>77</v>
      </c>
      <c r="L20" s="10" t="s">
        <v>75</v>
      </c>
      <c r="M20" s="11" t="s">
        <v>76</v>
      </c>
      <c r="O20" s="8"/>
      <c r="P20" s="8"/>
      <c r="Q20" s="8"/>
      <c r="R20" s="8"/>
      <c r="S20" s="8"/>
    </row>
    <row r="21" s="25" customFormat="true" ht="15" hidden="false" customHeight="false" outlineLevel="0" collapsed="false">
      <c r="B21" s="79" t="s">
        <v>78</v>
      </c>
      <c r="C21" s="80" t="n">
        <f aca="false">SUMIF($C$28:$C$1048576,"Largecap",$D$28:$D$1048576)</f>
        <v>20000</v>
      </c>
      <c r="D21" s="81" t="n">
        <f aca="false">IFERROR(C21/$C$24,0)</f>
        <v>0.363636363636364</v>
      </c>
      <c r="F21" s="82" t="s">
        <v>78</v>
      </c>
      <c r="G21" s="83" t="n">
        <f aca="false">SUMIFS($H$28:$H$405,$G$28:$G$405,F21)</f>
        <v>30000</v>
      </c>
      <c r="H21" s="84" t="n">
        <f aca="false">IFERROR(G21/$G$25,0)</f>
        <v>0.333333333333333</v>
      </c>
      <c r="K21" s="82" t="s">
        <v>78</v>
      </c>
      <c r="L21" s="83" t="n">
        <f aca="false">SUMIFS($M$28:$M$405,$L$28:$L$405,K21)</f>
        <v>0</v>
      </c>
      <c r="M21" s="84" t="n">
        <f aca="false">IFERROR(L21/$L$25,0)</f>
        <v>0</v>
      </c>
      <c r="O21" s="85" t="s">
        <v>79</v>
      </c>
      <c r="P21" s="85" t="s">
        <v>80</v>
      </c>
      <c r="Q21" s="85" t="s">
        <v>81</v>
      </c>
      <c r="R21" s="85" t="s">
        <v>82</v>
      </c>
      <c r="S21" s="85" t="s">
        <v>83</v>
      </c>
      <c r="T21" s="86"/>
      <c r="U21" s="86"/>
    </row>
    <row r="22" s="25" customFormat="true" ht="15" hidden="false" customHeight="false" outlineLevel="0" collapsed="false">
      <c r="B22" s="63" t="s">
        <v>84</v>
      </c>
      <c r="C22" s="87" t="n">
        <f aca="false">SUMIF($C$28:$C$1048576,"Midcap",$D$28:$D$1048576)</f>
        <v>25000</v>
      </c>
      <c r="D22" s="88" t="n">
        <f aca="false">IFERROR(C22/$C$24,0)</f>
        <v>0.454545454545455</v>
      </c>
      <c r="F22" s="89" t="s">
        <v>84</v>
      </c>
      <c r="G22" s="83" t="n">
        <f aca="false">SUMIFS($H$28:$H$405,$G$28:$G$405,F22)</f>
        <v>20000</v>
      </c>
      <c r="H22" s="84" t="n">
        <f aca="false">IFERROR(G22/$G$25,0)</f>
        <v>0.222222222222222</v>
      </c>
      <c r="K22" s="89" t="s">
        <v>84</v>
      </c>
      <c r="L22" s="83" t="n">
        <f aca="false">SUMIFS($M$28:$M$405,$L$28:$L$405,K22)</f>
        <v>0</v>
      </c>
      <c r="M22" s="84" t="n">
        <f aca="false">IFERROR(L22/$L$25,0)</f>
        <v>0</v>
      </c>
      <c r="O22" s="85" t="s">
        <v>78</v>
      </c>
      <c r="P22" s="90" t="n">
        <v>0.2</v>
      </c>
      <c r="Q22" s="90" t="n">
        <v>0.3</v>
      </c>
      <c r="R22" s="90" t="n">
        <v>0.4</v>
      </c>
      <c r="S22" s="90" t="n">
        <v>0.6</v>
      </c>
      <c r="T22" s="86"/>
      <c r="U22" s="86"/>
    </row>
    <row r="23" s="25" customFormat="true" ht="15" hidden="false" customHeight="false" outlineLevel="0" collapsed="false">
      <c r="B23" s="63" t="s">
        <v>85</v>
      </c>
      <c r="C23" s="87" t="n">
        <f aca="false">SUMIF($C$28:$C$1048576,"Smallcap",$D$28:$D$1048576)</f>
        <v>10000</v>
      </c>
      <c r="D23" s="88" t="n">
        <f aca="false">IFERROR(C23/$C$24,0)</f>
        <v>0.181818181818182</v>
      </c>
      <c r="F23" s="89" t="s">
        <v>85</v>
      </c>
      <c r="G23" s="83" t="n">
        <f aca="false">SUMIFS($H$28:$H$405,$G$28:$G$405,F23)</f>
        <v>40000</v>
      </c>
      <c r="H23" s="84" t="n">
        <f aca="false">IFERROR(G23/$G$25,0)</f>
        <v>0.444444444444444</v>
      </c>
      <c r="K23" s="89" t="s">
        <v>85</v>
      </c>
      <c r="L23" s="83" t="n">
        <f aca="false">SUMIFS($M$28:$M$405,$L$28:$L$405,K23)</f>
        <v>0</v>
      </c>
      <c r="M23" s="84" t="n">
        <f aca="false">IFERROR(L23/$L$25,0)</f>
        <v>0</v>
      </c>
      <c r="O23" s="85" t="s">
        <v>84</v>
      </c>
      <c r="P23" s="90" t="n">
        <v>0.3</v>
      </c>
      <c r="Q23" s="90" t="n">
        <v>0.2</v>
      </c>
      <c r="R23" s="90" t="n">
        <v>0.2</v>
      </c>
      <c r="S23" s="90" t="n">
        <v>0.2</v>
      </c>
      <c r="T23" s="86"/>
      <c r="U23" s="86"/>
    </row>
    <row r="24" s="25" customFormat="true" ht="15" hidden="false" customHeight="false" outlineLevel="0" collapsed="false">
      <c r="B24" s="91" t="s">
        <v>24</v>
      </c>
      <c r="C24" s="92" t="n">
        <f aca="false">SUM(C21:C23)</f>
        <v>55000</v>
      </c>
      <c r="D24" s="93" t="n">
        <f aca="false">SUM(D21:D23)</f>
        <v>1</v>
      </c>
      <c r="F24" s="89" t="s">
        <v>86</v>
      </c>
      <c r="G24" s="83" t="n">
        <f aca="false">SUMIFS($H$28:$H$405,$G$28:$G$405,F24)</f>
        <v>0</v>
      </c>
      <c r="H24" s="84" t="n">
        <f aca="false">IFERROR(G24/$G$25,0)</f>
        <v>0</v>
      </c>
      <c r="K24" s="89" t="s">
        <v>86</v>
      </c>
      <c r="L24" s="83" t="n">
        <f aca="false">SUMIFS($M$28:$M$405,$L$28:$L$405,K24)</f>
        <v>0</v>
      </c>
      <c r="M24" s="84" t="n">
        <f aca="false">IFERROR(L24/$L$25,0)</f>
        <v>0</v>
      </c>
      <c r="O24" s="85" t="s">
        <v>85</v>
      </c>
      <c r="P24" s="90" t="n">
        <v>0.2</v>
      </c>
      <c r="Q24" s="90" t="n">
        <v>0.2</v>
      </c>
      <c r="R24" s="90" t="n">
        <v>0.1</v>
      </c>
      <c r="S24" s="90" t="n">
        <v>-2.77555756156289E-017</v>
      </c>
      <c r="T24" s="86"/>
      <c r="U24" s="86"/>
    </row>
    <row r="25" s="25" customFormat="true" ht="15" hidden="false" customHeight="false" outlineLevel="0" collapsed="false">
      <c r="F25" s="94" t="s">
        <v>24</v>
      </c>
      <c r="G25" s="95" t="n">
        <f aca="false">SUM(G21:G24)</f>
        <v>90000</v>
      </c>
      <c r="H25" s="96" t="n">
        <f aca="false">SUM(H21:H24)</f>
        <v>1</v>
      </c>
      <c r="K25" s="94" t="s">
        <v>24</v>
      </c>
      <c r="L25" s="95" t="n">
        <f aca="false">SUM(L21:L24)</f>
        <v>0</v>
      </c>
      <c r="M25" s="96" t="n">
        <f aca="false">SUM(M21:M24)</f>
        <v>0</v>
      </c>
      <c r="O25" s="85" t="s">
        <v>87</v>
      </c>
      <c r="P25" s="90" t="n">
        <v>0.3</v>
      </c>
      <c r="Q25" s="90" t="n">
        <v>0.3</v>
      </c>
      <c r="R25" s="90" t="n">
        <v>0.3</v>
      </c>
      <c r="S25" s="90" t="n">
        <v>0.2</v>
      </c>
    </row>
    <row r="26" s="25" customFormat="true" ht="15" hidden="false" customHeight="false" outlineLevel="0" collapsed="false">
      <c r="K26" s="97"/>
      <c r="L26" s="98"/>
      <c r="M26" s="99"/>
      <c r="N26" s="98"/>
    </row>
    <row r="27" customFormat="false" ht="15" hidden="false" customHeight="false" outlineLevel="0" collapsed="false">
      <c r="B27" s="100" t="s">
        <v>88</v>
      </c>
      <c r="C27" s="100" t="s">
        <v>89</v>
      </c>
      <c r="D27" s="100" t="s">
        <v>90</v>
      </c>
      <c r="F27" s="100" t="s">
        <v>91</v>
      </c>
      <c r="G27" s="100" t="s">
        <v>89</v>
      </c>
      <c r="H27" s="100" t="s">
        <v>90</v>
      </c>
      <c r="K27" s="101" t="s">
        <v>92</v>
      </c>
      <c r="L27" s="100" t="s">
        <v>89</v>
      </c>
      <c r="M27" s="101" t="s">
        <v>93</v>
      </c>
      <c r="N27" s="102" t="s">
        <v>94</v>
      </c>
    </row>
    <row r="28" customFormat="false" ht="15" hidden="false" customHeight="false" outlineLevel="0" collapsed="false">
      <c r="B28" s="103" t="s">
        <v>95</v>
      </c>
      <c r="C28" s="103" t="s">
        <v>84</v>
      </c>
      <c r="D28" s="104" t="n">
        <v>10000</v>
      </c>
      <c r="E28" s="69"/>
      <c r="F28" s="103" t="s">
        <v>96</v>
      </c>
      <c r="G28" s="105" t="s">
        <v>78</v>
      </c>
      <c r="H28" s="104" t="n">
        <v>30000</v>
      </c>
      <c r="I28" s="69"/>
      <c r="J28" s="73"/>
      <c r="K28" s="103"/>
      <c r="L28" s="105"/>
      <c r="M28" s="104"/>
      <c r="N28" s="106" t="n">
        <f aca="false">'Financial Goals'!M27</f>
        <v>10400</v>
      </c>
    </row>
    <row r="29" customFormat="false" ht="15" hidden="false" customHeight="false" outlineLevel="0" collapsed="false">
      <c r="B29" s="103" t="s">
        <v>97</v>
      </c>
      <c r="C29" s="103" t="s">
        <v>78</v>
      </c>
      <c r="D29" s="104" t="n">
        <v>20000</v>
      </c>
      <c r="E29" s="69"/>
      <c r="F29" s="103" t="s">
        <v>98</v>
      </c>
      <c r="G29" s="105" t="s">
        <v>99</v>
      </c>
      <c r="H29" s="104" t="n">
        <v>20000</v>
      </c>
      <c r="I29" s="69"/>
      <c r="J29" s="73"/>
      <c r="K29" s="103"/>
      <c r="L29" s="105"/>
      <c r="M29" s="104"/>
      <c r="N29" s="107" t="str">
        <f aca="false">IF(L25&gt;N28,"You don't have enough money","")</f>
        <v/>
      </c>
    </row>
    <row r="30" customFormat="false" ht="15" hidden="false" customHeight="false" outlineLevel="0" collapsed="false">
      <c r="B30" s="103" t="s">
        <v>100</v>
      </c>
      <c r="C30" s="103" t="s">
        <v>85</v>
      </c>
      <c r="D30" s="104" t="n">
        <v>10000</v>
      </c>
      <c r="E30" s="69"/>
      <c r="F30" s="103" t="s">
        <v>95</v>
      </c>
      <c r="G30" s="105" t="s">
        <v>101</v>
      </c>
      <c r="H30" s="104" t="n">
        <v>40000</v>
      </c>
      <c r="I30" s="69"/>
      <c r="J30" s="73"/>
      <c r="K30" s="103"/>
      <c r="L30" s="105"/>
      <c r="M30" s="104"/>
    </row>
    <row r="31" customFormat="false" ht="15" hidden="false" customHeight="false" outlineLevel="0" collapsed="false">
      <c r="B31" s="103" t="s">
        <v>102</v>
      </c>
      <c r="C31" s="103" t="s">
        <v>84</v>
      </c>
      <c r="D31" s="104" t="n">
        <v>15000</v>
      </c>
      <c r="E31" s="69"/>
      <c r="F31" s="103"/>
      <c r="G31" s="105"/>
      <c r="H31" s="104"/>
      <c r="I31" s="69"/>
      <c r="J31" s="73"/>
      <c r="K31" s="103"/>
      <c r="L31" s="105"/>
      <c r="M31" s="104"/>
      <c r="Q31" s="74"/>
    </row>
    <row r="32" customFormat="false" ht="15" hidden="false" customHeight="false" outlineLevel="0" collapsed="false">
      <c r="B32" s="103"/>
      <c r="C32" s="103"/>
      <c r="D32" s="104"/>
      <c r="E32" s="69"/>
      <c r="F32" s="103"/>
      <c r="G32" s="105"/>
      <c r="H32" s="104"/>
      <c r="I32" s="69"/>
      <c r="J32" s="73"/>
      <c r="K32" s="103"/>
      <c r="L32" s="105"/>
      <c r="M32" s="104"/>
      <c r="Q32" s="74"/>
    </row>
    <row r="33" customFormat="false" ht="15" hidden="false" customHeight="false" outlineLevel="0" collapsed="false">
      <c r="B33" s="103"/>
      <c r="C33" s="103"/>
      <c r="D33" s="104"/>
      <c r="E33" s="69"/>
      <c r="F33" s="103"/>
      <c r="G33" s="105"/>
      <c r="H33" s="104"/>
      <c r="I33" s="69"/>
      <c r="J33" s="69"/>
      <c r="K33" s="103"/>
      <c r="L33" s="105"/>
      <c r="M33" s="104"/>
    </row>
    <row r="34" customFormat="false" ht="15" hidden="false" customHeight="false" outlineLevel="0" collapsed="false">
      <c r="B34" s="103"/>
      <c r="C34" s="103"/>
      <c r="D34" s="104"/>
      <c r="E34" s="69"/>
      <c r="F34" s="103"/>
      <c r="G34" s="105"/>
      <c r="H34" s="104"/>
      <c r="I34" s="69"/>
      <c r="J34" s="69"/>
      <c r="K34" s="103"/>
      <c r="L34" s="105"/>
      <c r="M34" s="104"/>
    </row>
    <row r="35" customFormat="false" ht="15" hidden="false" customHeight="false" outlineLevel="0" collapsed="false">
      <c r="B35" s="103"/>
      <c r="C35" s="103"/>
      <c r="D35" s="104"/>
      <c r="E35" s="69"/>
      <c r="F35" s="103"/>
      <c r="G35" s="105"/>
      <c r="H35" s="104"/>
      <c r="I35" s="69"/>
      <c r="J35" s="69"/>
      <c r="K35" s="103"/>
      <c r="L35" s="105"/>
      <c r="M35" s="104"/>
    </row>
    <row r="36" customFormat="false" ht="15" hidden="false" customHeight="false" outlineLevel="0" collapsed="false">
      <c r="B36" s="103"/>
      <c r="C36" s="103"/>
      <c r="D36" s="104"/>
      <c r="E36" s="69"/>
      <c r="F36" s="103"/>
      <c r="G36" s="105"/>
      <c r="H36" s="104"/>
      <c r="I36" s="69"/>
      <c r="J36" s="73"/>
      <c r="K36" s="103"/>
      <c r="L36" s="105"/>
      <c r="M36" s="104"/>
    </row>
    <row r="37" customFormat="false" ht="15" hidden="false" customHeight="false" outlineLevel="0" collapsed="false">
      <c r="B37" s="103"/>
      <c r="C37" s="103"/>
      <c r="D37" s="104"/>
      <c r="E37" s="69"/>
      <c r="F37" s="103"/>
      <c r="G37" s="105"/>
      <c r="H37" s="104"/>
      <c r="I37" s="69"/>
      <c r="J37" s="73"/>
      <c r="K37" s="103"/>
      <c r="L37" s="105"/>
      <c r="M37" s="104"/>
    </row>
    <row r="38" customFormat="false" ht="15" hidden="false" customHeight="false" outlineLevel="0" collapsed="false">
      <c r="B38" s="103"/>
      <c r="C38" s="103"/>
      <c r="D38" s="104"/>
      <c r="E38" s="69"/>
      <c r="F38" s="103"/>
      <c r="G38" s="105"/>
      <c r="H38" s="104"/>
      <c r="I38" s="69"/>
      <c r="J38" s="73"/>
      <c r="K38" s="103"/>
      <c r="L38" s="105"/>
      <c r="M38" s="104"/>
    </row>
    <row r="39" customFormat="false" ht="15" hidden="false" customHeight="false" outlineLevel="0" collapsed="false">
      <c r="B39" s="103"/>
      <c r="C39" s="103"/>
      <c r="D39" s="104"/>
      <c r="E39" s="69"/>
      <c r="F39" s="103"/>
      <c r="G39" s="105"/>
      <c r="H39" s="104"/>
      <c r="I39" s="69"/>
      <c r="J39" s="73"/>
      <c r="K39" s="103"/>
      <c r="L39" s="105"/>
      <c r="M39" s="104"/>
    </row>
    <row r="40" customFormat="false" ht="15" hidden="false" customHeight="false" outlineLevel="0" collapsed="false">
      <c r="B40" s="103"/>
      <c r="C40" s="103"/>
      <c r="D40" s="104"/>
      <c r="E40" s="69"/>
      <c r="F40" s="103"/>
      <c r="G40" s="105"/>
      <c r="H40" s="104"/>
      <c r="I40" s="69"/>
      <c r="J40" s="73"/>
      <c r="K40" s="103"/>
      <c r="L40" s="105"/>
      <c r="M40" s="104"/>
    </row>
    <row r="41" customFormat="false" ht="15" hidden="false" customHeight="false" outlineLevel="0" collapsed="false">
      <c r="B41" s="103"/>
      <c r="C41" s="103"/>
      <c r="D41" s="104"/>
      <c r="E41" s="69"/>
      <c r="F41" s="103"/>
      <c r="G41" s="105"/>
      <c r="H41" s="104"/>
      <c r="I41" s="69"/>
      <c r="J41" s="73"/>
      <c r="K41" s="103"/>
      <c r="L41" s="105"/>
      <c r="M41" s="104"/>
    </row>
    <row r="42" customFormat="false" ht="15" hidden="false" customHeight="false" outlineLevel="0" collapsed="false">
      <c r="B42" s="103"/>
      <c r="C42" s="103"/>
      <c r="D42" s="104"/>
      <c r="E42" s="69"/>
      <c r="F42" s="103"/>
      <c r="G42" s="105"/>
      <c r="H42" s="104"/>
      <c r="I42" s="69"/>
      <c r="J42" s="73"/>
      <c r="K42" s="103"/>
      <c r="L42" s="105"/>
      <c r="M42" s="104"/>
    </row>
    <row r="43" customFormat="false" ht="15" hidden="false" customHeight="false" outlineLevel="0" collapsed="false">
      <c r="B43" s="103"/>
      <c r="C43" s="103"/>
      <c r="D43" s="104"/>
      <c r="E43" s="69"/>
      <c r="F43" s="103"/>
      <c r="G43" s="105"/>
      <c r="H43" s="104"/>
      <c r="I43" s="69"/>
      <c r="J43" s="73"/>
      <c r="K43" s="103"/>
      <c r="L43" s="105"/>
      <c r="M43" s="104"/>
    </row>
    <row r="44" customFormat="false" ht="15" hidden="false" customHeight="false" outlineLevel="0" collapsed="false">
      <c r="B44" s="103"/>
      <c r="C44" s="103"/>
      <c r="D44" s="104"/>
      <c r="E44" s="69"/>
      <c r="F44" s="103"/>
      <c r="G44" s="105"/>
      <c r="H44" s="104"/>
      <c r="I44" s="69"/>
      <c r="J44" s="73"/>
      <c r="K44" s="103"/>
      <c r="L44" s="105"/>
      <c r="M44" s="104"/>
    </row>
    <row r="45" customFormat="false" ht="15" hidden="false" customHeight="false" outlineLevel="0" collapsed="false">
      <c r="B45" s="103"/>
      <c r="C45" s="103"/>
      <c r="D45" s="104"/>
      <c r="E45" s="69"/>
      <c r="F45" s="103"/>
      <c r="G45" s="105"/>
      <c r="H45" s="104"/>
      <c r="I45" s="69"/>
      <c r="J45" s="73"/>
      <c r="K45" s="103"/>
      <c r="L45" s="105"/>
      <c r="M45" s="104"/>
    </row>
    <row r="46" customFormat="false" ht="15" hidden="false" customHeight="false" outlineLevel="0" collapsed="false">
      <c r="B46" s="103"/>
      <c r="C46" s="103"/>
      <c r="D46" s="104"/>
      <c r="E46" s="69"/>
      <c r="F46" s="103"/>
      <c r="G46" s="105"/>
      <c r="H46" s="104"/>
      <c r="I46" s="69"/>
      <c r="J46" s="73"/>
      <c r="K46" s="103"/>
      <c r="L46" s="105"/>
      <c r="M46" s="104"/>
    </row>
    <row r="47" customFormat="false" ht="15" hidden="false" customHeight="false" outlineLevel="0" collapsed="false">
      <c r="B47" s="103"/>
      <c r="C47" s="103"/>
      <c r="D47" s="104"/>
      <c r="E47" s="69"/>
      <c r="F47" s="103"/>
      <c r="G47" s="105"/>
      <c r="H47" s="104"/>
      <c r="I47" s="69"/>
      <c r="J47" s="73"/>
      <c r="K47" s="103"/>
      <c r="L47" s="105"/>
      <c r="M47" s="104"/>
    </row>
    <row r="48" customFormat="false" ht="15" hidden="false" customHeight="false" outlineLevel="0" collapsed="false">
      <c r="B48" s="103"/>
      <c r="C48" s="103"/>
      <c r="D48" s="104"/>
      <c r="E48" s="69"/>
      <c r="F48" s="103"/>
      <c r="G48" s="105"/>
      <c r="H48" s="104"/>
      <c r="I48" s="69"/>
      <c r="J48" s="73"/>
      <c r="K48" s="103"/>
      <c r="L48" s="105"/>
      <c r="M48" s="104"/>
    </row>
    <row r="49" customFormat="false" ht="15" hidden="false" customHeight="false" outlineLevel="0" collapsed="false">
      <c r="B49" s="103"/>
      <c r="C49" s="103"/>
      <c r="D49" s="104"/>
      <c r="E49" s="69"/>
      <c r="F49" s="103"/>
      <c r="G49" s="105"/>
      <c r="H49" s="104"/>
      <c r="I49" s="69"/>
      <c r="J49" s="73"/>
      <c r="K49" s="103"/>
      <c r="L49" s="105"/>
      <c r="M49" s="104"/>
    </row>
    <row r="50" customFormat="false" ht="15" hidden="false" customHeight="false" outlineLevel="0" collapsed="false">
      <c r="B50" s="103"/>
      <c r="C50" s="103"/>
      <c r="D50" s="104"/>
      <c r="E50" s="69"/>
      <c r="F50" s="103"/>
      <c r="G50" s="105"/>
      <c r="H50" s="104"/>
      <c r="I50" s="69"/>
      <c r="J50" s="73"/>
      <c r="K50" s="103"/>
      <c r="L50" s="105"/>
      <c r="M50" s="104"/>
    </row>
    <row r="51" customFormat="false" ht="15" hidden="false" customHeight="false" outlineLevel="0" collapsed="false">
      <c r="B51" s="103"/>
      <c r="C51" s="103"/>
      <c r="D51" s="104"/>
      <c r="E51" s="69"/>
      <c r="F51" s="103"/>
      <c r="G51" s="105"/>
      <c r="H51" s="104"/>
      <c r="I51" s="69"/>
      <c r="J51" s="73"/>
      <c r="K51" s="103"/>
      <c r="L51" s="105"/>
      <c r="M51" s="104"/>
    </row>
    <row r="52" customFormat="false" ht="15" hidden="false" customHeight="false" outlineLevel="0" collapsed="false">
      <c r="B52" s="103"/>
      <c r="C52" s="103"/>
      <c r="D52" s="104"/>
      <c r="E52" s="69"/>
      <c r="F52" s="103"/>
      <c r="G52" s="105"/>
      <c r="H52" s="104"/>
      <c r="I52" s="69"/>
      <c r="J52" s="73"/>
      <c r="K52" s="103"/>
      <c r="L52" s="105"/>
      <c r="M52" s="104"/>
    </row>
    <row r="53" customFormat="false" ht="15" hidden="false" customHeight="false" outlineLevel="0" collapsed="false">
      <c r="B53" s="103"/>
      <c r="C53" s="103"/>
      <c r="D53" s="104"/>
      <c r="E53" s="69"/>
      <c r="F53" s="103"/>
      <c r="G53" s="105"/>
      <c r="H53" s="104"/>
      <c r="I53" s="69"/>
      <c r="J53" s="73"/>
      <c r="K53" s="103"/>
      <c r="L53" s="105"/>
      <c r="M53" s="104"/>
    </row>
    <row r="54" customFormat="false" ht="15" hidden="false" customHeight="false" outlineLevel="0" collapsed="false">
      <c r="B54" s="103"/>
      <c r="C54" s="103"/>
      <c r="D54" s="104"/>
      <c r="E54" s="69"/>
      <c r="F54" s="103"/>
      <c r="G54" s="105"/>
      <c r="H54" s="104"/>
      <c r="I54" s="69"/>
      <c r="J54" s="73"/>
      <c r="K54" s="103"/>
      <c r="L54" s="105"/>
      <c r="M54" s="104"/>
    </row>
    <row r="55" customFormat="false" ht="15" hidden="false" customHeight="false" outlineLevel="0" collapsed="false">
      <c r="B55" s="103"/>
      <c r="C55" s="103"/>
      <c r="D55" s="104"/>
      <c r="E55" s="69"/>
      <c r="F55" s="103"/>
      <c r="G55" s="105"/>
      <c r="H55" s="104"/>
      <c r="I55" s="69"/>
      <c r="J55" s="73"/>
      <c r="K55" s="103"/>
      <c r="L55" s="105"/>
      <c r="M55" s="104"/>
    </row>
    <row r="56" customFormat="false" ht="15" hidden="false" customHeight="false" outlineLevel="0" collapsed="false">
      <c r="B56" s="103"/>
      <c r="C56" s="103"/>
      <c r="D56" s="104"/>
      <c r="E56" s="69"/>
      <c r="F56" s="103"/>
      <c r="G56" s="105"/>
      <c r="H56" s="104"/>
      <c r="I56" s="69"/>
      <c r="J56" s="73"/>
      <c r="K56" s="103"/>
      <c r="L56" s="105"/>
      <c r="M56" s="104"/>
    </row>
    <row r="57" customFormat="false" ht="15" hidden="false" customHeight="false" outlineLevel="0" collapsed="false">
      <c r="B57" s="103"/>
      <c r="C57" s="103"/>
      <c r="D57" s="104"/>
      <c r="E57" s="69"/>
      <c r="F57" s="103"/>
      <c r="G57" s="105"/>
      <c r="H57" s="104"/>
      <c r="I57" s="69"/>
      <c r="J57" s="73"/>
      <c r="K57" s="103"/>
      <c r="L57" s="105"/>
      <c r="M57" s="104"/>
    </row>
    <row r="58" customFormat="false" ht="15" hidden="false" customHeight="false" outlineLevel="0" collapsed="false">
      <c r="B58" s="103"/>
      <c r="C58" s="103"/>
      <c r="D58" s="104"/>
      <c r="E58" s="69"/>
      <c r="F58" s="103"/>
      <c r="G58" s="105"/>
      <c r="H58" s="104"/>
      <c r="I58" s="69"/>
      <c r="J58" s="73"/>
      <c r="K58" s="103"/>
      <c r="L58" s="105"/>
      <c r="M58" s="104"/>
    </row>
    <row r="59" customFormat="false" ht="15" hidden="false" customHeight="false" outlineLevel="0" collapsed="false">
      <c r="B59" s="103"/>
      <c r="C59" s="103"/>
      <c r="D59" s="104"/>
      <c r="E59" s="69"/>
      <c r="F59" s="103"/>
      <c r="G59" s="105"/>
      <c r="H59" s="104"/>
      <c r="I59" s="69"/>
      <c r="J59" s="73"/>
      <c r="K59" s="103"/>
      <c r="L59" s="105"/>
      <c r="M59" s="104"/>
    </row>
    <row r="60" customFormat="false" ht="15" hidden="false" customHeight="false" outlineLevel="0" collapsed="false">
      <c r="B60" s="103"/>
      <c r="C60" s="103"/>
      <c r="D60" s="104"/>
      <c r="E60" s="69"/>
      <c r="F60" s="103"/>
      <c r="G60" s="105"/>
      <c r="H60" s="104"/>
      <c r="I60" s="69"/>
      <c r="J60" s="73"/>
      <c r="K60" s="103"/>
      <c r="L60" s="105"/>
      <c r="M60" s="104"/>
    </row>
    <row r="61" customFormat="false" ht="15" hidden="false" customHeight="false" outlineLevel="0" collapsed="false">
      <c r="B61" s="103"/>
      <c r="C61" s="103"/>
      <c r="D61" s="104"/>
      <c r="E61" s="69"/>
      <c r="F61" s="103"/>
      <c r="G61" s="105"/>
      <c r="H61" s="104"/>
      <c r="I61" s="69"/>
      <c r="J61" s="73"/>
      <c r="K61" s="103"/>
      <c r="L61" s="105"/>
      <c r="M61" s="104"/>
    </row>
    <row r="62" customFormat="false" ht="15" hidden="false" customHeight="false" outlineLevel="0" collapsed="false">
      <c r="B62" s="103"/>
      <c r="C62" s="103"/>
      <c r="D62" s="104"/>
      <c r="E62" s="69"/>
      <c r="F62" s="103"/>
      <c r="G62" s="105"/>
      <c r="H62" s="104"/>
      <c r="I62" s="69"/>
      <c r="J62" s="73"/>
      <c r="K62" s="103"/>
      <c r="L62" s="105"/>
      <c r="M62" s="104"/>
    </row>
    <row r="63" customFormat="false" ht="15" hidden="false" customHeight="false" outlineLevel="0" collapsed="false">
      <c r="B63" s="103"/>
      <c r="C63" s="103"/>
      <c r="D63" s="104"/>
      <c r="E63" s="69"/>
      <c r="F63" s="103"/>
      <c r="G63" s="105"/>
      <c r="H63" s="104"/>
      <c r="I63" s="69"/>
      <c r="J63" s="73"/>
      <c r="K63" s="103"/>
      <c r="L63" s="105"/>
      <c r="M63" s="104"/>
    </row>
    <row r="64" customFormat="false" ht="15" hidden="false" customHeight="false" outlineLevel="0" collapsed="false">
      <c r="B64" s="103"/>
      <c r="C64" s="103"/>
      <c r="D64" s="104"/>
      <c r="E64" s="69"/>
      <c r="F64" s="103"/>
      <c r="G64" s="105"/>
      <c r="H64" s="104"/>
      <c r="I64" s="69"/>
      <c r="J64" s="73"/>
      <c r="K64" s="103"/>
      <c r="L64" s="105"/>
      <c r="M64" s="104"/>
    </row>
    <row r="65" customFormat="false" ht="15" hidden="false" customHeight="false" outlineLevel="0" collapsed="false">
      <c r="B65" s="103"/>
      <c r="C65" s="103"/>
      <c r="D65" s="104"/>
      <c r="E65" s="69"/>
      <c r="F65" s="103"/>
      <c r="G65" s="105"/>
      <c r="H65" s="104"/>
      <c r="I65" s="69"/>
      <c r="J65" s="73"/>
      <c r="K65" s="103"/>
      <c r="L65" s="105"/>
      <c r="M65" s="104"/>
    </row>
    <row r="66" customFormat="false" ht="15" hidden="false" customHeight="false" outlineLevel="0" collapsed="false">
      <c r="B66" s="103"/>
      <c r="C66" s="103"/>
      <c r="D66" s="104"/>
      <c r="E66" s="69"/>
      <c r="F66" s="103"/>
      <c r="G66" s="105"/>
      <c r="H66" s="104"/>
      <c r="I66" s="69"/>
      <c r="J66" s="73"/>
      <c r="K66" s="103"/>
      <c r="L66" s="105"/>
      <c r="M66" s="104"/>
    </row>
    <row r="67" customFormat="false" ht="15" hidden="false" customHeight="false" outlineLevel="0" collapsed="false">
      <c r="B67" s="103"/>
      <c r="C67" s="103"/>
      <c r="D67" s="104"/>
      <c r="E67" s="69"/>
      <c r="F67" s="103"/>
      <c r="G67" s="105"/>
      <c r="H67" s="104"/>
      <c r="I67" s="69"/>
      <c r="J67" s="73"/>
      <c r="K67" s="103"/>
      <c r="L67" s="105"/>
      <c r="M67" s="104"/>
    </row>
    <row r="68" customFormat="false" ht="15" hidden="false" customHeight="false" outlineLevel="0" collapsed="false">
      <c r="B68" s="103"/>
      <c r="C68" s="103"/>
      <c r="D68" s="104"/>
      <c r="E68" s="69"/>
      <c r="F68" s="103"/>
      <c r="G68" s="105"/>
      <c r="H68" s="104"/>
      <c r="I68" s="69"/>
      <c r="J68" s="73"/>
      <c r="K68" s="103"/>
      <c r="L68" s="105"/>
      <c r="M68" s="104"/>
    </row>
    <row r="69" customFormat="false" ht="15" hidden="false" customHeight="false" outlineLevel="0" collapsed="false">
      <c r="B69" s="103"/>
      <c r="C69" s="103"/>
      <c r="D69" s="104"/>
      <c r="E69" s="69"/>
      <c r="F69" s="103"/>
      <c r="G69" s="105"/>
      <c r="H69" s="104"/>
      <c r="I69" s="69"/>
      <c r="J69" s="73"/>
      <c r="K69" s="103"/>
      <c r="L69" s="105"/>
      <c r="M69" s="104"/>
    </row>
    <row r="70" customFormat="false" ht="15" hidden="false" customHeight="false" outlineLevel="0" collapsed="false">
      <c r="B70" s="103"/>
      <c r="C70" s="103"/>
      <c r="D70" s="104"/>
      <c r="E70" s="69"/>
      <c r="F70" s="103"/>
      <c r="G70" s="105"/>
      <c r="H70" s="104"/>
      <c r="I70" s="69"/>
      <c r="J70" s="73"/>
      <c r="K70" s="103"/>
      <c r="L70" s="105"/>
      <c r="M70" s="104"/>
    </row>
    <row r="71" customFormat="false" ht="15" hidden="false" customHeight="false" outlineLevel="0" collapsed="false">
      <c r="B71" s="103"/>
      <c r="C71" s="103"/>
      <c r="D71" s="104"/>
      <c r="E71" s="69"/>
      <c r="F71" s="103"/>
      <c r="G71" s="105"/>
      <c r="H71" s="104"/>
      <c r="I71" s="69"/>
      <c r="J71" s="73"/>
      <c r="K71" s="103"/>
      <c r="L71" s="105"/>
      <c r="M71" s="104"/>
    </row>
    <row r="72" customFormat="false" ht="15" hidden="false" customHeight="false" outlineLevel="0" collapsed="false">
      <c r="B72" s="103"/>
      <c r="C72" s="103"/>
      <c r="D72" s="104"/>
      <c r="E72" s="69"/>
      <c r="F72" s="103"/>
      <c r="G72" s="105"/>
      <c r="H72" s="104"/>
      <c r="I72" s="69"/>
      <c r="J72" s="73"/>
      <c r="K72" s="103"/>
      <c r="L72" s="105"/>
      <c r="M72" s="104"/>
    </row>
    <row r="73" customFormat="false" ht="15" hidden="false" customHeight="false" outlineLevel="0" collapsed="false">
      <c r="B73" s="103"/>
      <c r="C73" s="103"/>
      <c r="D73" s="104"/>
      <c r="E73" s="69"/>
      <c r="F73" s="103"/>
      <c r="G73" s="105"/>
      <c r="H73" s="104"/>
      <c r="I73" s="69"/>
      <c r="J73" s="73"/>
      <c r="K73" s="103"/>
      <c r="L73" s="105"/>
      <c r="M73" s="104"/>
    </row>
    <row r="74" customFormat="false" ht="15" hidden="false" customHeight="false" outlineLevel="0" collapsed="false">
      <c r="B74" s="103"/>
      <c r="C74" s="103"/>
      <c r="D74" s="104"/>
      <c r="E74" s="69"/>
      <c r="F74" s="103"/>
      <c r="G74" s="105"/>
      <c r="H74" s="104"/>
      <c r="I74" s="69"/>
      <c r="J74" s="73"/>
      <c r="K74" s="103"/>
      <c r="L74" s="105"/>
      <c r="M74" s="104"/>
    </row>
    <row r="75" customFormat="false" ht="15" hidden="false" customHeight="false" outlineLevel="0" collapsed="false">
      <c r="B75" s="103"/>
      <c r="C75" s="103"/>
      <c r="D75" s="104"/>
      <c r="E75" s="69"/>
      <c r="F75" s="103"/>
      <c r="G75" s="105"/>
      <c r="H75" s="104"/>
      <c r="I75" s="69"/>
      <c r="J75" s="73"/>
      <c r="K75" s="103"/>
      <c r="L75" s="105"/>
      <c r="M75" s="104"/>
    </row>
    <row r="76" customFormat="false" ht="15" hidden="false" customHeight="false" outlineLevel="0" collapsed="false">
      <c r="B76" s="103"/>
      <c r="C76" s="103"/>
      <c r="D76" s="104"/>
      <c r="E76" s="69"/>
      <c r="F76" s="103"/>
      <c r="G76" s="105"/>
      <c r="H76" s="104"/>
      <c r="I76" s="69"/>
      <c r="J76" s="73"/>
      <c r="K76" s="103"/>
      <c r="L76" s="105"/>
      <c r="M76" s="104"/>
    </row>
    <row r="77" customFormat="false" ht="15" hidden="false" customHeight="false" outlineLevel="0" collapsed="false">
      <c r="B77" s="103"/>
      <c r="C77" s="103"/>
      <c r="D77" s="104"/>
      <c r="E77" s="69"/>
      <c r="F77" s="103"/>
      <c r="G77" s="105"/>
      <c r="H77" s="104"/>
      <c r="I77" s="69"/>
      <c r="J77" s="73"/>
      <c r="K77" s="103"/>
      <c r="L77" s="105"/>
      <c r="M77" s="104"/>
    </row>
    <row r="78" customFormat="false" ht="15" hidden="false" customHeight="false" outlineLevel="0" collapsed="false">
      <c r="B78" s="103"/>
      <c r="C78" s="103"/>
      <c r="D78" s="104"/>
      <c r="E78" s="69"/>
      <c r="F78" s="103"/>
      <c r="G78" s="105"/>
      <c r="H78" s="104"/>
      <c r="I78" s="69"/>
      <c r="J78" s="73"/>
      <c r="K78" s="103"/>
      <c r="L78" s="105"/>
      <c r="M78" s="104"/>
    </row>
    <row r="79" customFormat="false" ht="15" hidden="false" customHeight="false" outlineLevel="0" collapsed="false">
      <c r="B79" s="103"/>
      <c r="C79" s="103"/>
      <c r="D79" s="104"/>
      <c r="E79" s="69"/>
      <c r="F79" s="103"/>
      <c r="G79" s="105"/>
      <c r="H79" s="104"/>
      <c r="I79" s="69"/>
      <c r="J79" s="73"/>
      <c r="K79" s="103"/>
      <c r="L79" s="105"/>
      <c r="M79" s="104"/>
    </row>
    <row r="80" customFormat="false" ht="15" hidden="false" customHeight="false" outlineLevel="0" collapsed="false">
      <c r="B80" s="103"/>
      <c r="C80" s="103"/>
      <c r="D80" s="104"/>
      <c r="E80" s="69"/>
      <c r="F80" s="103"/>
      <c r="G80" s="105"/>
      <c r="H80" s="104"/>
      <c r="I80" s="69"/>
      <c r="J80" s="73"/>
      <c r="K80" s="103"/>
      <c r="L80" s="105"/>
      <c r="M80" s="104"/>
    </row>
    <row r="81" customFormat="false" ht="15" hidden="false" customHeight="false" outlineLevel="0" collapsed="false">
      <c r="B81" s="103"/>
      <c r="C81" s="103"/>
      <c r="D81" s="104"/>
      <c r="E81" s="69"/>
      <c r="F81" s="103"/>
      <c r="G81" s="105"/>
      <c r="H81" s="104"/>
      <c r="I81" s="69"/>
      <c r="J81" s="73"/>
      <c r="K81" s="103"/>
      <c r="L81" s="105"/>
      <c r="M81" s="104"/>
    </row>
    <row r="82" customFormat="false" ht="15" hidden="false" customHeight="false" outlineLevel="0" collapsed="false">
      <c r="B82" s="103"/>
      <c r="C82" s="103"/>
      <c r="D82" s="104"/>
      <c r="E82" s="69"/>
      <c r="F82" s="103"/>
      <c r="G82" s="105"/>
      <c r="H82" s="104"/>
      <c r="I82" s="69"/>
      <c r="J82" s="73"/>
      <c r="K82" s="103"/>
      <c r="L82" s="105"/>
      <c r="M82" s="104"/>
    </row>
    <row r="83" customFormat="false" ht="15" hidden="false" customHeight="false" outlineLevel="0" collapsed="false">
      <c r="B83" s="103"/>
      <c r="C83" s="103"/>
      <c r="D83" s="104"/>
      <c r="E83" s="69"/>
      <c r="F83" s="103"/>
      <c r="G83" s="105"/>
      <c r="H83" s="104"/>
      <c r="I83" s="69"/>
      <c r="J83" s="73"/>
      <c r="K83" s="103"/>
      <c r="L83" s="105"/>
      <c r="M83" s="104"/>
    </row>
    <row r="84" customFormat="false" ht="15" hidden="false" customHeight="false" outlineLevel="0" collapsed="false">
      <c r="B84" s="103"/>
      <c r="C84" s="103"/>
      <c r="D84" s="104"/>
      <c r="E84" s="69"/>
      <c r="F84" s="103"/>
      <c r="G84" s="105"/>
      <c r="H84" s="104"/>
      <c r="I84" s="69"/>
      <c r="J84" s="73"/>
      <c r="K84" s="103"/>
      <c r="L84" s="105"/>
      <c r="M84" s="104"/>
    </row>
    <row r="85" customFormat="false" ht="15" hidden="false" customHeight="false" outlineLevel="0" collapsed="false">
      <c r="B85" s="103"/>
      <c r="C85" s="103"/>
      <c r="D85" s="104"/>
      <c r="E85" s="69"/>
      <c r="F85" s="103"/>
      <c r="G85" s="105"/>
      <c r="H85" s="104"/>
      <c r="I85" s="69"/>
      <c r="J85" s="73"/>
      <c r="K85" s="103"/>
      <c r="L85" s="105"/>
      <c r="M85" s="104"/>
    </row>
    <row r="86" customFormat="false" ht="15" hidden="false" customHeight="false" outlineLevel="0" collapsed="false">
      <c r="B86" s="103"/>
      <c r="C86" s="103"/>
      <c r="D86" s="104"/>
      <c r="E86" s="69"/>
      <c r="F86" s="103"/>
      <c r="G86" s="105"/>
      <c r="H86" s="104"/>
      <c r="I86" s="69"/>
      <c r="J86" s="73"/>
      <c r="K86" s="103"/>
      <c r="L86" s="105"/>
      <c r="M86" s="104"/>
    </row>
    <row r="87" customFormat="false" ht="15" hidden="false" customHeight="false" outlineLevel="0" collapsed="false">
      <c r="B87" s="103"/>
      <c r="C87" s="103"/>
      <c r="D87" s="104"/>
      <c r="E87" s="69"/>
      <c r="F87" s="103"/>
      <c r="G87" s="105"/>
      <c r="H87" s="104"/>
      <c r="I87" s="69"/>
      <c r="J87" s="73"/>
      <c r="K87" s="103"/>
      <c r="L87" s="105"/>
      <c r="M87" s="104"/>
    </row>
    <row r="88" customFormat="false" ht="15" hidden="false" customHeight="false" outlineLevel="0" collapsed="false">
      <c r="B88" s="103"/>
      <c r="C88" s="103"/>
      <c r="D88" s="104"/>
      <c r="E88" s="69"/>
      <c r="F88" s="103"/>
      <c r="G88" s="105"/>
      <c r="H88" s="104"/>
      <c r="I88" s="69"/>
      <c r="J88" s="73"/>
      <c r="K88" s="103"/>
      <c r="L88" s="105"/>
      <c r="M88" s="104"/>
    </row>
    <row r="89" customFormat="false" ht="15" hidden="false" customHeight="false" outlineLevel="0" collapsed="false">
      <c r="B89" s="103"/>
      <c r="C89" s="103"/>
      <c r="D89" s="104"/>
      <c r="E89" s="69"/>
      <c r="F89" s="103"/>
      <c r="G89" s="105"/>
      <c r="H89" s="104"/>
      <c r="I89" s="69"/>
      <c r="J89" s="73"/>
      <c r="K89" s="103"/>
      <c r="L89" s="105"/>
      <c r="M89" s="104"/>
    </row>
    <row r="90" customFormat="false" ht="15" hidden="false" customHeight="false" outlineLevel="0" collapsed="false">
      <c r="B90" s="103"/>
      <c r="C90" s="103"/>
      <c r="D90" s="104"/>
      <c r="E90" s="69"/>
      <c r="F90" s="103"/>
      <c r="G90" s="105"/>
      <c r="H90" s="104"/>
      <c r="I90" s="69"/>
      <c r="J90" s="73"/>
      <c r="K90" s="103"/>
      <c r="L90" s="105"/>
      <c r="M90" s="104"/>
    </row>
    <row r="91" customFormat="false" ht="15" hidden="false" customHeight="false" outlineLevel="0" collapsed="false">
      <c r="B91" s="103"/>
      <c r="C91" s="103"/>
      <c r="D91" s="104"/>
      <c r="E91" s="69"/>
      <c r="F91" s="103"/>
      <c r="G91" s="105"/>
      <c r="H91" s="104"/>
      <c r="I91" s="69"/>
      <c r="J91" s="73"/>
      <c r="K91" s="103"/>
      <c r="L91" s="105"/>
      <c r="M91" s="104"/>
    </row>
    <row r="92" customFormat="false" ht="15" hidden="false" customHeight="false" outlineLevel="0" collapsed="false">
      <c r="B92" s="103"/>
      <c r="C92" s="103"/>
      <c r="D92" s="104"/>
      <c r="E92" s="69"/>
      <c r="F92" s="103"/>
      <c r="G92" s="105"/>
      <c r="H92" s="104"/>
      <c r="I92" s="69"/>
      <c r="J92" s="73"/>
      <c r="K92" s="103"/>
      <c r="L92" s="105"/>
      <c r="M92" s="104"/>
    </row>
    <row r="93" customFormat="false" ht="15" hidden="false" customHeight="false" outlineLevel="0" collapsed="false">
      <c r="B93" s="103"/>
      <c r="C93" s="103"/>
      <c r="D93" s="104"/>
      <c r="E93" s="69"/>
      <c r="F93" s="103"/>
      <c r="G93" s="105"/>
      <c r="H93" s="104"/>
      <c r="I93" s="69"/>
      <c r="J93" s="73"/>
      <c r="K93" s="103"/>
      <c r="L93" s="105"/>
      <c r="M93" s="104"/>
    </row>
    <row r="94" customFormat="false" ht="15" hidden="false" customHeight="false" outlineLevel="0" collapsed="false">
      <c r="B94" s="103"/>
      <c r="C94" s="103"/>
      <c r="D94" s="104"/>
      <c r="E94" s="69"/>
      <c r="F94" s="103"/>
      <c r="G94" s="105"/>
      <c r="H94" s="104"/>
      <c r="I94" s="69"/>
      <c r="J94" s="73"/>
      <c r="K94" s="103"/>
      <c r="L94" s="105"/>
      <c r="M94" s="104"/>
    </row>
    <row r="95" customFormat="false" ht="15" hidden="false" customHeight="false" outlineLevel="0" collapsed="false">
      <c r="B95" s="103"/>
      <c r="C95" s="103"/>
      <c r="D95" s="104"/>
      <c r="E95" s="69"/>
      <c r="F95" s="103"/>
      <c r="G95" s="105"/>
      <c r="H95" s="104"/>
      <c r="I95" s="69"/>
      <c r="J95" s="73"/>
      <c r="K95" s="103"/>
      <c r="L95" s="105"/>
      <c r="M95" s="104"/>
    </row>
    <row r="96" customFormat="false" ht="15" hidden="false" customHeight="false" outlineLevel="0" collapsed="false">
      <c r="B96" s="103"/>
      <c r="C96" s="103"/>
      <c r="D96" s="104"/>
      <c r="E96" s="69"/>
      <c r="F96" s="103"/>
      <c r="G96" s="105"/>
      <c r="H96" s="104"/>
      <c r="I96" s="69"/>
      <c r="J96" s="73"/>
      <c r="K96" s="103"/>
      <c r="L96" s="105"/>
      <c r="M96" s="104"/>
    </row>
    <row r="97" customFormat="false" ht="15" hidden="false" customHeight="false" outlineLevel="0" collapsed="false">
      <c r="B97" s="103"/>
      <c r="C97" s="103"/>
      <c r="D97" s="104"/>
      <c r="E97" s="69"/>
      <c r="F97" s="103"/>
      <c r="G97" s="105"/>
      <c r="H97" s="104"/>
      <c r="I97" s="69"/>
      <c r="J97" s="73"/>
      <c r="K97" s="103"/>
      <c r="L97" s="105"/>
      <c r="M97" s="104"/>
    </row>
    <row r="98" customFormat="false" ht="15" hidden="false" customHeight="false" outlineLevel="0" collapsed="false">
      <c r="B98" s="103"/>
      <c r="C98" s="103"/>
      <c r="D98" s="104"/>
      <c r="E98" s="69"/>
      <c r="F98" s="103"/>
      <c r="G98" s="105"/>
      <c r="H98" s="104"/>
      <c r="I98" s="69"/>
      <c r="J98" s="73"/>
      <c r="K98" s="103"/>
      <c r="L98" s="105"/>
      <c r="M98" s="104"/>
    </row>
    <row r="99" customFormat="false" ht="15" hidden="false" customHeight="false" outlineLevel="0" collapsed="false">
      <c r="B99" s="103"/>
      <c r="C99" s="103"/>
      <c r="D99" s="104"/>
      <c r="E99" s="69"/>
      <c r="F99" s="103"/>
      <c r="G99" s="105"/>
      <c r="H99" s="104"/>
      <c r="I99" s="69"/>
      <c r="J99" s="73"/>
      <c r="K99" s="103"/>
      <c r="L99" s="105"/>
      <c r="M99" s="104"/>
    </row>
    <row r="100" customFormat="false" ht="15" hidden="false" customHeight="false" outlineLevel="0" collapsed="false">
      <c r="B100" s="103"/>
      <c r="C100" s="103"/>
      <c r="D100" s="104"/>
      <c r="E100" s="69"/>
      <c r="F100" s="103"/>
      <c r="G100" s="105"/>
      <c r="H100" s="104"/>
      <c r="I100" s="69"/>
      <c r="J100" s="73"/>
      <c r="K100" s="103"/>
      <c r="L100" s="105"/>
      <c r="M100" s="104"/>
    </row>
    <row r="101" customFormat="false" ht="15" hidden="false" customHeight="false" outlineLevel="0" collapsed="false">
      <c r="B101" s="103"/>
      <c r="C101" s="103"/>
      <c r="D101" s="104"/>
      <c r="E101" s="69"/>
      <c r="F101" s="103"/>
      <c r="G101" s="105"/>
      <c r="H101" s="104"/>
      <c r="I101" s="69"/>
      <c r="J101" s="73"/>
      <c r="K101" s="103"/>
      <c r="L101" s="105"/>
      <c r="M101" s="104"/>
    </row>
    <row r="102" customFormat="false" ht="15" hidden="false" customHeight="false" outlineLevel="0" collapsed="false">
      <c r="B102" s="103"/>
      <c r="C102" s="103"/>
      <c r="D102" s="104"/>
      <c r="E102" s="69"/>
      <c r="F102" s="103"/>
      <c r="G102" s="105"/>
      <c r="H102" s="104"/>
      <c r="I102" s="69"/>
      <c r="J102" s="73"/>
      <c r="K102" s="103"/>
      <c r="L102" s="105"/>
      <c r="M102" s="104"/>
    </row>
    <row r="103" customFormat="false" ht="15" hidden="false" customHeight="false" outlineLevel="0" collapsed="false">
      <c r="B103" s="103"/>
      <c r="C103" s="103"/>
      <c r="D103" s="104"/>
      <c r="E103" s="69"/>
      <c r="F103" s="103"/>
      <c r="G103" s="105"/>
      <c r="H103" s="104"/>
      <c r="I103" s="69"/>
      <c r="J103" s="73"/>
      <c r="K103" s="103"/>
      <c r="L103" s="105"/>
      <c r="M103" s="104"/>
    </row>
    <row r="104" customFormat="false" ht="15" hidden="false" customHeight="false" outlineLevel="0" collapsed="false">
      <c r="B104" s="103"/>
      <c r="C104" s="103"/>
      <c r="D104" s="104"/>
      <c r="E104" s="69"/>
      <c r="F104" s="103"/>
      <c r="G104" s="105"/>
      <c r="H104" s="104"/>
      <c r="I104" s="69"/>
      <c r="J104" s="73"/>
      <c r="K104" s="103"/>
      <c r="L104" s="105"/>
      <c r="M104" s="104"/>
    </row>
    <row r="105" customFormat="false" ht="15" hidden="false" customHeight="false" outlineLevel="0" collapsed="false">
      <c r="B105" s="103"/>
      <c r="C105" s="103"/>
      <c r="D105" s="104"/>
      <c r="E105" s="69"/>
      <c r="F105" s="103"/>
      <c r="G105" s="105"/>
      <c r="H105" s="104"/>
      <c r="I105" s="69"/>
      <c r="J105" s="73"/>
      <c r="K105" s="103"/>
      <c r="L105" s="105"/>
      <c r="M105" s="104"/>
    </row>
    <row r="106" customFormat="false" ht="15" hidden="false" customHeight="false" outlineLevel="0" collapsed="false">
      <c r="B106" s="103"/>
      <c r="C106" s="103"/>
      <c r="D106" s="104"/>
      <c r="E106" s="69"/>
      <c r="F106" s="103"/>
      <c r="G106" s="105"/>
      <c r="H106" s="104"/>
      <c r="I106" s="69"/>
      <c r="J106" s="73"/>
      <c r="K106" s="103"/>
      <c r="L106" s="105"/>
      <c r="M106" s="104"/>
    </row>
    <row r="107" customFormat="false" ht="15" hidden="false" customHeight="false" outlineLevel="0" collapsed="false">
      <c r="B107" s="103"/>
      <c r="C107" s="103"/>
      <c r="D107" s="104"/>
      <c r="E107" s="69"/>
      <c r="F107" s="103"/>
      <c r="G107" s="105"/>
      <c r="H107" s="104"/>
      <c r="I107" s="69"/>
      <c r="J107" s="73"/>
      <c r="K107" s="103"/>
      <c r="L107" s="105"/>
      <c r="M107" s="104"/>
    </row>
    <row r="108" customFormat="false" ht="15" hidden="false" customHeight="false" outlineLevel="0" collapsed="false">
      <c r="B108" s="103"/>
      <c r="C108" s="103"/>
      <c r="D108" s="104"/>
      <c r="E108" s="69"/>
      <c r="F108" s="103"/>
      <c r="G108" s="105"/>
      <c r="H108" s="104"/>
      <c r="I108" s="69"/>
      <c r="J108" s="73"/>
      <c r="K108" s="103"/>
      <c r="L108" s="105"/>
      <c r="M108" s="104"/>
    </row>
    <row r="109" customFormat="false" ht="15" hidden="false" customHeight="false" outlineLevel="0" collapsed="false">
      <c r="B109" s="103"/>
      <c r="C109" s="103"/>
      <c r="D109" s="104"/>
      <c r="E109" s="69"/>
      <c r="F109" s="103"/>
      <c r="G109" s="105"/>
      <c r="H109" s="104"/>
      <c r="I109" s="69"/>
      <c r="J109" s="73"/>
      <c r="K109" s="103"/>
      <c r="L109" s="105"/>
      <c r="M109" s="104"/>
    </row>
    <row r="110" customFormat="false" ht="15" hidden="false" customHeight="false" outlineLevel="0" collapsed="false">
      <c r="B110" s="103"/>
      <c r="C110" s="103"/>
      <c r="D110" s="104"/>
      <c r="E110" s="69"/>
      <c r="F110" s="103"/>
      <c r="G110" s="105"/>
      <c r="H110" s="104"/>
      <c r="I110" s="69"/>
      <c r="J110" s="73"/>
      <c r="K110" s="103"/>
      <c r="L110" s="105"/>
      <c r="M110" s="104"/>
    </row>
    <row r="111" customFormat="false" ht="15" hidden="false" customHeight="false" outlineLevel="0" collapsed="false">
      <c r="B111" s="103"/>
      <c r="C111" s="103"/>
      <c r="D111" s="104"/>
      <c r="E111" s="69"/>
      <c r="F111" s="103"/>
      <c r="G111" s="105"/>
      <c r="H111" s="104"/>
      <c r="I111" s="69"/>
      <c r="J111" s="73"/>
      <c r="K111" s="103"/>
      <c r="L111" s="105"/>
      <c r="M111" s="104"/>
    </row>
    <row r="112" customFormat="false" ht="15" hidden="false" customHeight="false" outlineLevel="0" collapsed="false">
      <c r="B112" s="103"/>
      <c r="C112" s="103"/>
      <c r="D112" s="104"/>
      <c r="E112" s="69"/>
      <c r="F112" s="103"/>
      <c r="G112" s="105"/>
      <c r="H112" s="104"/>
      <c r="I112" s="69"/>
      <c r="J112" s="73"/>
      <c r="K112" s="103"/>
      <c r="L112" s="105"/>
      <c r="M112" s="104"/>
    </row>
    <row r="113" customFormat="false" ht="15" hidden="false" customHeight="false" outlineLevel="0" collapsed="false">
      <c r="B113" s="103"/>
      <c r="C113" s="103"/>
      <c r="D113" s="104"/>
      <c r="E113" s="69"/>
      <c r="F113" s="103"/>
      <c r="G113" s="105"/>
      <c r="H113" s="104"/>
      <c r="I113" s="69"/>
      <c r="J113" s="73"/>
      <c r="K113" s="103"/>
      <c r="L113" s="105"/>
      <c r="M113" s="104"/>
    </row>
    <row r="114" customFormat="false" ht="15" hidden="false" customHeight="false" outlineLevel="0" collapsed="false">
      <c r="B114" s="103"/>
      <c r="C114" s="103"/>
      <c r="D114" s="104"/>
      <c r="E114" s="69"/>
      <c r="F114" s="103"/>
      <c r="G114" s="105"/>
      <c r="H114" s="104"/>
      <c r="I114" s="69"/>
      <c r="J114" s="73"/>
      <c r="K114" s="103"/>
      <c r="L114" s="105"/>
      <c r="M114" s="104"/>
    </row>
    <row r="115" customFormat="false" ht="15" hidden="false" customHeight="false" outlineLevel="0" collapsed="false">
      <c r="B115" s="103"/>
      <c r="C115" s="103"/>
      <c r="D115" s="104"/>
      <c r="E115" s="69"/>
      <c r="F115" s="103"/>
      <c r="G115" s="105"/>
      <c r="H115" s="104"/>
      <c r="I115" s="69"/>
      <c r="J115" s="73"/>
      <c r="K115" s="103"/>
      <c r="L115" s="105"/>
      <c r="M115" s="104"/>
    </row>
    <row r="116" customFormat="false" ht="15" hidden="false" customHeight="false" outlineLevel="0" collapsed="false">
      <c r="B116" s="103"/>
      <c r="C116" s="103"/>
      <c r="D116" s="104"/>
      <c r="E116" s="69"/>
      <c r="F116" s="103"/>
      <c r="G116" s="105"/>
      <c r="H116" s="104"/>
      <c r="I116" s="69"/>
      <c r="J116" s="73"/>
      <c r="K116" s="103"/>
      <c r="L116" s="105"/>
      <c r="M116" s="104"/>
    </row>
    <row r="117" customFormat="false" ht="15" hidden="false" customHeight="false" outlineLevel="0" collapsed="false">
      <c r="B117" s="103"/>
      <c r="C117" s="103"/>
      <c r="D117" s="104"/>
      <c r="E117" s="69"/>
      <c r="F117" s="103"/>
      <c r="G117" s="105"/>
      <c r="H117" s="104"/>
      <c r="I117" s="69"/>
      <c r="J117" s="73"/>
      <c r="K117" s="103"/>
      <c r="L117" s="105"/>
      <c r="M117" s="104"/>
    </row>
    <row r="118" customFormat="false" ht="15" hidden="false" customHeight="false" outlineLevel="0" collapsed="false">
      <c r="B118" s="103"/>
      <c r="C118" s="103"/>
      <c r="D118" s="104"/>
      <c r="E118" s="69"/>
      <c r="F118" s="103"/>
      <c r="G118" s="105"/>
      <c r="H118" s="104"/>
      <c r="I118" s="69"/>
      <c r="J118" s="73"/>
      <c r="K118" s="103"/>
      <c r="L118" s="105"/>
      <c r="M118" s="104"/>
    </row>
    <row r="119" customFormat="false" ht="15" hidden="false" customHeight="false" outlineLevel="0" collapsed="false">
      <c r="B119" s="103"/>
      <c r="C119" s="103"/>
      <c r="D119" s="104"/>
      <c r="E119" s="69"/>
      <c r="F119" s="103"/>
      <c r="G119" s="105"/>
      <c r="H119" s="104"/>
      <c r="I119" s="69"/>
      <c r="J119" s="73"/>
      <c r="K119" s="103"/>
      <c r="L119" s="105"/>
      <c r="M119" s="104"/>
    </row>
    <row r="120" customFormat="false" ht="15" hidden="false" customHeight="false" outlineLevel="0" collapsed="false">
      <c r="B120" s="103"/>
      <c r="C120" s="103"/>
      <c r="D120" s="104"/>
      <c r="E120" s="69"/>
      <c r="F120" s="103"/>
      <c r="G120" s="105"/>
      <c r="H120" s="104"/>
      <c r="I120" s="69"/>
      <c r="J120" s="73"/>
      <c r="K120" s="103"/>
      <c r="L120" s="105"/>
      <c r="M120" s="104"/>
    </row>
    <row r="121" customFormat="false" ht="15" hidden="false" customHeight="false" outlineLevel="0" collapsed="false">
      <c r="B121" s="103"/>
      <c r="C121" s="103"/>
      <c r="D121" s="104"/>
      <c r="E121" s="69"/>
      <c r="F121" s="103"/>
      <c r="G121" s="105"/>
      <c r="H121" s="104"/>
      <c r="I121" s="69"/>
      <c r="J121" s="73"/>
      <c r="K121" s="103"/>
      <c r="L121" s="105"/>
      <c r="M121" s="104"/>
    </row>
    <row r="122" customFormat="false" ht="15" hidden="false" customHeight="false" outlineLevel="0" collapsed="false">
      <c r="B122" s="103"/>
      <c r="C122" s="103"/>
      <c r="D122" s="104"/>
      <c r="E122" s="69"/>
      <c r="F122" s="103"/>
      <c r="G122" s="105"/>
      <c r="H122" s="104"/>
      <c r="I122" s="69"/>
      <c r="J122" s="73"/>
      <c r="K122" s="103"/>
      <c r="L122" s="105"/>
      <c r="M122" s="104"/>
    </row>
    <row r="123" customFormat="false" ht="15" hidden="false" customHeight="false" outlineLevel="0" collapsed="false">
      <c r="B123" s="103"/>
      <c r="C123" s="103"/>
      <c r="D123" s="104"/>
      <c r="E123" s="69"/>
      <c r="F123" s="103"/>
      <c r="G123" s="105"/>
      <c r="H123" s="104"/>
      <c r="I123" s="69"/>
      <c r="J123" s="73"/>
      <c r="K123" s="103"/>
      <c r="L123" s="105"/>
      <c r="M123" s="104"/>
    </row>
    <row r="124" customFormat="false" ht="15" hidden="false" customHeight="false" outlineLevel="0" collapsed="false">
      <c r="B124" s="103"/>
      <c r="C124" s="103"/>
      <c r="D124" s="104"/>
      <c r="E124" s="69"/>
      <c r="F124" s="103"/>
      <c r="G124" s="105"/>
      <c r="H124" s="104"/>
      <c r="I124" s="69"/>
      <c r="J124" s="73"/>
      <c r="K124" s="103"/>
      <c r="L124" s="105"/>
      <c r="M124" s="104"/>
    </row>
    <row r="125" customFormat="false" ht="15" hidden="false" customHeight="false" outlineLevel="0" collapsed="false">
      <c r="B125" s="103"/>
      <c r="C125" s="103"/>
      <c r="D125" s="104"/>
      <c r="E125" s="69"/>
      <c r="F125" s="103"/>
      <c r="G125" s="105"/>
      <c r="H125" s="104"/>
      <c r="I125" s="69"/>
      <c r="J125" s="73"/>
      <c r="K125" s="103"/>
      <c r="L125" s="105"/>
      <c r="M125" s="104"/>
    </row>
    <row r="126" customFormat="false" ht="15" hidden="false" customHeight="false" outlineLevel="0" collapsed="false">
      <c r="B126" s="103"/>
      <c r="C126" s="103"/>
      <c r="D126" s="104"/>
      <c r="E126" s="69"/>
      <c r="F126" s="103"/>
      <c r="G126" s="105"/>
      <c r="H126" s="104"/>
      <c r="I126" s="69"/>
      <c r="J126" s="73"/>
      <c r="K126" s="103"/>
      <c r="L126" s="105"/>
      <c r="M126" s="104"/>
    </row>
    <row r="127" customFormat="false" ht="15" hidden="false" customHeight="false" outlineLevel="0" collapsed="false">
      <c r="B127" s="103"/>
      <c r="C127" s="103"/>
      <c r="D127" s="104"/>
      <c r="E127" s="69"/>
      <c r="F127" s="103"/>
      <c r="G127" s="105"/>
      <c r="H127" s="104"/>
      <c r="I127" s="69"/>
      <c r="J127" s="73"/>
      <c r="K127" s="103"/>
      <c r="L127" s="105"/>
      <c r="M127" s="104"/>
    </row>
    <row r="128" customFormat="false" ht="15" hidden="false" customHeight="false" outlineLevel="0" collapsed="false">
      <c r="B128" s="103"/>
      <c r="C128" s="103"/>
      <c r="D128" s="104"/>
      <c r="E128" s="69"/>
      <c r="F128" s="103"/>
      <c r="G128" s="105"/>
      <c r="H128" s="104"/>
      <c r="I128" s="69"/>
      <c r="J128" s="73"/>
      <c r="K128" s="103"/>
      <c r="L128" s="105"/>
      <c r="M128" s="104"/>
    </row>
    <row r="129" customFormat="false" ht="15" hidden="false" customHeight="false" outlineLevel="0" collapsed="false">
      <c r="B129" s="103"/>
      <c r="C129" s="103"/>
      <c r="D129" s="104"/>
      <c r="E129" s="69"/>
      <c r="F129" s="103"/>
      <c r="G129" s="105"/>
      <c r="H129" s="104"/>
      <c r="I129" s="69"/>
      <c r="J129" s="73"/>
      <c r="K129" s="103"/>
      <c r="L129" s="105"/>
      <c r="M129" s="104"/>
    </row>
    <row r="130" customFormat="false" ht="15" hidden="false" customHeight="false" outlineLevel="0" collapsed="false">
      <c r="B130" s="103"/>
      <c r="C130" s="103"/>
      <c r="D130" s="104"/>
      <c r="E130" s="69"/>
      <c r="F130" s="103"/>
      <c r="G130" s="105"/>
      <c r="H130" s="104"/>
      <c r="I130" s="69"/>
      <c r="J130" s="73"/>
      <c r="K130" s="103"/>
      <c r="L130" s="105"/>
      <c r="M130" s="104"/>
    </row>
    <row r="131" customFormat="false" ht="15" hidden="false" customHeight="false" outlineLevel="0" collapsed="false">
      <c r="B131" s="103"/>
      <c r="C131" s="103"/>
      <c r="D131" s="104"/>
      <c r="E131" s="69"/>
      <c r="F131" s="103"/>
      <c r="G131" s="105"/>
      <c r="H131" s="104"/>
      <c r="I131" s="69"/>
      <c r="J131" s="73"/>
      <c r="K131" s="103"/>
      <c r="L131" s="105"/>
      <c r="M131" s="104"/>
    </row>
    <row r="132" customFormat="false" ht="15" hidden="false" customHeight="false" outlineLevel="0" collapsed="false">
      <c r="B132" s="103"/>
      <c r="C132" s="103"/>
      <c r="D132" s="104"/>
      <c r="E132" s="69"/>
      <c r="F132" s="103"/>
      <c r="G132" s="105"/>
      <c r="H132" s="104"/>
      <c r="I132" s="69"/>
      <c r="J132" s="73"/>
      <c r="K132" s="103"/>
      <c r="L132" s="105"/>
      <c r="M132" s="104"/>
    </row>
    <row r="133" customFormat="false" ht="15" hidden="false" customHeight="false" outlineLevel="0" collapsed="false">
      <c r="B133" s="103"/>
      <c r="C133" s="103"/>
      <c r="D133" s="104"/>
      <c r="E133" s="69"/>
      <c r="F133" s="103"/>
      <c r="G133" s="105"/>
      <c r="H133" s="104"/>
      <c r="I133" s="69"/>
      <c r="J133" s="73"/>
      <c r="K133" s="103"/>
      <c r="L133" s="105"/>
      <c r="M133" s="104"/>
    </row>
    <row r="134" customFormat="false" ht="15" hidden="false" customHeight="false" outlineLevel="0" collapsed="false">
      <c r="B134" s="103"/>
      <c r="C134" s="103"/>
      <c r="D134" s="104"/>
      <c r="E134" s="69"/>
      <c r="F134" s="103"/>
      <c r="G134" s="105"/>
      <c r="H134" s="104"/>
      <c r="I134" s="69"/>
      <c r="J134" s="73"/>
      <c r="K134" s="103"/>
      <c r="L134" s="105"/>
      <c r="M134" s="104"/>
    </row>
    <row r="135" customFormat="false" ht="15" hidden="false" customHeight="false" outlineLevel="0" collapsed="false">
      <c r="B135" s="103"/>
      <c r="C135" s="103"/>
      <c r="D135" s="104"/>
      <c r="E135" s="69"/>
      <c r="F135" s="103"/>
      <c r="G135" s="105"/>
      <c r="H135" s="104"/>
      <c r="I135" s="69"/>
      <c r="J135" s="73"/>
      <c r="K135" s="103"/>
      <c r="L135" s="105"/>
      <c r="M135" s="104"/>
    </row>
    <row r="136" customFormat="false" ht="15" hidden="false" customHeight="false" outlineLevel="0" collapsed="false">
      <c r="B136" s="103"/>
      <c r="C136" s="103"/>
      <c r="D136" s="104"/>
      <c r="E136" s="69"/>
      <c r="F136" s="103"/>
      <c r="G136" s="105"/>
      <c r="H136" s="104"/>
      <c r="I136" s="69"/>
      <c r="J136" s="73"/>
      <c r="K136" s="103"/>
      <c r="L136" s="105"/>
      <c r="M136" s="104"/>
    </row>
    <row r="137" customFormat="false" ht="15" hidden="false" customHeight="false" outlineLevel="0" collapsed="false">
      <c r="B137" s="103"/>
      <c r="C137" s="103"/>
      <c r="D137" s="104"/>
      <c r="E137" s="69"/>
      <c r="F137" s="103"/>
      <c r="G137" s="105"/>
      <c r="H137" s="104"/>
      <c r="I137" s="69"/>
      <c r="J137" s="73"/>
      <c r="K137" s="103"/>
      <c r="L137" s="105"/>
      <c r="M137" s="104"/>
    </row>
    <row r="138" customFormat="false" ht="15" hidden="false" customHeight="false" outlineLevel="0" collapsed="false">
      <c r="B138" s="103"/>
      <c r="C138" s="103"/>
      <c r="D138" s="104"/>
      <c r="E138" s="69"/>
      <c r="F138" s="103"/>
      <c r="G138" s="105"/>
      <c r="H138" s="104"/>
      <c r="I138" s="69"/>
      <c r="J138" s="73"/>
      <c r="K138" s="103"/>
      <c r="L138" s="105"/>
      <c r="M138" s="104"/>
    </row>
    <row r="139" customFormat="false" ht="15" hidden="false" customHeight="false" outlineLevel="0" collapsed="false">
      <c r="B139" s="103"/>
      <c r="C139" s="103"/>
      <c r="D139" s="104"/>
      <c r="E139" s="69"/>
      <c r="F139" s="103"/>
      <c r="G139" s="105"/>
      <c r="H139" s="104"/>
      <c r="I139" s="69"/>
      <c r="J139" s="73"/>
      <c r="K139" s="103"/>
      <c r="L139" s="105"/>
      <c r="M139" s="104"/>
    </row>
    <row r="140" customFormat="false" ht="15" hidden="false" customHeight="false" outlineLevel="0" collapsed="false">
      <c r="B140" s="103"/>
      <c r="C140" s="103"/>
      <c r="D140" s="104"/>
      <c r="E140" s="69"/>
      <c r="F140" s="103"/>
      <c r="G140" s="105"/>
      <c r="H140" s="104"/>
      <c r="I140" s="69"/>
      <c r="J140" s="73"/>
      <c r="K140" s="103"/>
      <c r="L140" s="105"/>
      <c r="M140" s="104"/>
    </row>
    <row r="141" customFormat="false" ht="15" hidden="false" customHeight="false" outlineLevel="0" collapsed="false">
      <c r="B141" s="103"/>
      <c r="C141" s="103"/>
      <c r="D141" s="104"/>
      <c r="E141" s="69"/>
      <c r="F141" s="103"/>
      <c r="G141" s="105"/>
      <c r="H141" s="104"/>
      <c r="I141" s="69"/>
      <c r="J141" s="73"/>
      <c r="K141" s="103"/>
      <c r="L141" s="105"/>
      <c r="M141" s="104"/>
    </row>
    <row r="142" customFormat="false" ht="15" hidden="false" customHeight="false" outlineLevel="0" collapsed="false">
      <c r="B142" s="103"/>
      <c r="C142" s="103"/>
      <c r="D142" s="104"/>
      <c r="E142" s="69"/>
      <c r="F142" s="103"/>
      <c r="G142" s="105"/>
      <c r="H142" s="104"/>
      <c r="I142" s="69"/>
      <c r="J142" s="73"/>
      <c r="K142" s="103"/>
      <c r="L142" s="105"/>
      <c r="M142" s="104"/>
    </row>
    <row r="143" customFormat="false" ht="15" hidden="false" customHeight="false" outlineLevel="0" collapsed="false">
      <c r="B143" s="103"/>
      <c r="C143" s="103"/>
      <c r="D143" s="104"/>
      <c r="E143" s="69"/>
      <c r="F143" s="103"/>
      <c r="G143" s="105"/>
      <c r="H143" s="104"/>
      <c r="I143" s="69"/>
      <c r="J143" s="73"/>
      <c r="K143" s="103"/>
      <c r="L143" s="105"/>
      <c r="M143" s="104"/>
    </row>
    <row r="144" customFormat="false" ht="15" hidden="false" customHeight="false" outlineLevel="0" collapsed="false">
      <c r="B144" s="103"/>
      <c r="C144" s="103"/>
      <c r="D144" s="104"/>
      <c r="E144" s="69"/>
      <c r="F144" s="103"/>
      <c r="G144" s="105"/>
      <c r="H144" s="104"/>
      <c r="I144" s="69"/>
      <c r="J144" s="73"/>
      <c r="K144" s="103"/>
      <c r="L144" s="105"/>
      <c r="M144" s="104"/>
    </row>
    <row r="145" customFormat="false" ht="15" hidden="false" customHeight="false" outlineLevel="0" collapsed="false">
      <c r="B145" s="103"/>
      <c r="C145" s="103"/>
      <c r="D145" s="104"/>
      <c r="E145" s="69"/>
      <c r="F145" s="103"/>
      <c r="G145" s="105"/>
      <c r="H145" s="104"/>
      <c r="I145" s="69"/>
      <c r="J145" s="73"/>
      <c r="K145" s="103"/>
      <c r="L145" s="105"/>
      <c r="M145" s="104"/>
    </row>
    <row r="146" customFormat="false" ht="15" hidden="false" customHeight="false" outlineLevel="0" collapsed="false">
      <c r="B146" s="103"/>
      <c r="C146" s="103"/>
      <c r="D146" s="104"/>
      <c r="E146" s="69"/>
      <c r="F146" s="103"/>
      <c r="G146" s="105"/>
      <c r="H146" s="104"/>
      <c r="I146" s="69"/>
      <c r="J146" s="73"/>
      <c r="K146" s="103"/>
      <c r="L146" s="105"/>
      <c r="M146" s="104"/>
    </row>
    <row r="147" customFormat="false" ht="15" hidden="false" customHeight="false" outlineLevel="0" collapsed="false">
      <c r="B147" s="103"/>
      <c r="C147" s="103"/>
      <c r="D147" s="104"/>
      <c r="E147" s="69"/>
      <c r="F147" s="103"/>
      <c r="G147" s="105"/>
      <c r="H147" s="104"/>
      <c r="I147" s="69"/>
      <c r="J147" s="73"/>
      <c r="K147" s="103"/>
      <c r="L147" s="105"/>
      <c r="M147" s="104"/>
    </row>
    <row r="148" customFormat="false" ht="15" hidden="false" customHeight="false" outlineLevel="0" collapsed="false">
      <c r="B148" s="103"/>
      <c r="C148" s="103"/>
      <c r="D148" s="104"/>
      <c r="E148" s="69"/>
      <c r="F148" s="103"/>
      <c r="G148" s="105"/>
      <c r="H148" s="104"/>
      <c r="I148" s="69"/>
      <c r="J148" s="73"/>
      <c r="K148" s="103"/>
      <c r="L148" s="105"/>
      <c r="M148" s="104"/>
    </row>
    <row r="149" customFormat="false" ht="15" hidden="false" customHeight="false" outlineLevel="0" collapsed="false">
      <c r="B149" s="103"/>
      <c r="C149" s="103"/>
      <c r="D149" s="104"/>
      <c r="E149" s="69"/>
      <c r="F149" s="103"/>
      <c r="G149" s="105"/>
      <c r="H149" s="104"/>
      <c r="I149" s="69"/>
      <c r="J149" s="73"/>
      <c r="K149" s="103"/>
      <c r="L149" s="105"/>
      <c r="M149" s="104"/>
    </row>
    <row r="150" customFormat="false" ht="15" hidden="false" customHeight="false" outlineLevel="0" collapsed="false">
      <c r="B150" s="103"/>
      <c r="C150" s="103"/>
      <c r="D150" s="104"/>
      <c r="E150" s="69"/>
      <c r="F150" s="103"/>
      <c r="G150" s="105"/>
      <c r="H150" s="104"/>
      <c r="I150" s="69"/>
      <c r="J150" s="73"/>
      <c r="K150" s="103"/>
      <c r="L150" s="105"/>
      <c r="M150" s="104"/>
    </row>
    <row r="151" customFormat="false" ht="15" hidden="false" customHeight="false" outlineLevel="0" collapsed="false">
      <c r="B151" s="103"/>
      <c r="C151" s="103"/>
      <c r="D151" s="104"/>
      <c r="E151" s="69"/>
      <c r="F151" s="103"/>
      <c r="G151" s="105"/>
      <c r="H151" s="104"/>
      <c r="I151" s="69"/>
      <c r="J151" s="73"/>
      <c r="K151" s="103"/>
      <c r="L151" s="105"/>
      <c r="M151" s="104"/>
    </row>
    <row r="152" customFormat="false" ht="15" hidden="false" customHeight="false" outlineLevel="0" collapsed="false">
      <c r="B152" s="103"/>
      <c r="C152" s="103"/>
      <c r="D152" s="104"/>
      <c r="E152" s="69"/>
      <c r="F152" s="103"/>
      <c r="G152" s="105"/>
      <c r="H152" s="104"/>
      <c r="I152" s="69"/>
      <c r="J152" s="73"/>
      <c r="K152" s="103"/>
      <c r="L152" s="105"/>
      <c r="M152" s="104"/>
    </row>
    <row r="153" customFormat="false" ht="15" hidden="false" customHeight="false" outlineLevel="0" collapsed="false">
      <c r="B153" s="103"/>
      <c r="C153" s="103"/>
      <c r="D153" s="104"/>
      <c r="E153" s="69"/>
      <c r="F153" s="103"/>
      <c r="G153" s="105"/>
      <c r="H153" s="104"/>
      <c r="I153" s="69"/>
      <c r="J153" s="73"/>
      <c r="K153" s="103"/>
      <c r="L153" s="105"/>
      <c r="M153" s="104"/>
    </row>
    <row r="154" customFormat="false" ht="15" hidden="false" customHeight="false" outlineLevel="0" collapsed="false">
      <c r="B154" s="103"/>
      <c r="C154" s="103"/>
      <c r="D154" s="104"/>
      <c r="E154" s="69"/>
      <c r="F154" s="103"/>
      <c r="G154" s="105"/>
      <c r="H154" s="104"/>
      <c r="I154" s="69"/>
      <c r="J154" s="73"/>
      <c r="K154" s="103"/>
      <c r="L154" s="105"/>
      <c r="M154" s="104"/>
    </row>
    <row r="155" customFormat="false" ht="15" hidden="false" customHeight="false" outlineLevel="0" collapsed="false">
      <c r="B155" s="103"/>
      <c r="C155" s="103"/>
      <c r="D155" s="104"/>
      <c r="E155" s="69"/>
      <c r="F155" s="103"/>
      <c r="G155" s="105"/>
      <c r="H155" s="104"/>
      <c r="I155" s="69"/>
      <c r="J155" s="73"/>
      <c r="K155" s="103"/>
      <c r="L155" s="105"/>
      <c r="M155" s="104"/>
    </row>
    <row r="156" customFormat="false" ht="15" hidden="false" customHeight="false" outlineLevel="0" collapsed="false">
      <c r="B156" s="103"/>
      <c r="C156" s="103"/>
      <c r="D156" s="104"/>
      <c r="E156" s="69"/>
      <c r="F156" s="103"/>
      <c r="G156" s="105"/>
      <c r="H156" s="104"/>
      <c r="I156" s="69"/>
      <c r="J156" s="73"/>
      <c r="K156" s="103"/>
      <c r="L156" s="105"/>
      <c r="M156" s="104"/>
    </row>
    <row r="157" customFormat="false" ht="15" hidden="false" customHeight="false" outlineLevel="0" collapsed="false">
      <c r="B157" s="103"/>
      <c r="C157" s="103"/>
      <c r="D157" s="104"/>
      <c r="E157" s="69"/>
      <c r="F157" s="103"/>
      <c r="G157" s="105"/>
      <c r="H157" s="104"/>
      <c r="I157" s="69"/>
      <c r="J157" s="73"/>
      <c r="K157" s="103"/>
      <c r="L157" s="105"/>
      <c r="M157" s="104"/>
    </row>
    <row r="158" customFormat="false" ht="15" hidden="false" customHeight="false" outlineLevel="0" collapsed="false">
      <c r="B158" s="103"/>
      <c r="C158" s="103"/>
      <c r="D158" s="104"/>
      <c r="E158" s="69"/>
      <c r="F158" s="103"/>
      <c r="G158" s="105"/>
      <c r="H158" s="104"/>
      <c r="I158" s="69"/>
      <c r="J158" s="73"/>
      <c r="K158" s="103"/>
      <c r="L158" s="105"/>
      <c r="M158" s="104"/>
    </row>
    <row r="159" customFormat="false" ht="15" hidden="false" customHeight="false" outlineLevel="0" collapsed="false">
      <c r="B159" s="103"/>
      <c r="C159" s="103"/>
      <c r="D159" s="104"/>
      <c r="E159" s="69"/>
      <c r="F159" s="103"/>
      <c r="G159" s="105"/>
      <c r="H159" s="104"/>
      <c r="I159" s="69"/>
      <c r="J159" s="73"/>
      <c r="K159" s="103"/>
      <c r="L159" s="105"/>
      <c r="M159" s="104"/>
    </row>
    <row r="160" customFormat="false" ht="15" hidden="false" customHeight="false" outlineLevel="0" collapsed="false">
      <c r="B160" s="103"/>
      <c r="C160" s="103"/>
      <c r="D160" s="104"/>
      <c r="E160" s="69"/>
      <c r="F160" s="103"/>
      <c r="G160" s="105"/>
      <c r="H160" s="104"/>
      <c r="I160" s="69"/>
      <c r="J160" s="73"/>
      <c r="K160" s="103"/>
      <c r="L160" s="105"/>
      <c r="M160" s="104"/>
    </row>
    <row r="161" customFormat="false" ht="15" hidden="false" customHeight="false" outlineLevel="0" collapsed="false">
      <c r="B161" s="103"/>
      <c r="C161" s="103"/>
      <c r="D161" s="104"/>
      <c r="E161" s="69"/>
      <c r="F161" s="103"/>
      <c r="G161" s="105"/>
      <c r="H161" s="104"/>
      <c r="I161" s="69"/>
      <c r="J161" s="73"/>
      <c r="K161" s="103"/>
      <c r="L161" s="105"/>
      <c r="M161" s="104"/>
    </row>
    <row r="162" customFormat="false" ht="15" hidden="false" customHeight="false" outlineLevel="0" collapsed="false">
      <c r="B162" s="103"/>
      <c r="C162" s="103"/>
      <c r="D162" s="104"/>
      <c r="E162" s="69"/>
      <c r="F162" s="103"/>
      <c r="G162" s="105"/>
      <c r="H162" s="104"/>
      <c r="I162" s="69"/>
      <c r="J162" s="73"/>
      <c r="K162" s="103"/>
      <c r="L162" s="105"/>
      <c r="M162" s="104"/>
    </row>
    <row r="163" customFormat="false" ht="15" hidden="false" customHeight="false" outlineLevel="0" collapsed="false">
      <c r="B163" s="103"/>
      <c r="C163" s="103"/>
      <c r="D163" s="104"/>
      <c r="E163" s="69"/>
      <c r="F163" s="103"/>
      <c r="G163" s="105"/>
      <c r="H163" s="104"/>
      <c r="I163" s="69"/>
      <c r="J163" s="73"/>
      <c r="K163" s="103"/>
      <c r="L163" s="105"/>
      <c r="M163" s="104"/>
    </row>
    <row r="164" customFormat="false" ht="15" hidden="false" customHeight="false" outlineLevel="0" collapsed="false">
      <c r="B164" s="103"/>
      <c r="C164" s="103"/>
      <c r="D164" s="104"/>
      <c r="E164" s="69"/>
      <c r="F164" s="103"/>
      <c r="G164" s="105"/>
      <c r="H164" s="104"/>
      <c r="I164" s="69"/>
      <c r="J164" s="73"/>
      <c r="K164" s="103"/>
      <c r="L164" s="105"/>
      <c r="M164" s="104"/>
    </row>
    <row r="165" customFormat="false" ht="15" hidden="false" customHeight="false" outlineLevel="0" collapsed="false">
      <c r="B165" s="103"/>
      <c r="C165" s="103"/>
      <c r="D165" s="104"/>
      <c r="E165" s="69"/>
      <c r="F165" s="103"/>
      <c r="G165" s="105"/>
      <c r="H165" s="104"/>
      <c r="I165" s="69"/>
      <c r="J165" s="73"/>
      <c r="K165" s="103"/>
      <c r="L165" s="105"/>
      <c r="M165" s="104"/>
    </row>
    <row r="166" customFormat="false" ht="15" hidden="false" customHeight="false" outlineLevel="0" collapsed="false">
      <c r="B166" s="103"/>
      <c r="C166" s="103"/>
      <c r="D166" s="104"/>
      <c r="E166" s="69"/>
      <c r="F166" s="103"/>
      <c r="G166" s="105"/>
      <c r="H166" s="104"/>
      <c r="I166" s="69"/>
      <c r="J166" s="73"/>
      <c r="K166" s="103"/>
      <c r="L166" s="105"/>
      <c r="M166" s="104"/>
    </row>
    <row r="167" customFormat="false" ht="15" hidden="false" customHeight="false" outlineLevel="0" collapsed="false">
      <c r="B167" s="103"/>
      <c r="C167" s="103"/>
      <c r="D167" s="104"/>
      <c r="E167" s="69"/>
      <c r="F167" s="103"/>
      <c r="G167" s="105"/>
      <c r="H167" s="104"/>
      <c r="I167" s="69"/>
      <c r="J167" s="73"/>
      <c r="K167" s="103"/>
      <c r="L167" s="105"/>
      <c r="M167" s="104"/>
    </row>
    <row r="168" customFormat="false" ht="15" hidden="false" customHeight="false" outlineLevel="0" collapsed="false">
      <c r="B168" s="103"/>
      <c r="C168" s="103"/>
      <c r="D168" s="104"/>
      <c r="E168" s="69"/>
      <c r="F168" s="103"/>
      <c r="G168" s="105"/>
      <c r="H168" s="104"/>
      <c r="I168" s="69"/>
      <c r="J168" s="73"/>
      <c r="K168" s="103"/>
      <c r="L168" s="105"/>
      <c r="M168" s="104"/>
    </row>
    <row r="169" customFormat="false" ht="15" hidden="false" customHeight="false" outlineLevel="0" collapsed="false">
      <c r="B169" s="103"/>
      <c r="C169" s="103"/>
      <c r="D169" s="104"/>
      <c r="E169" s="69"/>
      <c r="F169" s="103"/>
      <c r="G169" s="105"/>
      <c r="H169" s="104"/>
      <c r="I169" s="69"/>
      <c r="J169" s="73"/>
      <c r="K169" s="103"/>
      <c r="L169" s="105"/>
      <c r="M169" s="104"/>
    </row>
    <row r="170" customFormat="false" ht="15" hidden="false" customHeight="false" outlineLevel="0" collapsed="false">
      <c r="B170" s="103"/>
      <c r="C170" s="103"/>
      <c r="D170" s="104"/>
      <c r="E170" s="69"/>
      <c r="F170" s="103"/>
      <c r="G170" s="105"/>
      <c r="H170" s="104"/>
      <c r="I170" s="69"/>
      <c r="J170" s="73"/>
      <c r="K170" s="103"/>
      <c r="L170" s="105"/>
      <c r="M170" s="104"/>
    </row>
    <row r="171" customFormat="false" ht="15" hidden="false" customHeight="false" outlineLevel="0" collapsed="false">
      <c r="B171" s="103"/>
      <c r="C171" s="103"/>
      <c r="D171" s="104"/>
      <c r="E171" s="69"/>
      <c r="F171" s="103"/>
      <c r="G171" s="105"/>
      <c r="H171" s="104"/>
      <c r="I171" s="69"/>
      <c r="J171" s="73"/>
      <c r="K171" s="103"/>
      <c r="L171" s="105"/>
      <c r="M171" s="104"/>
    </row>
    <row r="172" customFormat="false" ht="15" hidden="false" customHeight="false" outlineLevel="0" collapsed="false">
      <c r="B172" s="103"/>
      <c r="C172" s="103"/>
      <c r="D172" s="104"/>
      <c r="E172" s="69"/>
      <c r="F172" s="103"/>
      <c r="G172" s="105"/>
      <c r="H172" s="104"/>
      <c r="I172" s="69"/>
      <c r="J172" s="73"/>
      <c r="K172" s="103"/>
      <c r="L172" s="105"/>
      <c r="M172" s="104"/>
    </row>
    <row r="173" customFormat="false" ht="15" hidden="false" customHeight="false" outlineLevel="0" collapsed="false">
      <c r="B173" s="103"/>
      <c r="C173" s="103"/>
      <c r="D173" s="104"/>
      <c r="E173" s="69"/>
      <c r="F173" s="103"/>
      <c r="G173" s="105"/>
      <c r="H173" s="104"/>
      <c r="I173" s="69"/>
      <c r="J173" s="73"/>
      <c r="K173" s="103"/>
      <c r="L173" s="105"/>
      <c r="M173" s="104"/>
    </row>
    <row r="174" customFormat="false" ht="15" hidden="false" customHeight="false" outlineLevel="0" collapsed="false">
      <c r="B174" s="103"/>
      <c r="C174" s="103"/>
      <c r="D174" s="104"/>
      <c r="E174" s="69"/>
      <c r="F174" s="103"/>
      <c r="G174" s="105"/>
      <c r="H174" s="104"/>
      <c r="I174" s="69"/>
      <c r="J174" s="73"/>
      <c r="K174" s="103"/>
      <c r="L174" s="105"/>
      <c r="M174" s="104"/>
    </row>
    <row r="175" customFormat="false" ht="15" hidden="false" customHeight="false" outlineLevel="0" collapsed="false">
      <c r="B175" s="103"/>
      <c r="C175" s="103"/>
      <c r="D175" s="104"/>
      <c r="E175" s="69"/>
      <c r="F175" s="103"/>
      <c r="G175" s="105"/>
      <c r="H175" s="104"/>
      <c r="I175" s="69"/>
      <c r="J175" s="73"/>
      <c r="K175" s="103"/>
      <c r="L175" s="105"/>
      <c r="M175" s="104"/>
    </row>
    <row r="176" customFormat="false" ht="15" hidden="false" customHeight="false" outlineLevel="0" collapsed="false">
      <c r="B176" s="103"/>
      <c r="C176" s="103"/>
      <c r="D176" s="104"/>
      <c r="E176" s="69"/>
      <c r="F176" s="103"/>
      <c r="G176" s="105"/>
      <c r="H176" s="104"/>
      <c r="I176" s="69"/>
      <c r="J176" s="73"/>
      <c r="K176" s="103"/>
      <c r="L176" s="105"/>
      <c r="M176" s="104"/>
    </row>
    <row r="177" customFormat="false" ht="15" hidden="false" customHeight="false" outlineLevel="0" collapsed="false">
      <c r="B177" s="103"/>
      <c r="C177" s="103"/>
      <c r="D177" s="104"/>
      <c r="E177" s="69"/>
      <c r="F177" s="103"/>
      <c r="G177" s="105"/>
      <c r="H177" s="104"/>
      <c r="I177" s="69"/>
      <c r="J177" s="73"/>
      <c r="K177" s="103"/>
      <c r="L177" s="105"/>
      <c r="M177" s="104"/>
    </row>
    <row r="178" customFormat="false" ht="15" hidden="false" customHeight="false" outlineLevel="0" collapsed="false">
      <c r="B178" s="103"/>
      <c r="C178" s="103"/>
      <c r="D178" s="104"/>
      <c r="E178" s="69"/>
      <c r="F178" s="103"/>
      <c r="G178" s="105"/>
      <c r="H178" s="104"/>
      <c r="I178" s="69"/>
      <c r="J178" s="73"/>
      <c r="K178" s="103"/>
      <c r="L178" s="105"/>
      <c r="M178" s="104"/>
    </row>
    <row r="179" customFormat="false" ht="15" hidden="false" customHeight="false" outlineLevel="0" collapsed="false">
      <c r="B179" s="103"/>
      <c r="C179" s="103"/>
      <c r="D179" s="104"/>
      <c r="E179" s="69"/>
      <c r="F179" s="103"/>
      <c r="G179" s="105"/>
      <c r="H179" s="104"/>
      <c r="I179" s="69"/>
      <c r="J179" s="73"/>
      <c r="K179" s="103"/>
      <c r="L179" s="105"/>
      <c r="M179" s="104"/>
    </row>
    <row r="180" customFormat="false" ht="15" hidden="false" customHeight="false" outlineLevel="0" collapsed="false">
      <c r="B180" s="103"/>
      <c r="C180" s="103"/>
      <c r="D180" s="104"/>
      <c r="E180" s="69"/>
      <c r="F180" s="103"/>
      <c r="G180" s="105"/>
      <c r="H180" s="104"/>
      <c r="I180" s="69"/>
      <c r="J180" s="73"/>
      <c r="K180" s="103"/>
      <c r="L180" s="105"/>
      <c r="M180" s="104"/>
    </row>
    <row r="181" customFormat="false" ht="15" hidden="false" customHeight="false" outlineLevel="0" collapsed="false">
      <c r="B181" s="103"/>
      <c r="C181" s="103"/>
      <c r="D181" s="104"/>
      <c r="E181" s="69"/>
      <c r="F181" s="103"/>
      <c r="G181" s="105"/>
      <c r="H181" s="104"/>
      <c r="I181" s="69"/>
      <c r="J181" s="73"/>
      <c r="K181" s="103"/>
      <c r="L181" s="105"/>
      <c r="M181" s="104"/>
    </row>
    <row r="182" customFormat="false" ht="15" hidden="false" customHeight="false" outlineLevel="0" collapsed="false">
      <c r="B182" s="103"/>
      <c r="C182" s="103"/>
      <c r="D182" s="104"/>
      <c r="E182" s="69"/>
      <c r="F182" s="103"/>
      <c r="G182" s="105"/>
      <c r="H182" s="104"/>
      <c r="I182" s="69"/>
      <c r="J182" s="73"/>
      <c r="K182" s="103"/>
      <c r="L182" s="105"/>
      <c r="M182" s="104"/>
    </row>
    <row r="183" customFormat="false" ht="15" hidden="false" customHeight="false" outlineLevel="0" collapsed="false">
      <c r="B183" s="103"/>
      <c r="C183" s="103"/>
      <c r="D183" s="104"/>
      <c r="E183" s="69"/>
      <c r="F183" s="103"/>
      <c r="G183" s="105"/>
      <c r="H183" s="104"/>
      <c r="I183" s="69"/>
      <c r="J183" s="73"/>
      <c r="K183" s="103"/>
      <c r="L183" s="105"/>
      <c r="M183" s="104"/>
    </row>
    <row r="184" customFormat="false" ht="15" hidden="false" customHeight="false" outlineLevel="0" collapsed="false">
      <c r="B184" s="103"/>
      <c r="C184" s="103"/>
      <c r="D184" s="104"/>
      <c r="E184" s="69"/>
      <c r="F184" s="103"/>
      <c r="G184" s="105"/>
      <c r="H184" s="104"/>
      <c r="I184" s="69"/>
      <c r="J184" s="73"/>
      <c r="K184" s="103"/>
      <c r="L184" s="105"/>
      <c r="M184" s="104"/>
    </row>
    <row r="185" customFormat="false" ht="15" hidden="false" customHeight="false" outlineLevel="0" collapsed="false">
      <c r="B185" s="103"/>
      <c r="C185" s="103"/>
      <c r="D185" s="104"/>
      <c r="E185" s="69"/>
      <c r="F185" s="103"/>
      <c r="G185" s="105"/>
      <c r="H185" s="104"/>
      <c r="I185" s="69"/>
      <c r="J185" s="73"/>
      <c r="K185" s="103"/>
      <c r="L185" s="105"/>
      <c r="M185" s="104"/>
    </row>
    <row r="186" customFormat="false" ht="15" hidden="false" customHeight="false" outlineLevel="0" collapsed="false">
      <c r="B186" s="103"/>
      <c r="C186" s="103"/>
      <c r="D186" s="104"/>
      <c r="E186" s="69"/>
      <c r="F186" s="103"/>
      <c r="G186" s="105"/>
      <c r="H186" s="104"/>
      <c r="I186" s="69"/>
      <c r="J186" s="73"/>
      <c r="K186" s="103"/>
      <c r="L186" s="105"/>
      <c r="M186" s="104"/>
    </row>
    <row r="187" customFormat="false" ht="15" hidden="false" customHeight="false" outlineLevel="0" collapsed="false">
      <c r="B187" s="103"/>
      <c r="C187" s="103"/>
      <c r="D187" s="104"/>
      <c r="E187" s="69"/>
      <c r="F187" s="103"/>
      <c r="G187" s="105"/>
      <c r="H187" s="104"/>
      <c r="I187" s="69"/>
      <c r="J187" s="73"/>
      <c r="K187" s="103"/>
      <c r="L187" s="105"/>
      <c r="M187" s="104"/>
    </row>
    <row r="188" customFormat="false" ht="15" hidden="false" customHeight="false" outlineLevel="0" collapsed="false">
      <c r="B188" s="103"/>
      <c r="C188" s="103"/>
      <c r="D188" s="104"/>
      <c r="E188" s="69"/>
      <c r="F188" s="103"/>
      <c r="G188" s="105"/>
      <c r="H188" s="104"/>
      <c r="I188" s="69"/>
      <c r="J188" s="73"/>
      <c r="K188" s="103"/>
      <c r="L188" s="105"/>
      <c r="M188" s="104"/>
    </row>
    <row r="189" customFormat="false" ht="15" hidden="false" customHeight="false" outlineLevel="0" collapsed="false">
      <c r="B189" s="103"/>
      <c r="C189" s="103"/>
      <c r="D189" s="104"/>
      <c r="E189" s="69"/>
      <c r="F189" s="103"/>
      <c r="G189" s="105"/>
      <c r="H189" s="104"/>
      <c r="I189" s="69"/>
      <c r="J189" s="73"/>
      <c r="K189" s="103"/>
      <c r="L189" s="105"/>
      <c r="M189" s="104"/>
    </row>
    <row r="190" customFormat="false" ht="15" hidden="false" customHeight="false" outlineLevel="0" collapsed="false">
      <c r="B190" s="103"/>
      <c r="C190" s="103"/>
      <c r="D190" s="104"/>
      <c r="E190" s="69"/>
      <c r="F190" s="103"/>
      <c r="G190" s="105"/>
      <c r="H190" s="104"/>
      <c r="I190" s="69"/>
      <c r="J190" s="73"/>
      <c r="K190" s="103"/>
      <c r="L190" s="105"/>
      <c r="M190" s="104"/>
    </row>
    <row r="191" customFormat="false" ht="15" hidden="false" customHeight="false" outlineLevel="0" collapsed="false">
      <c r="B191" s="103"/>
      <c r="C191" s="103"/>
      <c r="D191" s="104"/>
      <c r="E191" s="69"/>
      <c r="F191" s="103"/>
      <c r="G191" s="105"/>
      <c r="H191" s="104"/>
      <c r="I191" s="69"/>
      <c r="J191" s="73"/>
      <c r="K191" s="103"/>
      <c r="L191" s="105"/>
      <c r="M191" s="104"/>
    </row>
    <row r="192" customFormat="false" ht="15" hidden="false" customHeight="false" outlineLevel="0" collapsed="false">
      <c r="B192" s="103"/>
      <c r="C192" s="103"/>
      <c r="D192" s="104"/>
      <c r="E192" s="69"/>
      <c r="F192" s="103"/>
      <c r="G192" s="105"/>
      <c r="H192" s="104"/>
      <c r="I192" s="69"/>
      <c r="J192" s="73"/>
      <c r="K192" s="103"/>
      <c r="L192" s="105"/>
      <c r="M192" s="104"/>
    </row>
    <row r="193" customFormat="false" ht="15" hidden="false" customHeight="false" outlineLevel="0" collapsed="false">
      <c r="B193" s="103"/>
      <c r="C193" s="103"/>
      <c r="D193" s="104"/>
      <c r="E193" s="69"/>
      <c r="F193" s="103"/>
      <c r="G193" s="105"/>
      <c r="H193" s="104"/>
      <c r="I193" s="69"/>
      <c r="J193" s="73"/>
      <c r="K193" s="103"/>
      <c r="L193" s="105"/>
      <c r="M193" s="104"/>
    </row>
    <row r="194" customFormat="false" ht="15" hidden="false" customHeight="false" outlineLevel="0" collapsed="false">
      <c r="B194" s="103"/>
      <c r="C194" s="103"/>
      <c r="D194" s="104"/>
      <c r="E194" s="69"/>
      <c r="F194" s="103"/>
      <c r="G194" s="105"/>
      <c r="H194" s="104"/>
      <c r="I194" s="69"/>
      <c r="J194" s="73"/>
      <c r="K194" s="103"/>
      <c r="L194" s="105"/>
      <c r="M194" s="104"/>
    </row>
    <row r="195" customFormat="false" ht="15" hidden="false" customHeight="false" outlineLevel="0" collapsed="false">
      <c r="B195" s="103"/>
      <c r="C195" s="103"/>
      <c r="D195" s="104"/>
      <c r="E195" s="69"/>
      <c r="F195" s="103"/>
      <c r="G195" s="105"/>
      <c r="H195" s="104"/>
      <c r="I195" s="69"/>
      <c r="J195" s="73"/>
      <c r="K195" s="103"/>
      <c r="L195" s="105"/>
      <c r="M195" s="104"/>
    </row>
    <row r="196" customFormat="false" ht="15" hidden="false" customHeight="false" outlineLevel="0" collapsed="false">
      <c r="B196" s="103"/>
      <c r="C196" s="103"/>
      <c r="D196" s="104"/>
      <c r="E196" s="69"/>
      <c r="F196" s="103"/>
      <c r="G196" s="105"/>
      <c r="H196" s="104"/>
      <c r="I196" s="69"/>
      <c r="J196" s="73"/>
      <c r="K196" s="103"/>
      <c r="L196" s="105"/>
      <c r="M196" s="104"/>
    </row>
    <row r="197" customFormat="false" ht="15" hidden="false" customHeight="false" outlineLevel="0" collapsed="false">
      <c r="B197" s="103"/>
      <c r="C197" s="103"/>
      <c r="D197" s="104"/>
      <c r="E197" s="69"/>
      <c r="F197" s="103"/>
      <c r="G197" s="105"/>
      <c r="H197" s="104"/>
      <c r="I197" s="69"/>
      <c r="J197" s="73"/>
      <c r="K197" s="103"/>
      <c r="L197" s="105"/>
      <c r="M197" s="104"/>
    </row>
    <row r="198" customFormat="false" ht="15" hidden="false" customHeight="false" outlineLevel="0" collapsed="false">
      <c r="B198" s="103"/>
      <c r="C198" s="103"/>
      <c r="D198" s="104"/>
      <c r="E198" s="69"/>
      <c r="F198" s="103"/>
      <c r="G198" s="105"/>
      <c r="H198" s="104"/>
      <c r="I198" s="69"/>
      <c r="J198" s="73"/>
      <c r="K198" s="103"/>
      <c r="L198" s="105"/>
      <c r="M198" s="104"/>
    </row>
    <row r="199" customFormat="false" ht="15" hidden="false" customHeight="false" outlineLevel="0" collapsed="false">
      <c r="B199" s="103"/>
      <c r="C199" s="103"/>
      <c r="D199" s="104"/>
      <c r="E199" s="69"/>
      <c r="F199" s="103"/>
      <c r="G199" s="105"/>
      <c r="H199" s="104"/>
      <c r="I199" s="69"/>
      <c r="J199" s="73"/>
      <c r="K199" s="103"/>
      <c r="L199" s="105"/>
      <c r="M199" s="104"/>
    </row>
    <row r="200" customFormat="false" ht="15" hidden="false" customHeight="false" outlineLevel="0" collapsed="false">
      <c r="B200" s="103"/>
      <c r="C200" s="103"/>
      <c r="D200" s="104"/>
      <c r="E200" s="69"/>
      <c r="F200" s="103"/>
      <c r="G200" s="105"/>
      <c r="H200" s="104"/>
      <c r="I200" s="69"/>
      <c r="J200" s="73"/>
      <c r="K200" s="103"/>
      <c r="L200" s="105"/>
      <c r="M200" s="104"/>
    </row>
    <row r="201" customFormat="false" ht="15" hidden="false" customHeight="false" outlineLevel="0" collapsed="false">
      <c r="B201" s="103"/>
      <c r="C201" s="103"/>
      <c r="D201" s="104"/>
      <c r="E201" s="69"/>
      <c r="F201" s="103"/>
      <c r="G201" s="105"/>
      <c r="H201" s="104"/>
      <c r="I201" s="69"/>
      <c r="J201" s="73"/>
      <c r="K201" s="103"/>
      <c r="L201" s="105"/>
      <c r="M201" s="104"/>
    </row>
    <row r="202" customFormat="false" ht="15" hidden="false" customHeight="false" outlineLevel="0" collapsed="false">
      <c r="B202" s="103"/>
      <c r="C202" s="103"/>
      <c r="D202" s="104"/>
      <c r="E202" s="69"/>
      <c r="F202" s="103"/>
      <c r="G202" s="105"/>
      <c r="H202" s="104"/>
      <c r="I202" s="69"/>
      <c r="J202" s="73"/>
      <c r="K202" s="103"/>
      <c r="L202" s="105"/>
      <c r="M202" s="104"/>
    </row>
    <row r="203" customFormat="false" ht="15" hidden="false" customHeight="false" outlineLevel="0" collapsed="false">
      <c r="B203" s="103"/>
      <c r="C203" s="103"/>
      <c r="D203" s="104"/>
      <c r="E203" s="69"/>
      <c r="F203" s="103"/>
      <c r="G203" s="105"/>
      <c r="H203" s="104"/>
      <c r="I203" s="69"/>
      <c r="J203" s="73"/>
      <c r="K203" s="103"/>
      <c r="L203" s="105"/>
      <c r="M203" s="104"/>
    </row>
    <row r="204" customFormat="false" ht="15" hidden="false" customHeight="false" outlineLevel="0" collapsed="false">
      <c r="B204" s="103"/>
      <c r="C204" s="103"/>
      <c r="D204" s="104"/>
      <c r="E204" s="69"/>
      <c r="F204" s="103"/>
      <c r="G204" s="105"/>
      <c r="H204" s="104"/>
      <c r="I204" s="69"/>
      <c r="J204" s="73"/>
      <c r="K204" s="103"/>
      <c r="L204" s="105"/>
      <c r="M204" s="104"/>
    </row>
    <row r="205" customFormat="false" ht="15" hidden="false" customHeight="false" outlineLevel="0" collapsed="false">
      <c r="B205" s="103"/>
      <c r="C205" s="103"/>
      <c r="D205" s="104"/>
      <c r="E205" s="69"/>
      <c r="F205" s="103"/>
      <c r="G205" s="105"/>
      <c r="H205" s="104"/>
      <c r="I205" s="69"/>
      <c r="J205" s="73"/>
      <c r="K205" s="103"/>
      <c r="L205" s="105"/>
      <c r="M205" s="104"/>
    </row>
    <row r="206" customFormat="false" ht="15" hidden="false" customHeight="false" outlineLevel="0" collapsed="false">
      <c r="B206" s="103"/>
      <c r="C206" s="103"/>
      <c r="D206" s="104"/>
      <c r="E206" s="69"/>
      <c r="F206" s="103"/>
      <c r="G206" s="105"/>
      <c r="H206" s="104"/>
      <c r="I206" s="69"/>
      <c r="J206" s="73"/>
      <c r="K206" s="103"/>
      <c r="L206" s="105"/>
      <c r="M206" s="104"/>
    </row>
    <row r="207" customFormat="false" ht="15" hidden="false" customHeight="false" outlineLevel="0" collapsed="false">
      <c r="B207" s="103"/>
      <c r="C207" s="103"/>
      <c r="D207" s="104"/>
      <c r="E207" s="69"/>
      <c r="F207" s="103"/>
      <c r="G207" s="105"/>
      <c r="H207" s="104"/>
      <c r="I207" s="69"/>
      <c r="J207" s="73"/>
      <c r="K207" s="103"/>
      <c r="L207" s="105"/>
      <c r="M207" s="104"/>
    </row>
    <row r="208" customFormat="false" ht="15" hidden="false" customHeight="false" outlineLevel="0" collapsed="false">
      <c r="B208" s="103"/>
      <c r="C208" s="103"/>
      <c r="D208" s="104"/>
      <c r="E208" s="69"/>
      <c r="F208" s="103"/>
      <c r="G208" s="105"/>
      <c r="H208" s="104"/>
      <c r="I208" s="69"/>
      <c r="J208" s="73"/>
      <c r="K208" s="103"/>
      <c r="L208" s="105"/>
      <c r="M208" s="104"/>
    </row>
    <row r="209" customFormat="false" ht="15" hidden="false" customHeight="false" outlineLevel="0" collapsed="false">
      <c r="B209" s="103"/>
      <c r="C209" s="103"/>
      <c r="D209" s="104"/>
      <c r="E209" s="69"/>
      <c r="F209" s="103"/>
      <c r="G209" s="105"/>
      <c r="H209" s="104"/>
      <c r="I209" s="69"/>
      <c r="J209" s="73"/>
      <c r="K209" s="103"/>
      <c r="L209" s="105"/>
      <c r="M209" s="104"/>
    </row>
    <row r="210" customFormat="false" ht="15" hidden="false" customHeight="false" outlineLevel="0" collapsed="false">
      <c r="B210" s="103"/>
      <c r="C210" s="103"/>
      <c r="D210" s="104"/>
      <c r="E210" s="69"/>
      <c r="F210" s="103"/>
      <c r="G210" s="105"/>
      <c r="H210" s="104"/>
      <c r="I210" s="69"/>
      <c r="J210" s="73"/>
      <c r="K210" s="103"/>
      <c r="L210" s="105"/>
      <c r="M210" s="104"/>
    </row>
    <row r="211" customFormat="false" ht="15" hidden="false" customHeight="false" outlineLevel="0" collapsed="false">
      <c r="B211" s="103"/>
      <c r="C211" s="103"/>
      <c r="D211" s="104"/>
      <c r="E211" s="69"/>
      <c r="F211" s="103"/>
      <c r="G211" s="105"/>
      <c r="H211" s="104"/>
      <c r="I211" s="69"/>
      <c r="J211" s="73"/>
      <c r="K211" s="103"/>
      <c r="L211" s="105"/>
      <c r="M211" s="104"/>
    </row>
    <row r="212" customFormat="false" ht="15" hidden="false" customHeight="false" outlineLevel="0" collapsed="false">
      <c r="B212" s="103"/>
      <c r="C212" s="103"/>
      <c r="D212" s="104"/>
      <c r="E212" s="69"/>
      <c r="F212" s="103"/>
      <c r="G212" s="105"/>
      <c r="H212" s="104"/>
      <c r="I212" s="69"/>
      <c r="J212" s="73"/>
      <c r="K212" s="103"/>
      <c r="L212" s="105"/>
      <c r="M212" s="104"/>
    </row>
    <row r="213" customFormat="false" ht="15" hidden="false" customHeight="false" outlineLevel="0" collapsed="false">
      <c r="B213" s="103"/>
      <c r="C213" s="103"/>
      <c r="D213" s="104"/>
      <c r="E213" s="69"/>
      <c r="F213" s="103"/>
      <c r="G213" s="105"/>
      <c r="H213" s="104"/>
      <c r="I213" s="69"/>
      <c r="J213" s="73"/>
      <c r="K213" s="103"/>
      <c r="L213" s="105"/>
      <c r="M213" s="104"/>
    </row>
    <row r="214" customFormat="false" ht="15" hidden="false" customHeight="false" outlineLevel="0" collapsed="false">
      <c r="B214" s="103"/>
      <c r="C214" s="103"/>
      <c r="D214" s="104"/>
      <c r="E214" s="69"/>
      <c r="F214" s="103"/>
      <c r="G214" s="105"/>
      <c r="H214" s="104"/>
      <c r="I214" s="69"/>
      <c r="J214" s="73"/>
      <c r="K214" s="103"/>
      <c r="L214" s="105"/>
      <c r="M214" s="104"/>
    </row>
    <row r="215" customFormat="false" ht="15" hidden="false" customHeight="false" outlineLevel="0" collapsed="false">
      <c r="B215" s="103"/>
      <c r="C215" s="103"/>
      <c r="D215" s="104"/>
      <c r="E215" s="69"/>
      <c r="F215" s="103"/>
      <c r="G215" s="105"/>
      <c r="H215" s="104"/>
      <c r="I215" s="69"/>
      <c r="J215" s="73"/>
      <c r="K215" s="103"/>
      <c r="L215" s="105"/>
      <c r="M215" s="104"/>
    </row>
    <row r="216" customFormat="false" ht="15" hidden="false" customHeight="false" outlineLevel="0" collapsed="false">
      <c r="B216" s="103"/>
      <c r="C216" s="103"/>
      <c r="D216" s="104"/>
      <c r="E216" s="69"/>
      <c r="F216" s="103"/>
      <c r="G216" s="105"/>
      <c r="H216" s="104"/>
      <c r="I216" s="69"/>
      <c r="J216" s="73"/>
      <c r="K216" s="103"/>
      <c r="L216" s="105"/>
      <c r="M216" s="104"/>
    </row>
    <row r="217" customFormat="false" ht="15" hidden="false" customHeight="false" outlineLevel="0" collapsed="false">
      <c r="B217" s="103"/>
      <c r="C217" s="103"/>
      <c r="D217" s="104"/>
      <c r="E217" s="69"/>
      <c r="F217" s="103"/>
      <c r="G217" s="105"/>
      <c r="H217" s="104"/>
      <c r="I217" s="69"/>
      <c r="J217" s="73"/>
      <c r="K217" s="103"/>
      <c r="L217" s="105"/>
      <c r="M217" s="104"/>
    </row>
    <row r="218" customFormat="false" ht="15" hidden="false" customHeight="false" outlineLevel="0" collapsed="false">
      <c r="B218" s="103"/>
      <c r="C218" s="103"/>
      <c r="D218" s="104"/>
      <c r="E218" s="69"/>
      <c r="F218" s="103"/>
      <c r="G218" s="105"/>
      <c r="H218" s="104"/>
      <c r="I218" s="69"/>
      <c r="J218" s="73"/>
      <c r="K218" s="103"/>
      <c r="L218" s="105"/>
      <c r="M218" s="104"/>
    </row>
    <row r="219" customFormat="false" ht="15" hidden="false" customHeight="false" outlineLevel="0" collapsed="false">
      <c r="B219" s="103"/>
      <c r="C219" s="103"/>
      <c r="D219" s="104"/>
      <c r="E219" s="69"/>
      <c r="F219" s="103"/>
      <c r="G219" s="105"/>
      <c r="H219" s="104"/>
      <c r="I219" s="69"/>
      <c r="J219" s="73"/>
      <c r="K219" s="103"/>
      <c r="L219" s="105"/>
      <c r="M219" s="104"/>
    </row>
    <row r="220" customFormat="false" ht="15" hidden="false" customHeight="false" outlineLevel="0" collapsed="false">
      <c r="B220" s="103"/>
      <c r="C220" s="103"/>
      <c r="D220" s="104"/>
      <c r="E220" s="69"/>
      <c r="F220" s="103"/>
      <c r="G220" s="105"/>
      <c r="H220" s="104"/>
      <c r="I220" s="69"/>
      <c r="J220" s="73"/>
      <c r="K220" s="103"/>
      <c r="L220" s="105"/>
      <c r="M220" s="104"/>
    </row>
    <row r="221" customFormat="false" ht="15" hidden="false" customHeight="false" outlineLevel="0" collapsed="false">
      <c r="B221" s="103"/>
      <c r="C221" s="103"/>
      <c r="D221" s="104"/>
      <c r="E221" s="69"/>
      <c r="F221" s="103"/>
      <c r="G221" s="105"/>
      <c r="H221" s="104"/>
      <c r="I221" s="69"/>
      <c r="J221" s="73"/>
      <c r="K221" s="103"/>
      <c r="L221" s="105"/>
      <c r="M221" s="104"/>
    </row>
    <row r="222" customFormat="false" ht="15" hidden="false" customHeight="false" outlineLevel="0" collapsed="false">
      <c r="B222" s="103"/>
      <c r="C222" s="103"/>
      <c r="D222" s="104"/>
      <c r="E222" s="69"/>
      <c r="F222" s="103"/>
      <c r="G222" s="105"/>
      <c r="H222" s="104"/>
      <c r="I222" s="69"/>
      <c r="J222" s="73"/>
      <c r="K222" s="103"/>
      <c r="L222" s="105"/>
      <c r="M222" s="104"/>
    </row>
    <row r="223" customFormat="false" ht="15" hidden="false" customHeight="false" outlineLevel="0" collapsed="false">
      <c r="B223" s="103"/>
      <c r="C223" s="103"/>
      <c r="D223" s="104"/>
      <c r="E223" s="69"/>
      <c r="F223" s="103"/>
      <c r="G223" s="105"/>
      <c r="H223" s="104"/>
      <c r="I223" s="69"/>
      <c r="J223" s="73"/>
      <c r="K223" s="103"/>
      <c r="L223" s="105"/>
      <c r="M223" s="104"/>
    </row>
    <row r="224" customFormat="false" ht="15" hidden="false" customHeight="false" outlineLevel="0" collapsed="false">
      <c r="B224" s="103"/>
      <c r="C224" s="103"/>
      <c r="D224" s="104"/>
      <c r="E224" s="69"/>
      <c r="F224" s="103"/>
      <c r="G224" s="105"/>
      <c r="H224" s="104"/>
      <c r="I224" s="69"/>
      <c r="J224" s="73"/>
      <c r="K224" s="103"/>
      <c r="L224" s="105"/>
      <c r="M224" s="104"/>
    </row>
    <row r="225" customFormat="false" ht="15" hidden="false" customHeight="false" outlineLevel="0" collapsed="false">
      <c r="B225" s="103"/>
      <c r="C225" s="103"/>
      <c r="D225" s="104"/>
      <c r="E225" s="69"/>
      <c r="F225" s="103"/>
      <c r="G225" s="105"/>
      <c r="H225" s="104"/>
      <c r="I225" s="69"/>
      <c r="J225" s="73"/>
      <c r="K225" s="103"/>
      <c r="L225" s="105"/>
      <c r="M225" s="104"/>
    </row>
    <row r="226" customFormat="false" ht="15" hidden="false" customHeight="false" outlineLevel="0" collapsed="false">
      <c r="B226" s="103"/>
      <c r="C226" s="103"/>
      <c r="D226" s="104"/>
      <c r="E226" s="69"/>
      <c r="F226" s="103"/>
      <c r="G226" s="105"/>
      <c r="H226" s="104"/>
      <c r="I226" s="69"/>
      <c r="J226" s="73"/>
      <c r="K226" s="103"/>
      <c r="L226" s="105"/>
      <c r="M226" s="104"/>
    </row>
    <row r="227" customFormat="false" ht="15" hidden="false" customHeight="false" outlineLevel="0" collapsed="false">
      <c r="B227" s="103"/>
      <c r="C227" s="103"/>
      <c r="D227" s="104"/>
      <c r="E227" s="69"/>
      <c r="F227" s="103"/>
      <c r="G227" s="105"/>
      <c r="H227" s="104"/>
      <c r="I227" s="69"/>
      <c r="J227" s="73"/>
      <c r="K227" s="103"/>
      <c r="L227" s="105"/>
      <c r="M227" s="104"/>
    </row>
    <row r="228" customFormat="false" ht="15" hidden="false" customHeight="false" outlineLevel="0" collapsed="false">
      <c r="B228" s="103"/>
      <c r="C228" s="103"/>
      <c r="D228" s="104"/>
      <c r="E228" s="69"/>
      <c r="F228" s="103"/>
      <c r="G228" s="105"/>
      <c r="H228" s="104"/>
      <c r="I228" s="69"/>
      <c r="J228" s="73"/>
      <c r="K228" s="103"/>
      <c r="L228" s="105"/>
      <c r="M228" s="104"/>
    </row>
    <row r="229" customFormat="false" ht="15" hidden="false" customHeight="false" outlineLevel="0" collapsed="false">
      <c r="B229" s="103"/>
      <c r="C229" s="103"/>
      <c r="D229" s="104"/>
      <c r="E229" s="69"/>
      <c r="F229" s="103"/>
      <c r="G229" s="105"/>
      <c r="H229" s="104"/>
      <c r="I229" s="69"/>
      <c r="J229" s="73"/>
      <c r="K229" s="103"/>
      <c r="L229" s="105"/>
      <c r="M229" s="104"/>
    </row>
    <row r="230" customFormat="false" ht="15" hidden="false" customHeight="false" outlineLevel="0" collapsed="false">
      <c r="B230" s="103"/>
      <c r="C230" s="103"/>
      <c r="D230" s="104"/>
      <c r="E230" s="69"/>
      <c r="F230" s="103"/>
      <c r="G230" s="105"/>
      <c r="H230" s="104"/>
      <c r="I230" s="69"/>
      <c r="J230" s="73"/>
      <c r="K230" s="103"/>
      <c r="L230" s="105"/>
      <c r="M230" s="104"/>
    </row>
    <row r="231" customFormat="false" ht="15" hidden="false" customHeight="false" outlineLevel="0" collapsed="false">
      <c r="B231" s="103"/>
      <c r="C231" s="103"/>
      <c r="D231" s="104"/>
      <c r="E231" s="69"/>
      <c r="F231" s="103"/>
      <c r="G231" s="105"/>
      <c r="H231" s="104"/>
      <c r="I231" s="69"/>
      <c r="J231" s="73"/>
      <c r="K231" s="103"/>
      <c r="L231" s="105"/>
      <c r="M231" s="104"/>
    </row>
    <row r="232" customFormat="false" ht="15" hidden="false" customHeight="false" outlineLevel="0" collapsed="false">
      <c r="B232" s="103"/>
      <c r="C232" s="103"/>
      <c r="D232" s="104"/>
      <c r="E232" s="69"/>
      <c r="F232" s="103"/>
      <c r="G232" s="105"/>
      <c r="H232" s="104"/>
      <c r="I232" s="69"/>
      <c r="J232" s="73"/>
      <c r="K232" s="103"/>
      <c r="L232" s="105"/>
      <c r="M232" s="104"/>
    </row>
    <row r="233" customFormat="false" ht="15" hidden="false" customHeight="false" outlineLevel="0" collapsed="false">
      <c r="B233" s="103"/>
      <c r="C233" s="103"/>
      <c r="D233" s="104"/>
      <c r="E233" s="69"/>
      <c r="F233" s="103"/>
      <c r="G233" s="105"/>
      <c r="H233" s="104"/>
      <c r="I233" s="69"/>
      <c r="J233" s="73"/>
      <c r="K233" s="103"/>
      <c r="L233" s="105"/>
      <c r="M233" s="104"/>
    </row>
    <row r="234" customFormat="false" ht="15" hidden="false" customHeight="false" outlineLevel="0" collapsed="false">
      <c r="B234" s="103"/>
      <c r="C234" s="103"/>
      <c r="D234" s="104"/>
      <c r="E234" s="69"/>
      <c r="F234" s="103"/>
      <c r="G234" s="105"/>
      <c r="H234" s="104"/>
      <c r="I234" s="69"/>
      <c r="J234" s="73"/>
      <c r="K234" s="103"/>
      <c r="L234" s="105"/>
      <c r="M234" s="104"/>
    </row>
    <row r="235" customFormat="false" ht="15" hidden="false" customHeight="false" outlineLevel="0" collapsed="false">
      <c r="B235" s="103"/>
      <c r="C235" s="103"/>
      <c r="D235" s="104"/>
      <c r="E235" s="69"/>
      <c r="F235" s="103"/>
      <c r="G235" s="105"/>
      <c r="H235" s="104"/>
      <c r="I235" s="69"/>
      <c r="J235" s="73"/>
      <c r="K235" s="103"/>
      <c r="L235" s="105"/>
      <c r="M235" s="104"/>
    </row>
    <row r="236" customFormat="false" ht="15" hidden="false" customHeight="false" outlineLevel="0" collapsed="false">
      <c r="B236" s="103"/>
      <c r="C236" s="103"/>
      <c r="D236" s="104"/>
      <c r="E236" s="69"/>
      <c r="F236" s="103"/>
      <c r="G236" s="105"/>
      <c r="H236" s="104"/>
      <c r="I236" s="69"/>
      <c r="J236" s="73"/>
      <c r="K236" s="103"/>
      <c r="L236" s="105"/>
      <c r="M236" s="104"/>
    </row>
    <row r="237" customFormat="false" ht="15" hidden="false" customHeight="false" outlineLevel="0" collapsed="false">
      <c r="B237" s="103"/>
      <c r="C237" s="103"/>
      <c r="D237" s="104"/>
      <c r="E237" s="69"/>
      <c r="F237" s="103"/>
      <c r="G237" s="105"/>
      <c r="H237" s="104"/>
      <c r="I237" s="69"/>
      <c r="J237" s="73"/>
      <c r="K237" s="103"/>
      <c r="L237" s="105"/>
      <c r="M237" s="104"/>
    </row>
    <row r="238" customFormat="false" ht="15" hidden="false" customHeight="false" outlineLevel="0" collapsed="false">
      <c r="B238" s="103"/>
      <c r="C238" s="103"/>
      <c r="D238" s="104"/>
      <c r="E238" s="69"/>
      <c r="F238" s="103"/>
      <c r="G238" s="105"/>
      <c r="H238" s="104"/>
      <c r="I238" s="69"/>
      <c r="J238" s="73"/>
      <c r="K238" s="103"/>
      <c r="L238" s="105"/>
      <c r="M238" s="104"/>
    </row>
    <row r="239" customFormat="false" ht="15" hidden="false" customHeight="false" outlineLevel="0" collapsed="false">
      <c r="B239" s="103"/>
      <c r="C239" s="103"/>
      <c r="D239" s="104"/>
      <c r="E239" s="69"/>
      <c r="F239" s="103"/>
      <c r="G239" s="105"/>
      <c r="H239" s="104"/>
      <c r="I239" s="69"/>
      <c r="J239" s="73"/>
      <c r="K239" s="103"/>
      <c r="L239" s="105"/>
      <c r="M239" s="104"/>
    </row>
    <row r="240" customFormat="false" ht="15" hidden="false" customHeight="false" outlineLevel="0" collapsed="false">
      <c r="B240" s="103"/>
      <c r="C240" s="103"/>
      <c r="D240" s="104"/>
      <c r="E240" s="69"/>
      <c r="F240" s="103"/>
      <c r="G240" s="105"/>
      <c r="H240" s="104"/>
      <c r="I240" s="69"/>
      <c r="J240" s="73"/>
      <c r="K240" s="103"/>
      <c r="L240" s="105"/>
      <c r="M240" s="104"/>
    </row>
    <row r="241" customFormat="false" ht="15" hidden="false" customHeight="false" outlineLevel="0" collapsed="false">
      <c r="B241" s="103"/>
      <c r="C241" s="103"/>
      <c r="D241" s="104"/>
      <c r="E241" s="69"/>
      <c r="F241" s="103"/>
      <c r="G241" s="105"/>
      <c r="H241" s="104"/>
      <c r="I241" s="69"/>
      <c r="J241" s="73"/>
      <c r="K241" s="103"/>
      <c r="L241" s="105"/>
      <c r="M241" s="104"/>
    </row>
    <row r="242" customFormat="false" ht="15" hidden="false" customHeight="false" outlineLevel="0" collapsed="false">
      <c r="B242" s="103"/>
      <c r="C242" s="103"/>
      <c r="D242" s="104"/>
      <c r="E242" s="69"/>
      <c r="F242" s="103"/>
      <c r="G242" s="105"/>
      <c r="H242" s="104"/>
      <c r="I242" s="69"/>
      <c r="J242" s="73"/>
      <c r="K242" s="103"/>
      <c r="L242" s="105"/>
      <c r="M242" s="104"/>
    </row>
    <row r="243" customFormat="false" ht="15" hidden="false" customHeight="false" outlineLevel="0" collapsed="false">
      <c r="B243" s="103"/>
      <c r="C243" s="103"/>
      <c r="D243" s="104"/>
      <c r="E243" s="69"/>
      <c r="F243" s="103"/>
      <c r="G243" s="105"/>
      <c r="H243" s="104"/>
      <c r="I243" s="69"/>
      <c r="J243" s="73"/>
      <c r="K243" s="103"/>
      <c r="L243" s="105"/>
      <c r="M243" s="104"/>
    </row>
    <row r="244" customFormat="false" ht="15" hidden="false" customHeight="false" outlineLevel="0" collapsed="false">
      <c r="B244" s="103"/>
      <c r="C244" s="103"/>
      <c r="D244" s="104"/>
      <c r="E244" s="69"/>
      <c r="F244" s="103"/>
      <c r="G244" s="105"/>
      <c r="H244" s="104"/>
      <c r="I244" s="69"/>
      <c r="J244" s="73"/>
      <c r="K244" s="103"/>
      <c r="L244" s="105"/>
      <c r="M244" s="104"/>
    </row>
    <row r="245" customFormat="false" ht="15" hidden="false" customHeight="false" outlineLevel="0" collapsed="false">
      <c r="B245" s="103"/>
      <c r="C245" s="103"/>
      <c r="D245" s="104"/>
      <c r="E245" s="69"/>
      <c r="F245" s="103"/>
      <c r="G245" s="105"/>
      <c r="H245" s="104"/>
      <c r="I245" s="69"/>
      <c r="J245" s="73"/>
      <c r="K245" s="103"/>
      <c r="L245" s="105"/>
      <c r="M245" s="104"/>
    </row>
    <row r="246" customFormat="false" ht="15" hidden="false" customHeight="false" outlineLevel="0" collapsed="false">
      <c r="B246" s="103"/>
      <c r="C246" s="103"/>
      <c r="D246" s="104"/>
      <c r="E246" s="69"/>
      <c r="F246" s="103"/>
      <c r="G246" s="105"/>
      <c r="H246" s="104"/>
      <c r="I246" s="69"/>
      <c r="J246" s="73"/>
      <c r="K246" s="103"/>
      <c r="L246" s="105"/>
      <c r="M246" s="104"/>
    </row>
    <row r="247" customFormat="false" ht="15" hidden="false" customHeight="false" outlineLevel="0" collapsed="false">
      <c r="B247" s="103"/>
      <c r="C247" s="103"/>
      <c r="D247" s="104"/>
      <c r="E247" s="69"/>
      <c r="F247" s="103"/>
      <c r="G247" s="105"/>
      <c r="H247" s="104"/>
      <c r="I247" s="69"/>
      <c r="J247" s="73"/>
      <c r="K247" s="103"/>
      <c r="L247" s="105"/>
      <c r="M247" s="104"/>
    </row>
    <row r="248" customFormat="false" ht="15" hidden="false" customHeight="false" outlineLevel="0" collapsed="false">
      <c r="B248" s="103"/>
      <c r="C248" s="103"/>
      <c r="D248" s="104"/>
      <c r="E248" s="69"/>
      <c r="F248" s="103"/>
      <c r="G248" s="105"/>
      <c r="H248" s="104"/>
      <c r="I248" s="69"/>
      <c r="J248" s="73"/>
      <c r="K248" s="103"/>
      <c r="L248" s="105"/>
      <c r="M248" s="104"/>
    </row>
    <row r="249" customFormat="false" ht="15" hidden="false" customHeight="false" outlineLevel="0" collapsed="false">
      <c r="B249" s="103"/>
      <c r="C249" s="103"/>
      <c r="D249" s="104"/>
      <c r="E249" s="69"/>
      <c r="F249" s="103"/>
      <c r="G249" s="105"/>
      <c r="H249" s="104"/>
      <c r="I249" s="69"/>
      <c r="J249" s="73"/>
      <c r="K249" s="103"/>
      <c r="L249" s="105"/>
      <c r="M249" s="104"/>
    </row>
    <row r="250" customFormat="false" ht="15" hidden="false" customHeight="false" outlineLevel="0" collapsed="false">
      <c r="B250" s="103"/>
      <c r="C250" s="103"/>
      <c r="D250" s="104"/>
      <c r="E250" s="69"/>
      <c r="F250" s="103"/>
      <c r="G250" s="105"/>
      <c r="H250" s="104"/>
      <c r="I250" s="69"/>
      <c r="J250" s="73"/>
      <c r="K250" s="103"/>
      <c r="L250" s="105"/>
      <c r="M250" s="104"/>
    </row>
    <row r="251" customFormat="false" ht="15" hidden="false" customHeight="false" outlineLevel="0" collapsed="false">
      <c r="B251" s="103"/>
      <c r="C251" s="103"/>
      <c r="D251" s="104"/>
      <c r="E251" s="69"/>
      <c r="F251" s="103"/>
      <c r="G251" s="105"/>
      <c r="H251" s="104"/>
      <c r="I251" s="69"/>
      <c r="J251" s="73"/>
      <c r="K251" s="103"/>
      <c r="L251" s="105"/>
      <c r="M251" s="104"/>
    </row>
    <row r="252" customFormat="false" ht="15" hidden="false" customHeight="false" outlineLevel="0" collapsed="false">
      <c r="B252" s="103"/>
      <c r="C252" s="103"/>
      <c r="D252" s="104"/>
      <c r="E252" s="69"/>
      <c r="F252" s="103"/>
      <c r="G252" s="105"/>
      <c r="H252" s="104"/>
      <c r="I252" s="69"/>
      <c r="J252" s="73"/>
      <c r="K252" s="103"/>
      <c r="L252" s="105"/>
      <c r="M252" s="104"/>
    </row>
    <row r="253" customFormat="false" ht="15" hidden="false" customHeight="false" outlineLevel="0" collapsed="false">
      <c r="B253" s="103"/>
      <c r="C253" s="103"/>
      <c r="D253" s="104"/>
      <c r="E253" s="69"/>
      <c r="F253" s="103"/>
      <c r="G253" s="105"/>
      <c r="H253" s="104"/>
      <c r="I253" s="69"/>
      <c r="J253" s="73"/>
      <c r="K253" s="103"/>
      <c r="L253" s="105"/>
      <c r="M253" s="104"/>
    </row>
    <row r="254" customFormat="false" ht="15" hidden="false" customHeight="false" outlineLevel="0" collapsed="false">
      <c r="B254" s="103"/>
      <c r="C254" s="103"/>
      <c r="D254" s="104"/>
      <c r="E254" s="69"/>
      <c r="F254" s="103"/>
      <c r="G254" s="105"/>
      <c r="H254" s="104"/>
      <c r="I254" s="69"/>
      <c r="J254" s="73"/>
      <c r="K254" s="103"/>
      <c r="L254" s="105"/>
      <c r="M254" s="104"/>
    </row>
    <row r="255" customFormat="false" ht="15" hidden="false" customHeight="false" outlineLevel="0" collapsed="false">
      <c r="B255" s="103"/>
      <c r="C255" s="103"/>
      <c r="D255" s="104"/>
      <c r="E255" s="69"/>
      <c r="F255" s="103"/>
      <c r="G255" s="105"/>
      <c r="H255" s="104"/>
      <c r="I255" s="69"/>
      <c r="J255" s="73"/>
      <c r="K255" s="103"/>
      <c r="L255" s="105"/>
      <c r="M255" s="104"/>
    </row>
    <row r="256" customFormat="false" ht="15" hidden="false" customHeight="false" outlineLevel="0" collapsed="false">
      <c r="B256" s="103"/>
      <c r="C256" s="103"/>
      <c r="D256" s="104"/>
      <c r="E256" s="69"/>
      <c r="F256" s="103"/>
      <c r="G256" s="105"/>
      <c r="H256" s="104"/>
      <c r="I256" s="69"/>
      <c r="J256" s="73"/>
      <c r="K256" s="103"/>
      <c r="L256" s="105"/>
      <c r="M256" s="104"/>
    </row>
    <row r="257" customFormat="false" ht="15" hidden="false" customHeight="false" outlineLevel="0" collapsed="false">
      <c r="B257" s="103"/>
      <c r="C257" s="103"/>
      <c r="D257" s="104"/>
      <c r="E257" s="69"/>
      <c r="F257" s="103"/>
      <c r="G257" s="105"/>
      <c r="H257" s="104"/>
      <c r="I257" s="69"/>
      <c r="J257" s="73"/>
      <c r="K257" s="103"/>
      <c r="L257" s="105"/>
      <c r="M257" s="104"/>
    </row>
    <row r="258" customFormat="false" ht="15" hidden="false" customHeight="false" outlineLevel="0" collapsed="false">
      <c r="B258" s="103"/>
      <c r="C258" s="103"/>
      <c r="D258" s="104"/>
      <c r="E258" s="69"/>
      <c r="F258" s="103"/>
      <c r="G258" s="105"/>
      <c r="H258" s="104"/>
      <c r="I258" s="69"/>
      <c r="J258" s="73"/>
      <c r="K258" s="103"/>
      <c r="L258" s="105"/>
      <c r="M258" s="104"/>
    </row>
    <row r="259" customFormat="false" ht="15" hidden="false" customHeight="false" outlineLevel="0" collapsed="false">
      <c r="B259" s="103"/>
      <c r="C259" s="103"/>
      <c r="D259" s="104"/>
      <c r="E259" s="69"/>
      <c r="F259" s="103"/>
      <c r="G259" s="105"/>
      <c r="H259" s="104"/>
      <c r="I259" s="69"/>
      <c r="J259" s="73"/>
      <c r="K259" s="103"/>
      <c r="L259" s="105"/>
      <c r="M259" s="104"/>
    </row>
    <row r="260" customFormat="false" ht="15" hidden="false" customHeight="false" outlineLevel="0" collapsed="false">
      <c r="B260" s="103"/>
      <c r="C260" s="103"/>
      <c r="D260" s="104"/>
      <c r="E260" s="69"/>
      <c r="F260" s="103"/>
      <c r="G260" s="105"/>
      <c r="H260" s="104"/>
      <c r="I260" s="69"/>
      <c r="J260" s="73"/>
      <c r="K260" s="103"/>
      <c r="L260" s="105"/>
      <c r="M260" s="104"/>
    </row>
    <row r="261" customFormat="false" ht="15" hidden="false" customHeight="false" outlineLevel="0" collapsed="false">
      <c r="B261" s="103"/>
      <c r="C261" s="103"/>
      <c r="D261" s="104"/>
      <c r="E261" s="69"/>
      <c r="F261" s="103"/>
      <c r="G261" s="105"/>
      <c r="H261" s="104"/>
      <c r="I261" s="69"/>
      <c r="J261" s="73"/>
      <c r="K261" s="103"/>
      <c r="L261" s="105"/>
      <c r="M261" s="104"/>
    </row>
    <row r="262" customFormat="false" ht="15" hidden="false" customHeight="false" outlineLevel="0" collapsed="false">
      <c r="B262" s="103"/>
      <c r="C262" s="103"/>
      <c r="D262" s="104"/>
      <c r="E262" s="69"/>
      <c r="F262" s="103"/>
      <c r="G262" s="105"/>
      <c r="H262" s="104"/>
      <c r="I262" s="69"/>
      <c r="J262" s="73"/>
      <c r="K262" s="103"/>
      <c r="L262" s="105"/>
      <c r="M262" s="104"/>
    </row>
    <row r="263" customFormat="false" ht="15" hidden="false" customHeight="false" outlineLevel="0" collapsed="false">
      <c r="B263" s="103"/>
      <c r="C263" s="103"/>
      <c r="D263" s="104"/>
      <c r="E263" s="69"/>
      <c r="F263" s="103"/>
      <c r="G263" s="105"/>
      <c r="H263" s="104"/>
      <c r="I263" s="69"/>
      <c r="J263" s="73"/>
      <c r="K263" s="103"/>
      <c r="L263" s="105"/>
      <c r="M263" s="104"/>
    </row>
    <row r="264" customFormat="false" ht="15" hidden="false" customHeight="false" outlineLevel="0" collapsed="false">
      <c r="B264" s="103"/>
      <c r="C264" s="103"/>
      <c r="D264" s="104"/>
      <c r="E264" s="69"/>
      <c r="F264" s="103"/>
      <c r="G264" s="105"/>
      <c r="H264" s="104"/>
      <c r="I264" s="69"/>
      <c r="J264" s="73"/>
      <c r="K264" s="103"/>
      <c r="L264" s="105"/>
      <c r="M264" s="104"/>
    </row>
    <row r="265" customFormat="false" ht="15" hidden="false" customHeight="false" outlineLevel="0" collapsed="false">
      <c r="B265" s="103"/>
      <c r="C265" s="103"/>
      <c r="D265" s="104"/>
      <c r="E265" s="69"/>
      <c r="F265" s="103"/>
      <c r="G265" s="105"/>
      <c r="H265" s="104"/>
      <c r="I265" s="69"/>
      <c r="J265" s="73"/>
      <c r="K265" s="103"/>
      <c r="L265" s="105"/>
      <c r="M265" s="104"/>
    </row>
    <row r="266" customFormat="false" ht="15" hidden="false" customHeight="false" outlineLevel="0" collapsed="false">
      <c r="B266" s="103"/>
      <c r="C266" s="103"/>
      <c r="D266" s="104"/>
      <c r="E266" s="69"/>
      <c r="F266" s="103"/>
      <c r="G266" s="105"/>
      <c r="H266" s="104"/>
      <c r="I266" s="69"/>
      <c r="J266" s="73"/>
      <c r="K266" s="103"/>
      <c r="L266" s="105"/>
      <c r="M266" s="104"/>
    </row>
    <row r="267" customFormat="false" ht="15" hidden="false" customHeight="false" outlineLevel="0" collapsed="false">
      <c r="B267" s="103"/>
      <c r="C267" s="103"/>
      <c r="D267" s="104"/>
      <c r="E267" s="69"/>
      <c r="F267" s="103"/>
      <c r="G267" s="105"/>
      <c r="H267" s="104"/>
      <c r="I267" s="69"/>
      <c r="J267" s="73"/>
      <c r="K267" s="103"/>
      <c r="L267" s="105"/>
      <c r="M267" s="104"/>
    </row>
    <row r="268" customFormat="false" ht="15" hidden="false" customHeight="false" outlineLevel="0" collapsed="false">
      <c r="B268" s="103"/>
      <c r="C268" s="103"/>
      <c r="D268" s="104"/>
      <c r="E268" s="69"/>
      <c r="F268" s="103"/>
      <c r="G268" s="105"/>
      <c r="H268" s="104"/>
      <c r="I268" s="69"/>
      <c r="J268" s="73"/>
      <c r="K268" s="103"/>
      <c r="L268" s="105"/>
      <c r="M268" s="104"/>
    </row>
    <row r="269" customFormat="false" ht="15" hidden="false" customHeight="false" outlineLevel="0" collapsed="false">
      <c r="B269" s="103"/>
      <c r="C269" s="103"/>
      <c r="D269" s="104"/>
      <c r="E269" s="69"/>
      <c r="F269" s="103"/>
      <c r="G269" s="105"/>
      <c r="H269" s="104"/>
      <c r="I269" s="69"/>
      <c r="J269" s="73"/>
      <c r="K269" s="103"/>
      <c r="L269" s="105"/>
      <c r="M269" s="104"/>
    </row>
    <row r="270" customFormat="false" ht="15" hidden="false" customHeight="false" outlineLevel="0" collapsed="false">
      <c r="B270" s="103"/>
      <c r="C270" s="103"/>
      <c r="D270" s="104"/>
      <c r="E270" s="69"/>
      <c r="F270" s="103"/>
      <c r="G270" s="105"/>
      <c r="H270" s="104"/>
      <c r="I270" s="69"/>
      <c r="J270" s="73"/>
      <c r="K270" s="103"/>
      <c r="L270" s="105"/>
      <c r="M270" s="104"/>
    </row>
    <row r="271" customFormat="false" ht="15" hidden="false" customHeight="false" outlineLevel="0" collapsed="false">
      <c r="B271" s="103"/>
      <c r="C271" s="103"/>
      <c r="D271" s="104"/>
      <c r="E271" s="69"/>
      <c r="F271" s="103"/>
      <c r="G271" s="105"/>
      <c r="H271" s="104"/>
      <c r="I271" s="69"/>
      <c r="J271" s="73"/>
      <c r="K271" s="103"/>
      <c r="L271" s="105"/>
      <c r="M271" s="104"/>
    </row>
    <row r="272" customFormat="false" ht="15" hidden="false" customHeight="false" outlineLevel="0" collapsed="false">
      <c r="B272" s="103"/>
      <c r="C272" s="103"/>
      <c r="D272" s="104"/>
      <c r="E272" s="69"/>
      <c r="F272" s="103"/>
      <c r="G272" s="105"/>
      <c r="H272" s="104"/>
      <c r="I272" s="69"/>
      <c r="J272" s="73"/>
      <c r="K272" s="103"/>
      <c r="L272" s="105"/>
      <c r="M272" s="104"/>
    </row>
    <row r="273" customFormat="false" ht="15" hidden="false" customHeight="false" outlineLevel="0" collapsed="false">
      <c r="B273" s="103"/>
      <c r="C273" s="103"/>
      <c r="D273" s="104"/>
      <c r="E273" s="69"/>
      <c r="F273" s="103"/>
      <c r="G273" s="105"/>
      <c r="H273" s="104"/>
      <c r="I273" s="69"/>
      <c r="J273" s="73"/>
      <c r="K273" s="103"/>
      <c r="L273" s="105"/>
      <c r="M273" s="104"/>
    </row>
    <row r="274" customFormat="false" ht="15" hidden="false" customHeight="false" outlineLevel="0" collapsed="false">
      <c r="B274" s="103"/>
      <c r="C274" s="103"/>
      <c r="D274" s="104"/>
      <c r="E274" s="69"/>
      <c r="F274" s="103"/>
      <c r="G274" s="105"/>
      <c r="H274" s="104"/>
      <c r="I274" s="69"/>
      <c r="J274" s="73"/>
      <c r="K274" s="103"/>
      <c r="L274" s="105"/>
      <c r="M274" s="104"/>
    </row>
    <row r="275" customFormat="false" ht="15" hidden="false" customHeight="false" outlineLevel="0" collapsed="false">
      <c r="B275" s="103"/>
      <c r="C275" s="103"/>
      <c r="D275" s="104"/>
      <c r="E275" s="69"/>
      <c r="F275" s="103"/>
      <c r="G275" s="105"/>
      <c r="H275" s="104"/>
      <c r="I275" s="69"/>
      <c r="J275" s="73"/>
      <c r="K275" s="103"/>
      <c r="L275" s="105"/>
      <c r="M275" s="104"/>
    </row>
    <row r="276" customFormat="false" ht="15" hidden="false" customHeight="false" outlineLevel="0" collapsed="false">
      <c r="B276" s="103"/>
      <c r="C276" s="103"/>
      <c r="D276" s="104"/>
      <c r="E276" s="69"/>
      <c r="F276" s="103"/>
      <c r="G276" s="105"/>
      <c r="H276" s="104"/>
      <c r="I276" s="69"/>
      <c r="J276" s="73"/>
      <c r="K276" s="103"/>
      <c r="L276" s="105"/>
      <c r="M276" s="104"/>
    </row>
    <row r="277" customFormat="false" ht="15" hidden="false" customHeight="false" outlineLevel="0" collapsed="false">
      <c r="B277" s="103"/>
      <c r="C277" s="103"/>
      <c r="D277" s="104"/>
      <c r="E277" s="69"/>
      <c r="F277" s="103"/>
      <c r="G277" s="105"/>
      <c r="H277" s="104"/>
      <c r="I277" s="69"/>
      <c r="J277" s="73"/>
      <c r="K277" s="103"/>
      <c r="L277" s="105"/>
      <c r="M277" s="104"/>
    </row>
    <row r="278" customFormat="false" ht="15" hidden="false" customHeight="false" outlineLevel="0" collapsed="false">
      <c r="B278" s="103"/>
      <c r="C278" s="103"/>
      <c r="D278" s="104"/>
      <c r="E278" s="69"/>
      <c r="F278" s="103"/>
      <c r="G278" s="105"/>
      <c r="H278" s="104"/>
      <c r="I278" s="69"/>
      <c r="J278" s="73"/>
      <c r="K278" s="103"/>
      <c r="L278" s="105"/>
      <c r="M278" s="104"/>
    </row>
    <row r="279" customFormat="false" ht="15" hidden="false" customHeight="false" outlineLevel="0" collapsed="false">
      <c r="B279" s="103"/>
      <c r="C279" s="103"/>
      <c r="D279" s="104"/>
      <c r="E279" s="69"/>
      <c r="F279" s="103"/>
      <c r="G279" s="105"/>
      <c r="H279" s="104"/>
      <c r="I279" s="69"/>
      <c r="J279" s="73"/>
      <c r="K279" s="103"/>
      <c r="L279" s="105"/>
      <c r="M279" s="104"/>
    </row>
    <row r="280" customFormat="false" ht="15" hidden="false" customHeight="false" outlineLevel="0" collapsed="false">
      <c r="B280" s="103"/>
      <c r="C280" s="103"/>
      <c r="D280" s="104"/>
      <c r="E280" s="69"/>
      <c r="F280" s="103"/>
      <c r="G280" s="105"/>
      <c r="H280" s="104"/>
      <c r="I280" s="69"/>
      <c r="J280" s="73"/>
      <c r="K280" s="103"/>
      <c r="L280" s="105"/>
      <c r="M280" s="104"/>
    </row>
    <row r="281" customFormat="false" ht="15" hidden="false" customHeight="false" outlineLevel="0" collapsed="false">
      <c r="B281" s="103"/>
      <c r="C281" s="103"/>
      <c r="D281" s="104"/>
      <c r="E281" s="69"/>
      <c r="F281" s="103"/>
      <c r="G281" s="105"/>
      <c r="H281" s="104"/>
      <c r="I281" s="69"/>
      <c r="J281" s="73"/>
      <c r="K281" s="103"/>
      <c r="L281" s="105"/>
      <c r="M281" s="104"/>
    </row>
    <row r="282" customFormat="false" ht="15" hidden="false" customHeight="false" outlineLevel="0" collapsed="false">
      <c r="B282" s="103"/>
      <c r="C282" s="103"/>
      <c r="D282" s="104"/>
      <c r="E282" s="69"/>
      <c r="F282" s="103"/>
      <c r="G282" s="105"/>
      <c r="H282" s="104"/>
      <c r="I282" s="69"/>
      <c r="J282" s="73"/>
      <c r="K282" s="103"/>
      <c r="L282" s="105"/>
      <c r="M282" s="104"/>
    </row>
    <row r="283" customFormat="false" ht="15" hidden="false" customHeight="false" outlineLevel="0" collapsed="false">
      <c r="B283" s="103"/>
      <c r="C283" s="103"/>
      <c r="D283" s="104"/>
      <c r="E283" s="69"/>
      <c r="F283" s="103"/>
      <c r="G283" s="105"/>
      <c r="H283" s="104"/>
      <c r="I283" s="69"/>
      <c r="J283" s="73"/>
      <c r="K283" s="103"/>
      <c r="L283" s="105"/>
      <c r="M283" s="104"/>
    </row>
    <row r="284" customFormat="false" ht="15" hidden="false" customHeight="false" outlineLevel="0" collapsed="false">
      <c r="B284" s="103"/>
      <c r="C284" s="103"/>
      <c r="D284" s="104"/>
      <c r="E284" s="69"/>
      <c r="F284" s="103"/>
      <c r="G284" s="105"/>
      <c r="H284" s="104"/>
      <c r="I284" s="69"/>
      <c r="J284" s="73"/>
      <c r="K284" s="103"/>
      <c r="L284" s="105"/>
      <c r="M284" s="104"/>
    </row>
    <row r="285" customFormat="false" ht="15" hidden="false" customHeight="false" outlineLevel="0" collapsed="false">
      <c r="B285" s="103"/>
      <c r="C285" s="103"/>
      <c r="D285" s="104"/>
      <c r="E285" s="69"/>
      <c r="F285" s="103"/>
      <c r="G285" s="105"/>
      <c r="H285" s="104"/>
      <c r="I285" s="69"/>
      <c r="J285" s="73"/>
      <c r="K285" s="103"/>
      <c r="L285" s="105"/>
      <c r="M285" s="104"/>
    </row>
    <row r="286" customFormat="false" ht="15" hidden="false" customHeight="false" outlineLevel="0" collapsed="false">
      <c r="B286" s="103"/>
      <c r="C286" s="103"/>
      <c r="D286" s="104"/>
      <c r="E286" s="69"/>
      <c r="F286" s="103"/>
      <c r="G286" s="105"/>
      <c r="H286" s="104"/>
      <c r="I286" s="69"/>
      <c r="J286" s="73"/>
      <c r="K286" s="103"/>
      <c r="L286" s="105"/>
      <c r="M286" s="104"/>
    </row>
    <row r="287" customFormat="false" ht="15" hidden="false" customHeight="false" outlineLevel="0" collapsed="false">
      <c r="B287" s="103"/>
      <c r="C287" s="103"/>
      <c r="D287" s="104"/>
      <c r="E287" s="69"/>
      <c r="F287" s="103"/>
      <c r="G287" s="105"/>
      <c r="H287" s="104"/>
      <c r="I287" s="69"/>
      <c r="J287" s="73"/>
      <c r="K287" s="103"/>
      <c r="L287" s="105"/>
      <c r="M287" s="104"/>
    </row>
    <row r="288" customFormat="false" ht="15" hidden="false" customHeight="false" outlineLevel="0" collapsed="false">
      <c r="B288" s="103"/>
      <c r="C288" s="103"/>
      <c r="D288" s="104"/>
      <c r="E288" s="69"/>
      <c r="F288" s="103"/>
      <c r="G288" s="105"/>
      <c r="H288" s="104"/>
      <c r="I288" s="69"/>
      <c r="J288" s="73"/>
      <c r="K288" s="103"/>
      <c r="L288" s="105"/>
      <c r="M288" s="104"/>
    </row>
    <row r="289" customFormat="false" ht="15" hidden="false" customHeight="false" outlineLevel="0" collapsed="false">
      <c r="B289" s="103"/>
      <c r="C289" s="103"/>
      <c r="D289" s="104"/>
      <c r="E289" s="69"/>
      <c r="F289" s="103"/>
      <c r="G289" s="105"/>
      <c r="H289" s="104"/>
      <c r="I289" s="69"/>
      <c r="J289" s="73"/>
      <c r="K289" s="103"/>
      <c r="L289" s="105"/>
      <c r="M289" s="104"/>
    </row>
    <row r="290" customFormat="false" ht="15" hidden="false" customHeight="false" outlineLevel="0" collapsed="false">
      <c r="B290" s="103"/>
      <c r="C290" s="103"/>
      <c r="D290" s="104"/>
      <c r="E290" s="69"/>
      <c r="F290" s="103"/>
      <c r="G290" s="105"/>
      <c r="H290" s="104"/>
      <c r="I290" s="69"/>
      <c r="J290" s="73"/>
      <c r="K290" s="103"/>
      <c r="L290" s="105"/>
      <c r="M290" s="104"/>
    </row>
    <row r="291" customFormat="false" ht="15" hidden="false" customHeight="false" outlineLevel="0" collapsed="false">
      <c r="B291" s="103"/>
      <c r="C291" s="103"/>
      <c r="D291" s="104"/>
      <c r="E291" s="69"/>
      <c r="F291" s="103"/>
      <c r="G291" s="105"/>
      <c r="H291" s="104"/>
      <c r="I291" s="69"/>
      <c r="J291" s="73"/>
      <c r="K291" s="103"/>
      <c r="L291" s="105"/>
      <c r="M291" s="104"/>
    </row>
    <row r="292" customFormat="false" ht="15" hidden="false" customHeight="false" outlineLevel="0" collapsed="false">
      <c r="B292" s="103"/>
      <c r="C292" s="103"/>
      <c r="D292" s="104"/>
      <c r="E292" s="69"/>
      <c r="F292" s="103"/>
      <c r="G292" s="105"/>
      <c r="H292" s="104"/>
      <c r="I292" s="69"/>
      <c r="J292" s="73"/>
      <c r="K292" s="103"/>
      <c r="L292" s="105"/>
      <c r="M292" s="104"/>
    </row>
    <row r="293" customFormat="false" ht="15" hidden="false" customHeight="false" outlineLevel="0" collapsed="false">
      <c r="B293" s="103"/>
      <c r="C293" s="103"/>
      <c r="D293" s="104"/>
      <c r="E293" s="69"/>
      <c r="F293" s="103"/>
      <c r="G293" s="105"/>
      <c r="H293" s="104"/>
      <c r="I293" s="69"/>
      <c r="J293" s="73"/>
      <c r="K293" s="103"/>
      <c r="L293" s="105"/>
      <c r="M293" s="104"/>
    </row>
    <row r="294" customFormat="false" ht="15" hidden="false" customHeight="false" outlineLevel="0" collapsed="false">
      <c r="B294" s="103"/>
      <c r="C294" s="103"/>
      <c r="D294" s="104"/>
      <c r="E294" s="69"/>
      <c r="F294" s="103"/>
      <c r="G294" s="105"/>
      <c r="H294" s="104"/>
      <c r="I294" s="69"/>
      <c r="J294" s="73"/>
      <c r="K294" s="103"/>
      <c r="L294" s="105"/>
      <c r="M294" s="104"/>
    </row>
    <row r="295" customFormat="false" ht="15" hidden="false" customHeight="false" outlineLevel="0" collapsed="false">
      <c r="B295" s="103"/>
      <c r="C295" s="103"/>
      <c r="D295" s="104"/>
      <c r="E295" s="69"/>
      <c r="F295" s="103"/>
      <c r="G295" s="105"/>
      <c r="H295" s="104"/>
      <c r="I295" s="69"/>
      <c r="J295" s="73"/>
      <c r="K295" s="103"/>
      <c r="L295" s="105"/>
      <c r="M295" s="104"/>
    </row>
    <row r="296" customFormat="false" ht="15" hidden="false" customHeight="false" outlineLevel="0" collapsed="false">
      <c r="B296" s="103"/>
      <c r="C296" s="103"/>
      <c r="D296" s="104"/>
      <c r="E296" s="69"/>
      <c r="F296" s="103"/>
      <c r="G296" s="105"/>
      <c r="H296" s="104"/>
      <c r="I296" s="69"/>
      <c r="J296" s="73"/>
      <c r="K296" s="103"/>
      <c r="L296" s="105"/>
      <c r="M296" s="104"/>
    </row>
    <row r="297" customFormat="false" ht="15" hidden="false" customHeight="false" outlineLevel="0" collapsed="false">
      <c r="B297" s="103"/>
      <c r="C297" s="103"/>
      <c r="D297" s="104"/>
      <c r="E297" s="69"/>
      <c r="F297" s="103"/>
      <c r="G297" s="105"/>
      <c r="H297" s="104"/>
      <c r="I297" s="69"/>
      <c r="J297" s="73"/>
      <c r="K297" s="103"/>
      <c r="L297" s="105"/>
      <c r="M297" s="104"/>
    </row>
    <row r="298" customFormat="false" ht="15" hidden="false" customHeight="false" outlineLevel="0" collapsed="false">
      <c r="B298" s="103"/>
      <c r="C298" s="103"/>
      <c r="D298" s="104"/>
      <c r="E298" s="69"/>
      <c r="F298" s="103"/>
      <c r="G298" s="105"/>
      <c r="H298" s="104"/>
      <c r="I298" s="69"/>
      <c r="J298" s="73"/>
      <c r="K298" s="103"/>
      <c r="L298" s="105"/>
      <c r="M298" s="104"/>
    </row>
    <row r="299" customFormat="false" ht="15" hidden="false" customHeight="false" outlineLevel="0" collapsed="false">
      <c r="B299" s="103"/>
      <c r="C299" s="103"/>
      <c r="D299" s="104"/>
      <c r="E299" s="69"/>
      <c r="F299" s="103"/>
      <c r="G299" s="105"/>
      <c r="H299" s="104"/>
      <c r="I299" s="69"/>
      <c r="J299" s="73"/>
      <c r="K299" s="103"/>
      <c r="L299" s="105"/>
      <c r="M299" s="104"/>
    </row>
    <row r="300" customFormat="false" ht="15" hidden="false" customHeight="false" outlineLevel="0" collapsed="false">
      <c r="B300" s="103"/>
      <c r="C300" s="103"/>
      <c r="D300" s="104"/>
      <c r="E300" s="69"/>
      <c r="F300" s="103"/>
      <c r="G300" s="105"/>
      <c r="H300" s="104"/>
      <c r="I300" s="69"/>
      <c r="J300" s="73"/>
      <c r="K300" s="103"/>
      <c r="L300" s="105"/>
      <c r="M300" s="104"/>
    </row>
    <row r="301" customFormat="false" ht="15" hidden="false" customHeight="false" outlineLevel="0" collapsed="false">
      <c r="B301" s="103"/>
      <c r="C301" s="103"/>
      <c r="D301" s="104"/>
      <c r="E301" s="69"/>
      <c r="F301" s="103"/>
      <c r="G301" s="105"/>
      <c r="H301" s="104"/>
      <c r="I301" s="69"/>
      <c r="J301" s="73"/>
      <c r="K301" s="103"/>
      <c r="L301" s="105"/>
      <c r="M301" s="104"/>
    </row>
    <row r="302" customFormat="false" ht="15" hidden="false" customHeight="false" outlineLevel="0" collapsed="false">
      <c r="B302" s="103"/>
      <c r="C302" s="103"/>
      <c r="D302" s="104"/>
      <c r="E302" s="69"/>
      <c r="F302" s="103"/>
      <c r="G302" s="105"/>
      <c r="H302" s="104"/>
      <c r="I302" s="69"/>
      <c r="J302" s="73"/>
      <c r="K302" s="103"/>
      <c r="L302" s="105"/>
      <c r="M302" s="104"/>
    </row>
    <row r="303" customFormat="false" ht="15" hidden="false" customHeight="false" outlineLevel="0" collapsed="false">
      <c r="B303" s="103"/>
      <c r="C303" s="103"/>
      <c r="D303" s="104"/>
      <c r="E303" s="69"/>
      <c r="F303" s="103"/>
      <c r="G303" s="105"/>
      <c r="H303" s="104"/>
      <c r="I303" s="69"/>
      <c r="J303" s="73"/>
      <c r="K303" s="103"/>
      <c r="L303" s="105"/>
      <c r="M303" s="104"/>
    </row>
    <row r="304" customFormat="false" ht="15" hidden="false" customHeight="false" outlineLevel="0" collapsed="false">
      <c r="B304" s="103"/>
      <c r="C304" s="103"/>
      <c r="D304" s="104"/>
      <c r="E304" s="69"/>
      <c r="F304" s="103"/>
      <c r="G304" s="105"/>
      <c r="H304" s="104"/>
      <c r="I304" s="69"/>
      <c r="J304" s="73"/>
      <c r="K304" s="103"/>
      <c r="L304" s="105"/>
      <c r="M304" s="104"/>
    </row>
    <row r="305" customFormat="false" ht="15" hidden="false" customHeight="false" outlineLevel="0" collapsed="false">
      <c r="B305" s="103"/>
      <c r="C305" s="103"/>
      <c r="D305" s="104"/>
      <c r="E305" s="69"/>
      <c r="F305" s="103"/>
      <c r="G305" s="105"/>
      <c r="H305" s="104"/>
      <c r="I305" s="69"/>
      <c r="J305" s="73"/>
      <c r="K305" s="103"/>
      <c r="L305" s="105"/>
      <c r="M305" s="104"/>
    </row>
    <row r="306" customFormat="false" ht="15" hidden="false" customHeight="false" outlineLevel="0" collapsed="false">
      <c r="B306" s="103"/>
      <c r="C306" s="103"/>
      <c r="D306" s="104"/>
      <c r="E306" s="69"/>
      <c r="F306" s="103"/>
      <c r="G306" s="105"/>
      <c r="H306" s="104"/>
      <c r="I306" s="69"/>
      <c r="J306" s="73"/>
      <c r="K306" s="103"/>
      <c r="L306" s="105"/>
      <c r="M306" s="104"/>
    </row>
    <row r="307" customFormat="false" ht="15" hidden="false" customHeight="false" outlineLevel="0" collapsed="false">
      <c r="B307" s="103"/>
      <c r="C307" s="103"/>
      <c r="D307" s="104"/>
      <c r="E307" s="69"/>
      <c r="F307" s="103"/>
      <c r="G307" s="105"/>
      <c r="H307" s="104"/>
      <c r="I307" s="69"/>
      <c r="J307" s="73"/>
      <c r="K307" s="103"/>
      <c r="L307" s="105"/>
      <c r="M307" s="104"/>
    </row>
    <row r="308" customFormat="false" ht="15" hidden="false" customHeight="false" outlineLevel="0" collapsed="false">
      <c r="B308" s="103"/>
      <c r="C308" s="103"/>
      <c r="D308" s="104"/>
      <c r="E308" s="69"/>
      <c r="F308" s="103"/>
      <c r="G308" s="105"/>
      <c r="H308" s="104"/>
      <c r="I308" s="69"/>
      <c r="J308" s="73"/>
      <c r="K308" s="103"/>
      <c r="L308" s="105"/>
      <c r="M308" s="104"/>
    </row>
    <row r="309" customFormat="false" ht="15" hidden="false" customHeight="false" outlineLevel="0" collapsed="false">
      <c r="B309" s="103"/>
      <c r="C309" s="103"/>
      <c r="D309" s="104"/>
      <c r="E309" s="69"/>
      <c r="F309" s="103"/>
      <c r="G309" s="105"/>
      <c r="H309" s="104"/>
      <c r="I309" s="69"/>
      <c r="J309" s="73"/>
      <c r="K309" s="103"/>
      <c r="L309" s="105"/>
      <c r="M309" s="104"/>
    </row>
    <row r="310" customFormat="false" ht="15" hidden="false" customHeight="false" outlineLevel="0" collapsed="false">
      <c r="B310" s="103"/>
      <c r="C310" s="103"/>
      <c r="D310" s="104"/>
      <c r="E310" s="69"/>
      <c r="F310" s="103"/>
      <c r="G310" s="105"/>
      <c r="H310" s="104"/>
      <c r="I310" s="69"/>
      <c r="J310" s="73"/>
      <c r="K310" s="103"/>
      <c r="L310" s="105"/>
      <c r="M310" s="104"/>
    </row>
    <row r="311" customFormat="false" ht="15" hidden="false" customHeight="false" outlineLevel="0" collapsed="false">
      <c r="B311" s="103"/>
      <c r="C311" s="103"/>
      <c r="D311" s="104"/>
      <c r="E311" s="69"/>
      <c r="F311" s="103"/>
      <c r="G311" s="105"/>
      <c r="H311" s="104"/>
      <c r="I311" s="69"/>
      <c r="J311" s="73"/>
      <c r="K311" s="103"/>
      <c r="L311" s="105"/>
      <c r="M311" s="104"/>
    </row>
    <row r="312" customFormat="false" ht="15" hidden="false" customHeight="false" outlineLevel="0" collapsed="false">
      <c r="B312" s="103"/>
      <c r="C312" s="103"/>
      <c r="D312" s="104"/>
      <c r="E312" s="69"/>
      <c r="F312" s="103"/>
      <c r="G312" s="105"/>
      <c r="H312" s="104"/>
      <c r="I312" s="69"/>
      <c r="J312" s="73"/>
      <c r="K312" s="103"/>
      <c r="L312" s="105"/>
      <c r="M312" s="104"/>
    </row>
    <row r="313" customFormat="false" ht="15" hidden="false" customHeight="false" outlineLevel="0" collapsed="false">
      <c r="B313" s="103"/>
      <c r="C313" s="103"/>
      <c r="D313" s="104"/>
      <c r="E313" s="69"/>
      <c r="F313" s="103"/>
      <c r="G313" s="105"/>
      <c r="H313" s="104"/>
      <c r="I313" s="69"/>
      <c r="J313" s="73"/>
      <c r="K313" s="103"/>
      <c r="L313" s="105"/>
      <c r="M313" s="104"/>
    </row>
    <row r="314" customFormat="false" ht="15" hidden="false" customHeight="false" outlineLevel="0" collapsed="false">
      <c r="B314" s="103"/>
      <c r="C314" s="103"/>
      <c r="D314" s="104"/>
      <c r="E314" s="69"/>
      <c r="F314" s="103"/>
      <c r="G314" s="105"/>
      <c r="H314" s="104"/>
      <c r="I314" s="69"/>
      <c r="J314" s="73"/>
      <c r="K314" s="103"/>
      <c r="L314" s="105"/>
      <c r="M314" s="104"/>
    </row>
    <row r="315" customFormat="false" ht="15" hidden="false" customHeight="false" outlineLevel="0" collapsed="false">
      <c r="B315" s="103"/>
      <c r="C315" s="103"/>
      <c r="D315" s="104"/>
      <c r="E315" s="69"/>
      <c r="F315" s="103"/>
      <c r="G315" s="105"/>
      <c r="H315" s="104"/>
      <c r="I315" s="69"/>
      <c r="J315" s="73"/>
      <c r="K315" s="103"/>
      <c r="L315" s="105"/>
      <c r="M315" s="104"/>
    </row>
    <row r="316" customFormat="false" ht="15" hidden="false" customHeight="false" outlineLevel="0" collapsed="false">
      <c r="B316" s="103"/>
      <c r="C316" s="103"/>
      <c r="D316" s="104"/>
      <c r="E316" s="69"/>
      <c r="F316" s="103"/>
      <c r="G316" s="105"/>
      <c r="H316" s="104"/>
      <c r="I316" s="69"/>
      <c r="J316" s="73"/>
      <c r="K316" s="103"/>
      <c r="L316" s="105"/>
      <c r="M316" s="104"/>
    </row>
    <row r="317" customFormat="false" ht="15" hidden="false" customHeight="false" outlineLevel="0" collapsed="false">
      <c r="B317" s="103"/>
      <c r="C317" s="103"/>
      <c r="D317" s="104"/>
      <c r="E317" s="69"/>
      <c r="F317" s="103"/>
      <c r="G317" s="105"/>
      <c r="H317" s="104"/>
      <c r="I317" s="69"/>
      <c r="J317" s="73"/>
      <c r="K317" s="103"/>
      <c r="L317" s="105"/>
      <c r="M317" s="104"/>
    </row>
    <row r="318" customFormat="false" ht="15" hidden="false" customHeight="false" outlineLevel="0" collapsed="false">
      <c r="B318" s="103"/>
      <c r="C318" s="103"/>
      <c r="D318" s="104"/>
      <c r="E318" s="69"/>
      <c r="F318" s="103"/>
      <c r="G318" s="105"/>
      <c r="H318" s="104"/>
      <c r="I318" s="69"/>
      <c r="J318" s="73"/>
      <c r="K318" s="103"/>
      <c r="L318" s="105"/>
      <c r="M318" s="104"/>
    </row>
    <row r="319" customFormat="false" ht="15" hidden="false" customHeight="false" outlineLevel="0" collapsed="false">
      <c r="B319" s="103"/>
      <c r="C319" s="103"/>
      <c r="D319" s="104"/>
      <c r="E319" s="69"/>
      <c r="F319" s="103"/>
      <c r="G319" s="105"/>
      <c r="H319" s="104"/>
      <c r="I319" s="69"/>
      <c r="J319" s="73"/>
      <c r="K319" s="103"/>
      <c r="L319" s="105"/>
      <c r="M319" s="104"/>
    </row>
    <row r="320" customFormat="false" ht="15" hidden="false" customHeight="false" outlineLevel="0" collapsed="false">
      <c r="B320" s="103"/>
      <c r="C320" s="103"/>
      <c r="D320" s="104"/>
      <c r="E320" s="69"/>
      <c r="F320" s="103"/>
      <c r="G320" s="105"/>
      <c r="H320" s="104"/>
      <c r="I320" s="69"/>
      <c r="J320" s="73"/>
      <c r="K320" s="103"/>
      <c r="L320" s="105"/>
      <c r="M320" s="104"/>
    </row>
    <row r="321" customFormat="false" ht="15" hidden="false" customHeight="false" outlineLevel="0" collapsed="false">
      <c r="B321" s="103"/>
      <c r="C321" s="103"/>
      <c r="D321" s="104"/>
      <c r="E321" s="69"/>
      <c r="F321" s="103"/>
      <c r="G321" s="105"/>
      <c r="H321" s="104"/>
      <c r="I321" s="69"/>
      <c r="J321" s="73"/>
      <c r="K321" s="103"/>
      <c r="L321" s="105"/>
      <c r="M321" s="104"/>
    </row>
    <row r="322" customFormat="false" ht="15" hidden="false" customHeight="false" outlineLevel="0" collapsed="false">
      <c r="B322" s="103"/>
      <c r="C322" s="103"/>
      <c r="D322" s="104"/>
      <c r="E322" s="69"/>
      <c r="F322" s="103"/>
      <c r="G322" s="105"/>
      <c r="H322" s="104"/>
      <c r="I322" s="69"/>
      <c r="J322" s="73"/>
      <c r="K322" s="103"/>
      <c r="L322" s="105"/>
      <c r="M322" s="104"/>
    </row>
    <row r="323" customFormat="false" ht="15" hidden="false" customHeight="false" outlineLevel="0" collapsed="false">
      <c r="B323" s="103"/>
      <c r="C323" s="103"/>
      <c r="D323" s="104"/>
      <c r="E323" s="69"/>
      <c r="F323" s="103"/>
      <c r="G323" s="105"/>
      <c r="H323" s="104"/>
      <c r="I323" s="69"/>
      <c r="J323" s="73"/>
      <c r="K323" s="103"/>
      <c r="L323" s="105"/>
      <c r="M323" s="104"/>
    </row>
    <row r="324" customFormat="false" ht="15" hidden="false" customHeight="false" outlineLevel="0" collapsed="false">
      <c r="B324" s="103"/>
      <c r="C324" s="103"/>
      <c r="D324" s="104"/>
      <c r="E324" s="69"/>
      <c r="F324" s="103"/>
      <c r="G324" s="105"/>
      <c r="H324" s="104"/>
      <c r="I324" s="69"/>
      <c r="J324" s="73"/>
      <c r="K324" s="103"/>
      <c r="L324" s="105"/>
      <c r="M324" s="104"/>
    </row>
    <row r="325" customFormat="false" ht="15" hidden="false" customHeight="false" outlineLevel="0" collapsed="false">
      <c r="B325" s="103"/>
      <c r="C325" s="103"/>
      <c r="D325" s="104"/>
      <c r="E325" s="69"/>
      <c r="F325" s="103"/>
      <c r="G325" s="105"/>
      <c r="H325" s="104"/>
      <c r="I325" s="69"/>
      <c r="J325" s="73"/>
      <c r="K325" s="103"/>
      <c r="L325" s="105"/>
      <c r="M325" s="104"/>
    </row>
    <row r="326" customFormat="false" ht="15" hidden="false" customHeight="false" outlineLevel="0" collapsed="false">
      <c r="B326" s="103"/>
      <c r="C326" s="103"/>
      <c r="D326" s="104"/>
      <c r="E326" s="69"/>
      <c r="F326" s="103"/>
      <c r="G326" s="105"/>
      <c r="H326" s="104"/>
      <c r="I326" s="69"/>
      <c r="J326" s="73"/>
      <c r="K326" s="103"/>
      <c r="L326" s="105"/>
      <c r="M326" s="104"/>
    </row>
    <row r="327" customFormat="false" ht="15" hidden="false" customHeight="false" outlineLevel="0" collapsed="false">
      <c r="B327" s="103"/>
      <c r="C327" s="103"/>
      <c r="D327" s="104"/>
      <c r="E327" s="69"/>
      <c r="F327" s="103"/>
      <c r="G327" s="105"/>
      <c r="H327" s="104"/>
      <c r="I327" s="69"/>
      <c r="J327" s="73"/>
      <c r="K327" s="103"/>
      <c r="L327" s="105"/>
      <c r="M327" s="104"/>
    </row>
    <row r="328" customFormat="false" ht="15" hidden="false" customHeight="false" outlineLevel="0" collapsed="false">
      <c r="B328" s="103"/>
      <c r="C328" s="103"/>
      <c r="D328" s="104"/>
      <c r="E328" s="69"/>
      <c r="F328" s="103"/>
      <c r="G328" s="105"/>
      <c r="H328" s="104"/>
      <c r="I328" s="69"/>
      <c r="J328" s="73"/>
      <c r="K328" s="103"/>
      <c r="L328" s="105"/>
      <c r="M328" s="104"/>
    </row>
    <row r="329" customFormat="false" ht="15" hidden="false" customHeight="false" outlineLevel="0" collapsed="false">
      <c r="B329" s="103"/>
      <c r="C329" s="103"/>
      <c r="D329" s="104"/>
      <c r="E329" s="69"/>
      <c r="F329" s="103"/>
      <c r="G329" s="105"/>
      <c r="H329" s="104"/>
      <c r="I329" s="69"/>
      <c r="J329" s="73"/>
      <c r="K329" s="103"/>
      <c r="L329" s="105"/>
      <c r="M329" s="104"/>
    </row>
    <row r="330" customFormat="false" ht="15" hidden="false" customHeight="false" outlineLevel="0" collapsed="false">
      <c r="B330" s="103"/>
      <c r="C330" s="103"/>
      <c r="D330" s="104"/>
      <c r="E330" s="69"/>
      <c r="F330" s="103"/>
      <c r="G330" s="105"/>
      <c r="H330" s="104"/>
      <c r="I330" s="69"/>
      <c r="J330" s="73"/>
      <c r="K330" s="103"/>
      <c r="L330" s="105"/>
      <c r="M330" s="104"/>
    </row>
    <row r="331" customFormat="false" ht="15" hidden="false" customHeight="false" outlineLevel="0" collapsed="false">
      <c r="B331" s="103"/>
      <c r="C331" s="103"/>
      <c r="D331" s="104"/>
      <c r="E331" s="69"/>
      <c r="F331" s="103"/>
      <c r="G331" s="105"/>
      <c r="H331" s="104"/>
      <c r="I331" s="69"/>
      <c r="J331" s="73"/>
      <c r="K331" s="103"/>
      <c r="L331" s="105"/>
      <c r="M331" s="104"/>
    </row>
    <row r="332" customFormat="false" ht="15" hidden="false" customHeight="false" outlineLevel="0" collapsed="false">
      <c r="B332" s="103"/>
      <c r="C332" s="103"/>
      <c r="D332" s="104"/>
      <c r="E332" s="69"/>
      <c r="F332" s="103"/>
      <c r="G332" s="105"/>
      <c r="H332" s="104"/>
      <c r="I332" s="69"/>
      <c r="J332" s="73"/>
      <c r="K332" s="103"/>
      <c r="L332" s="105"/>
      <c r="M332" s="104"/>
    </row>
    <row r="333" customFormat="false" ht="15" hidden="false" customHeight="false" outlineLevel="0" collapsed="false">
      <c r="B333" s="103"/>
      <c r="C333" s="103"/>
      <c r="D333" s="104"/>
      <c r="E333" s="69"/>
      <c r="F333" s="103"/>
      <c r="G333" s="105"/>
      <c r="H333" s="104"/>
      <c r="I333" s="69"/>
      <c r="J333" s="73"/>
      <c r="K333" s="103"/>
      <c r="L333" s="105"/>
      <c r="M333" s="104"/>
    </row>
    <row r="334" customFormat="false" ht="15" hidden="false" customHeight="false" outlineLevel="0" collapsed="false">
      <c r="B334" s="103"/>
      <c r="C334" s="103"/>
      <c r="D334" s="104"/>
      <c r="E334" s="69"/>
      <c r="F334" s="103"/>
      <c r="G334" s="105"/>
      <c r="H334" s="104"/>
      <c r="I334" s="69"/>
      <c r="J334" s="73"/>
      <c r="K334" s="103"/>
      <c r="L334" s="105"/>
      <c r="M334" s="104"/>
    </row>
    <row r="335" customFormat="false" ht="15" hidden="false" customHeight="false" outlineLevel="0" collapsed="false">
      <c r="B335" s="103"/>
      <c r="C335" s="103"/>
      <c r="D335" s="104"/>
      <c r="E335" s="69"/>
      <c r="F335" s="103"/>
      <c r="G335" s="105"/>
      <c r="H335" s="104"/>
      <c r="I335" s="69"/>
      <c r="J335" s="73"/>
      <c r="K335" s="103"/>
      <c r="L335" s="105"/>
      <c r="M335" s="104"/>
    </row>
    <row r="336" customFormat="false" ht="15" hidden="false" customHeight="false" outlineLevel="0" collapsed="false">
      <c r="B336" s="103"/>
      <c r="C336" s="103"/>
      <c r="D336" s="104"/>
      <c r="E336" s="69"/>
      <c r="F336" s="103"/>
      <c r="G336" s="105"/>
      <c r="H336" s="104"/>
      <c r="I336" s="69"/>
      <c r="J336" s="73"/>
      <c r="K336" s="103"/>
      <c r="L336" s="105"/>
      <c r="M336" s="104"/>
    </row>
    <row r="337" customFormat="false" ht="15" hidden="false" customHeight="false" outlineLevel="0" collapsed="false">
      <c r="B337" s="103"/>
      <c r="C337" s="103"/>
      <c r="D337" s="104"/>
      <c r="E337" s="69"/>
      <c r="F337" s="103"/>
      <c r="G337" s="105"/>
      <c r="H337" s="104"/>
      <c r="I337" s="69"/>
      <c r="J337" s="73"/>
      <c r="K337" s="103"/>
      <c r="L337" s="105"/>
      <c r="M337" s="104"/>
    </row>
    <row r="338" customFormat="false" ht="15" hidden="false" customHeight="false" outlineLevel="0" collapsed="false">
      <c r="B338" s="103"/>
      <c r="C338" s="103"/>
      <c r="D338" s="104"/>
      <c r="E338" s="69"/>
      <c r="F338" s="103"/>
      <c r="G338" s="105"/>
      <c r="H338" s="104"/>
      <c r="I338" s="69"/>
      <c r="J338" s="73"/>
      <c r="K338" s="103"/>
      <c r="L338" s="105"/>
      <c r="M338" s="104"/>
    </row>
    <row r="339" customFormat="false" ht="15" hidden="false" customHeight="false" outlineLevel="0" collapsed="false">
      <c r="B339" s="103"/>
      <c r="C339" s="103"/>
      <c r="D339" s="104"/>
      <c r="E339" s="69"/>
      <c r="F339" s="103"/>
      <c r="G339" s="105"/>
      <c r="H339" s="104"/>
      <c r="I339" s="69"/>
      <c r="J339" s="73"/>
      <c r="K339" s="103"/>
      <c r="L339" s="105"/>
      <c r="M339" s="104"/>
    </row>
    <row r="340" customFormat="false" ht="15" hidden="false" customHeight="false" outlineLevel="0" collapsed="false">
      <c r="B340" s="103"/>
      <c r="C340" s="103"/>
      <c r="D340" s="104"/>
      <c r="E340" s="69"/>
      <c r="F340" s="103"/>
      <c r="G340" s="105"/>
      <c r="H340" s="104"/>
      <c r="I340" s="69"/>
      <c r="J340" s="73"/>
      <c r="K340" s="103"/>
      <c r="L340" s="105"/>
      <c r="M340" s="104"/>
    </row>
    <row r="341" customFormat="false" ht="15" hidden="false" customHeight="false" outlineLevel="0" collapsed="false">
      <c r="B341" s="103"/>
      <c r="C341" s="103"/>
      <c r="D341" s="104"/>
      <c r="E341" s="69"/>
      <c r="F341" s="103"/>
      <c r="G341" s="105"/>
      <c r="H341" s="104"/>
      <c r="I341" s="69"/>
      <c r="J341" s="73"/>
      <c r="K341" s="103"/>
      <c r="L341" s="105"/>
      <c r="M341" s="104"/>
    </row>
    <row r="342" customFormat="false" ht="15" hidden="false" customHeight="false" outlineLevel="0" collapsed="false">
      <c r="B342" s="103"/>
      <c r="C342" s="103"/>
      <c r="D342" s="104"/>
      <c r="E342" s="69"/>
      <c r="F342" s="103"/>
      <c r="G342" s="105"/>
      <c r="H342" s="104"/>
      <c r="I342" s="69"/>
      <c r="J342" s="73"/>
      <c r="K342" s="103"/>
      <c r="L342" s="105"/>
      <c r="M342" s="104"/>
    </row>
    <row r="343" customFormat="false" ht="15" hidden="false" customHeight="false" outlineLevel="0" collapsed="false">
      <c r="B343" s="103"/>
      <c r="C343" s="103"/>
      <c r="D343" s="104"/>
      <c r="E343" s="69"/>
      <c r="F343" s="103"/>
      <c r="G343" s="105"/>
      <c r="H343" s="104"/>
      <c r="I343" s="69"/>
      <c r="J343" s="73"/>
      <c r="K343" s="103"/>
      <c r="L343" s="105"/>
      <c r="M343" s="104"/>
    </row>
    <row r="344" customFormat="false" ht="15" hidden="false" customHeight="false" outlineLevel="0" collapsed="false">
      <c r="B344" s="103"/>
      <c r="C344" s="103"/>
      <c r="D344" s="104"/>
      <c r="E344" s="69"/>
      <c r="F344" s="103"/>
      <c r="G344" s="105"/>
      <c r="H344" s="104"/>
      <c r="I344" s="69"/>
      <c r="J344" s="73"/>
      <c r="K344" s="103"/>
      <c r="L344" s="105"/>
      <c r="M344" s="104"/>
    </row>
    <row r="345" customFormat="false" ht="15" hidden="false" customHeight="false" outlineLevel="0" collapsed="false">
      <c r="B345" s="103"/>
      <c r="C345" s="103"/>
      <c r="D345" s="104"/>
      <c r="E345" s="69"/>
      <c r="F345" s="103"/>
      <c r="G345" s="105"/>
      <c r="H345" s="104"/>
      <c r="I345" s="69"/>
      <c r="J345" s="73"/>
      <c r="K345" s="103"/>
      <c r="L345" s="105"/>
      <c r="M345" s="104"/>
    </row>
    <row r="346" customFormat="false" ht="15" hidden="false" customHeight="false" outlineLevel="0" collapsed="false">
      <c r="B346" s="103"/>
      <c r="C346" s="103"/>
      <c r="D346" s="104"/>
      <c r="E346" s="69"/>
      <c r="F346" s="103"/>
      <c r="G346" s="105"/>
      <c r="H346" s="104"/>
      <c r="I346" s="69"/>
      <c r="J346" s="73"/>
      <c r="K346" s="103"/>
      <c r="L346" s="105"/>
      <c r="M346" s="104"/>
    </row>
    <row r="347" customFormat="false" ht="15" hidden="false" customHeight="false" outlineLevel="0" collapsed="false">
      <c r="B347" s="103"/>
      <c r="C347" s="103"/>
      <c r="D347" s="104"/>
      <c r="E347" s="69"/>
      <c r="F347" s="103"/>
      <c r="G347" s="105"/>
      <c r="H347" s="104"/>
      <c r="I347" s="69"/>
      <c r="J347" s="73"/>
      <c r="K347" s="103"/>
      <c r="L347" s="105"/>
      <c r="M347" s="104"/>
    </row>
    <row r="348" customFormat="false" ht="15" hidden="false" customHeight="false" outlineLevel="0" collapsed="false">
      <c r="B348" s="103"/>
      <c r="C348" s="103"/>
      <c r="D348" s="104"/>
      <c r="E348" s="69"/>
      <c r="F348" s="103"/>
      <c r="G348" s="105"/>
      <c r="H348" s="104"/>
      <c r="I348" s="69"/>
      <c r="J348" s="73"/>
      <c r="K348" s="103"/>
      <c r="L348" s="105"/>
      <c r="M348" s="104"/>
    </row>
    <row r="349" customFormat="false" ht="15" hidden="false" customHeight="false" outlineLevel="0" collapsed="false">
      <c r="B349" s="103"/>
      <c r="C349" s="103"/>
      <c r="D349" s="104"/>
      <c r="E349" s="69"/>
      <c r="F349" s="103"/>
      <c r="G349" s="105"/>
      <c r="H349" s="104"/>
      <c r="I349" s="69"/>
      <c r="J349" s="73"/>
      <c r="K349" s="103"/>
      <c r="L349" s="105"/>
      <c r="M349" s="104"/>
    </row>
    <row r="350" customFormat="false" ht="15" hidden="false" customHeight="false" outlineLevel="0" collapsed="false">
      <c r="B350" s="103"/>
      <c r="C350" s="103"/>
      <c r="D350" s="104"/>
      <c r="E350" s="69"/>
      <c r="F350" s="103"/>
      <c r="G350" s="105"/>
      <c r="H350" s="104"/>
      <c r="I350" s="69"/>
      <c r="J350" s="73"/>
      <c r="K350" s="103"/>
      <c r="L350" s="105"/>
      <c r="M350" s="104"/>
    </row>
    <row r="351" customFormat="false" ht="15" hidden="false" customHeight="false" outlineLevel="0" collapsed="false">
      <c r="B351" s="103"/>
      <c r="C351" s="103"/>
      <c r="D351" s="104"/>
      <c r="E351" s="69"/>
      <c r="F351" s="103"/>
      <c r="G351" s="105"/>
      <c r="H351" s="104"/>
      <c r="I351" s="69"/>
      <c r="J351" s="73"/>
      <c r="K351" s="103"/>
      <c r="L351" s="105"/>
      <c r="M351" s="104"/>
    </row>
    <row r="352" customFormat="false" ht="15" hidden="false" customHeight="false" outlineLevel="0" collapsed="false">
      <c r="B352" s="103"/>
      <c r="C352" s="103"/>
      <c r="D352" s="104"/>
      <c r="E352" s="69"/>
      <c r="F352" s="103"/>
      <c r="G352" s="105"/>
      <c r="H352" s="104"/>
      <c r="I352" s="69"/>
      <c r="J352" s="73"/>
      <c r="K352" s="103"/>
      <c r="L352" s="105"/>
      <c r="M352" s="104"/>
    </row>
    <row r="353" customFormat="false" ht="15" hidden="false" customHeight="false" outlineLevel="0" collapsed="false">
      <c r="B353" s="103"/>
      <c r="C353" s="103"/>
      <c r="D353" s="104"/>
      <c r="E353" s="69"/>
      <c r="F353" s="103"/>
      <c r="G353" s="105"/>
      <c r="H353" s="104"/>
      <c r="I353" s="69"/>
      <c r="J353" s="73"/>
      <c r="K353" s="103"/>
      <c r="L353" s="105"/>
      <c r="M353" s="104"/>
    </row>
    <row r="354" customFormat="false" ht="15" hidden="false" customHeight="false" outlineLevel="0" collapsed="false">
      <c r="B354" s="103"/>
      <c r="C354" s="103"/>
      <c r="D354" s="104"/>
      <c r="E354" s="69"/>
      <c r="F354" s="103"/>
      <c r="G354" s="105"/>
      <c r="H354" s="104"/>
      <c r="I354" s="69"/>
      <c r="J354" s="73"/>
      <c r="K354" s="103"/>
      <c r="L354" s="105"/>
      <c r="M354" s="104"/>
    </row>
    <row r="355" customFormat="false" ht="15" hidden="false" customHeight="false" outlineLevel="0" collapsed="false">
      <c r="B355" s="103"/>
      <c r="C355" s="103"/>
      <c r="D355" s="104"/>
      <c r="E355" s="69"/>
      <c r="F355" s="103"/>
      <c r="G355" s="105"/>
      <c r="H355" s="104"/>
      <c r="I355" s="69"/>
      <c r="J355" s="73"/>
      <c r="K355" s="103"/>
      <c r="L355" s="105"/>
      <c r="M355" s="104"/>
    </row>
    <row r="356" customFormat="false" ht="15" hidden="false" customHeight="false" outlineLevel="0" collapsed="false">
      <c r="B356" s="103"/>
      <c r="C356" s="103"/>
      <c r="D356" s="104"/>
      <c r="E356" s="69"/>
      <c r="F356" s="103"/>
      <c r="G356" s="105"/>
      <c r="H356" s="104"/>
      <c r="I356" s="69"/>
      <c r="J356" s="73"/>
      <c r="K356" s="103"/>
      <c r="L356" s="105"/>
      <c r="M356" s="104"/>
    </row>
    <row r="357" customFormat="false" ht="15" hidden="false" customHeight="false" outlineLevel="0" collapsed="false">
      <c r="B357" s="103"/>
      <c r="C357" s="103"/>
      <c r="D357" s="104"/>
      <c r="E357" s="69"/>
      <c r="F357" s="103"/>
      <c r="G357" s="105"/>
      <c r="H357" s="104"/>
      <c r="I357" s="69"/>
      <c r="J357" s="73"/>
      <c r="K357" s="103"/>
      <c r="L357" s="105"/>
      <c r="M357" s="104"/>
    </row>
    <row r="358" customFormat="false" ht="15" hidden="false" customHeight="false" outlineLevel="0" collapsed="false">
      <c r="B358" s="103"/>
      <c r="C358" s="103"/>
      <c r="D358" s="104"/>
      <c r="E358" s="69"/>
      <c r="F358" s="103"/>
      <c r="G358" s="105"/>
      <c r="H358" s="104"/>
      <c r="I358" s="69"/>
      <c r="J358" s="73"/>
      <c r="K358" s="103"/>
      <c r="L358" s="105"/>
      <c r="M358" s="104"/>
    </row>
    <row r="359" customFormat="false" ht="15" hidden="false" customHeight="false" outlineLevel="0" collapsed="false">
      <c r="B359" s="103"/>
      <c r="C359" s="103"/>
      <c r="D359" s="104"/>
      <c r="E359" s="69"/>
      <c r="F359" s="103"/>
      <c r="G359" s="105"/>
      <c r="H359" s="104"/>
      <c r="I359" s="69"/>
      <c r="J359" s="73"/>
      <c r="K359" s="103"/>
      <c r="L359" s="105"/>
      <c r="M359" s="104"/>
    </row>
    <row r="360" customFormat="false" ht="15" hidden="false" customHeight="false" outlineLevel="0" collapsed="false">
      <c r="B360" s="103"/>
      <c r="C360" s="103"/>
      <c r="D360" s="104"/>
      <c r="E360" s="69"/>
      <c r="F360" s="103"/>
      <c r="G360" s="105"/>
      <c r="H360" s="104"/>
      <c r="I360" s="69"/>
      <c r="J360" s="73"/>
      <c r="K360" s="103"/>
      <c r="L360" s="105"/>
      <c r="M360" s="104"/>
    </row>
    <row r="361" customFormat="false" ht="15" hidden="false" customHeight="false" outlineLevel="0" collapsed="false">
      <c r="B361" s="103"/>
      <c r="C361" s="103"/>
      <c r="D361" s="104"/>
      <c r="E361" s="69"/>
      <c r="F361" s="103"/>
      <c r="G361" s="105"/>
      <c r="H361" s="104"/>
      <c r="I361" s="69"/>
      <c r="J361" s="73"/>
      <c r="K361" s="103"/>
      <c r="L361" s="105"/>
      <c r="M361" s="104"/>
    </row>
    <row r="362" customFormat="false" ht="15" hidden="false" customHeight="false" outlineLevel="0" collapsed="false">
      <c r="B362" s="103"/>
      <c r="C362" s="103"/>
      <c r="D362" s="104"/>
      <c r="E362" s="69"/>
      <c r="F362" s="103"/>
      <c r="G362" s="105"/>
      <c r="H362" s="104"/>
      <c r="I362" s="69"/>
      <c r="J362" s="73"/>
      <c r="K362" s="103"/>
      <c r="L362" s="105"/>
      <c r="M362" s="104"/>
    </row>
    <row r="363" customFormat="false" ht="15" hidden="false" customHeight="false" outlineLevel="0" collapsed="false">
      <c r="B363" s="103"/>
      <c r="C363" s="103"/>
      <c r="D363" s="104"/>
      <c r="E363" s="69"/>
      <c r="F363" s="103"/>
      <c r="G363" s="105"/>
      <c r="H363" s="104"/>
      <c r="I363" s="69"/>
      <c r="J363" s="73"/>
      <c r="K363" s="103"/>
      <c r="L363" s="105"/>
      <c r="M363" s="104"/>
    </row>
    <row r="364" customFormat="false" ht="15" hidden="false" customHeight="false" outlineLevel="0" collapsed="false">
      <c r="B364" s="103"/>
      <c r="C364" s="103"/>
      <c r="D364" s="104"/>
      <c r="E364" s="69"/>
      <c r="F364" s="103"/>
      <c r="G364" s="105"/>
      <c r="H364" s="104"/>
      <c r="I364" s="69"/>
      <c r="J364" s="73"/>
      <c r="K364" s="103"/>
      <c r="L364" s="105"/>
      <c r="M364" s="104"/>
    </row>
    <row r="365" customFormat="false" ht="15" hidden="false" customHeight="false" outlineLevel="0" collapsed="false">
      <c r="B365" s="103"/>
      <c r="C365" s="103"/>
      <c r="D365" s="104"/>
      <c r="E365" s="69"/>
      <c r="F365" s="103"/>
      <c r="G365" s="105"/>
      <c r="H365" s="104"/>
      <c r="I365" s="69"/>
      <c r="J365" s="73"/>
      <c r="K365" s="103"/>
      <c r="L365" s="105"/>
      <c r="M365" s="104"/>
    </row>
    <row r="366" customFormat="false" ht="15" hidden="false" customHeight="false" outlineLevel="0" collapsed="false">
      <c r="B366" s="103"/>
      <c r="C366" s="103"/>
      <c r="D366" s="104"/>
      <c r="E366" s="69"/>
      <c r="F366" s="103"/>
      <c r="G366" s="105"/>
      <c r="H366" s="104"/>
      <c r="I366" s="69"/>
      <c r="J366" s="73"/>
      <c r="K366" s="103"/>
      <c r="L366" s="105"/>
      <c r="M366" s="104"/>
    </row>
    <row r="367" customFormat="false" ht="15" hidden="false" customHeight="false" outlineLevel="0" collapsed="false">
      <c r="B367" s="103"/>
      <c r="C367" s="103"/>
      <c r="D367" s="104"/>
      <c r="E367" s="69"/>
      <c r="F367" s="103"/>
      <c r="G367" s="105"/>
      <c r="H367" s="104"/>
      <c r="I367" s="69"/>
      <c r="J367" s="73"/>
      <c r="K367" s="103"/>
      <c r="L367" s="105"/>
      <c r="M367" s="104"/>
    </row>
    <row r="368" customFormat="false" ht="15" hidden="false" customHeight="false" outlineLevel="0" collapsed="false">
      <c r="B368" s="103"/>
      <c r="C368" s="103"/>
      <c r="D368" s="104"/>
      <c r="E368" s="69"/>
      <c r="F368" s="103"/>
      <c r="G368" s="105"/>
      <c r="H368" s="104"/>
      <c r="I368" s="69"/>
      <c r="J368" s="73"/>
      <c r="K368" s="103"/>
      <c r="L368" s="105"/>
      <c r="M368" s="104"/>
    </row>
    <row r="369" customFormat="false" ht="15" hidden="false" customHeight="false" outlineLevel="0" collapsed="false">
      <c r="B369" s="103"/>
      <c r="C369" s="103"/>
      <c r="D369" s="104"/>
      <c r="E369" s="69"/>
      <c r="F369" s="103"/>
      <c r="G369" s="105"/>
      <c r="H369" s="104"/>
      <c r="I369" s="69"/>
      <c r="J369" s="73"/>
      <c r="K369" s="103"/>
      <c r="L369" s="105"/>
      <c r="M369" s="104"/>
    </row>
    <row r="370" customFormat="false" ht="15" hidden="false" customHeight="false" outlineLevel="0" collapsed="false">
      <c r="B370" s="103"/>
      <c r="C370" s="103"/>
      <c r="D370" s="104"/>
      <c r="E370" s="69"/>
      <c r="F370" s="103"/>
      <c r="G370" s="105"/>
      <c r="H370" s="104"/>
      <c r="I370" s="69"/>
      <c r="J370" s="73"/>
      <c r="K370" s="103"/>
      <c r="L370" s="105"/>
      <c r="M370" s="104"/>
    </row>
    <row r="371" customFormat="false" ht="15" hidden="false" customHeight="false" outlineLevel="0" collapsed="false">
      <c r="B371" s="103"/>
      <c r="C371" s="103"/>
      <c r="D371" s="104"/>
      <c r="E371" s="69"/>
      <c r="F371" s="103"/>
      <c r="G371" s="105"/>
      <c r="H371" s="104"/>
      <c r="I371" s="69"/>
      <c r="J371" s="73"/>
      <c r="K371" s="103"/>
      <c r="L371" s="105"/>
      <c r="M371" s="104"/>
    </row>
    <row r="372" customFormat="false" ht="15" hidden="false" customHeight="false" outlineLevel="0" collapsed="false">
      <c r="B372" s="103"/>
      <c r="C372" s="103"/>
      <c r="D372" s="104"/>
      <c r="E372" s="69"/>
      <c r="F372" s="103"/>
      <c r="G372" s="105"/>
      <c r="H372" s="104"/>
      <c r="I372" s="69"/>
      <c r="J372" s="73"/>
      <c r="K372" s="103"/>
      <c r="L372" s="105"/>
      <c r="M372" s="104"/>
    </row>
    <row r="373" customFormat="false" ht="15" hidden="false" customHeight="false" outlineLevel="0" collapsed="false">
      <c r="B373" s="103"/>
      <c r="C373" s="103"/>
      <c r="D373" s="104"/>
      <c r="E373" s="69"/>
      <c r="F373" s="103"/>
      <c r="G373" s="105"/>
      <c r="H373" s="104"/>
      <c r="I373" s="69"/>
      <c r="J373" s="73"/>
      <c r="K373" s="103"/>
      <c r="L373" s="105"/>
      <c r="M373" s="104"/>
    </row>
    <row r="374" customFormat="false" ht="15" hidden="false" customHeight="false" outlineLevel="0" collapsed="false">
      <c r="B374" s="103"/>
      <c r="C374" s="103"/>
      <c r="D374" s="104"/>
      <c r="E374" s="69"/>
      <c r="F374" s="103"/>
      <c r="G374" s="105"/>
      <c r="H374" s="104"/>
      <c r="I374" s="69"/>
      <c r="J374" s="73"/>
      <c r="K374" s="103"/>
      <c r="L374" s="105"/>
      <c r="M374" s="104"/>
    </row>
    <row r="375" customFormat="false" ht="15" hidden="false" customHeight="false" outlineLevel="0" collapsed="false">
      <c r="B375" s="103"/>
      <c r="C375" s="103"/>
      <c r="D375" s="104"/>
      <c r="E375" s="69"/>
      <c r="F375" s="103"/>
      <c r="G375" s="105"/>
      <c r="H375" s="104"/>
      <c r="I375" s="69"/>
      <c r="J375" s="73"/>
      <c r="K375" s="103"/>
      <c r="L375" s="105"/>
      <c r="M375" s="104"/>
    </row>
    <row r="376" customFormat="false" ht="15" hidden="false" customHeight="false" outlineLevel="0" collapsed="false">
      <c r="B376" s="103"/>
      <c r="C376" s="103"/>
      <c r="D376" s="104"/>
      <c r="E376" s="69"/>
      <c r="F376" s="103"/>
      <c r="G376" s="105"/>
      <c r="H376" s="104"/>
      <c r="I376" s="69"/>
      <c r="J376" s="73"/>
      <c r="K376" s="103"/>
      <c r="L376" s="105"/>
      <c r="M376" s="104"/>
    </row>
    <row r="377" customFormat="false" ht="15" hidden="false" customHeight="false" outlineLevel="0" collapsed="false">
      <c r="B377" s="103"/>
      <c r="C377" s="103"/>
      <c r="D377" s="104"/>
      <c r="F377" s="103"/>
      <c r="G377" s="105"/>
      <c r="H377" s="104"/>
      <c r="K377" s="103"/>
      <c r="L377" s="105"/>
      <c r="M377" s="104"/>
    </row>
    <row r="378" customFormat="false" ht="15" hidden="false" customHeight="false" outlineLevel="0" collapsed="false">
      <c r="B378" s="103"/>
      <c r="C378" s="103"/>
      <c r="D378" s="104"/>
      <c r="F378" s="103"/>
      <c r="G378" s="105"/>
      <c r="H378" s="104"/>
      <c r="K378" s="103"/>
      <c r="L378" s="105"/>
      <c r="M378" s="104"/>
    </row>
    <row r="379" customFormat="false" ht="15" hidden="false" customHeight="false" outlineLevel="0" collapsed="false">
      <c r="B379" s="103"/>
      <c r="C379" s="103"/>
      <c r="D379" s="104"/>
      <c r="F379" s="103"/>
      <c r="G379" s="105"/>
      <c r="H379" s="104"/>
      <c r="K379" s="103"/>
      <c r="L379" s="105"/>
      <c r="M379" s="104"/>
    </row>
    <row r="380" customFormat="false" ht="15" hidden="false" customHeight="false" outlineLevel="0" collapsed="false">
      <c r="B380" s="103"/>
      <c r="C380" s="103"/>
      <c r="D380" s="104"/>
      <c r="F380" s="103"/>
      <c r="G380" s="105"/>
      <c r="H380" s="104"/>
      <c r="K380" s="103"/>
      <c r="L380" s="105"/>
      <c r="M380" s="104"/>
    </row>
    <row r="381" customFormat="false" ht="15" hidden="false" customHeight="false" outlineLevel="0" collapsed="false">
      <c r="B381" s="103"/>
      <c r="C381" s="103"/>
      <c r="D381" s="104"/>
      <c r="F381" s="103"/>
      <c r="G381" s="105"/>
      <c r="H381" s="104"/>
      <c r="K381" s="103"/>
      <c r="L381" s="105"/>
      <c r="M381" s="104"/>
    </row>
    <row r="382" customFormat="false" ht="15" hidden="false" customHeight="false" outlineLevel="0" collapsed="false">
      <c r="B382" s="103"/>
      <c r="C382" s="103"/>
      <c r="D382" s="104"/>
      <c r="F382" s="103"/>
      <c r="G382" s="105"/>
      <c r="H382" s="104"/>
      <c r="K382" s="103"/>
      <c r="L382" s="105"/>
      <c r="M382" s="104"/>
    </row>
    <row r="383" customFormat="false" ht="15" hidden="false" customHeight="false" outlineLevel="0" collapsed="false">
      <c r="B383" s="103"/>
      <c r="C383" s="103"/>
      <c r="D383" s="104"/>
      <c r="F383" s="103"/>
      <c r="G383" s="105"/>
      <c r="H383" s="104"/>
      <c r="K383" s="103"/>
      <c r="L383" s="105"/>
      <c r="M383" s="104"/>
    </row>
    <row r="384" customFormat="false" ht="15" hidden="false" customHeight="false" outlineLevel="0" collapsed="false">
      <c r="B384" s="103"/>
      <c r="C384" s="103"/>
      <c r="D384" s="104"/>
      <c r="F384" s="103"/>
      <c r="G384" s="105"/>
      <c r="H384" s="104"/>
      <c r="K384" s="103"/>
      <c r="L384" s="105"/>
      <c r="M384" s="104"/>
    </row>
    <row r="385" customFormat="false" ht="15" hidden="false" customHeight="false" outlineLevel="0" collapsed="false">
      <c r="B385" s="103"/>
      <c r="C385" s="103"/>
      <c r="D385" s="104"/>
      <c r="F385" s="103"/>
      <c r="G385" s="105"/>
      <c r="H385" s="104"/>
      <c r="K385" s="103"/>
      <c r="L385" s="105"/>
      <c r="M385" s="104"/>
    </row>
    <row r="386" customFormat="false" ht="15" hidden="false" customHeight="false" outlineLevel="0" collapsed="false">
      <c r="B386" s="103"/>
      <c r="C386" s="103"/>
      <c r="D386" s="104"/>
      <c r="F386" s="103"/>
      <c r="G386" s="105"/>
      <c r="H386" s="104"/>
      <c r="K386" s="103"/>
      <c r="L386" s="105"/>
      <c r="M386" s="104"/>
    </row>
    <row r="387" customFormat="false" ht="15" hidden="false" customHeight="false" outlineLevel="0" collapsed="false">
      <c r="B387" s="103"/>
      <c r="C387" s="103"/>
      <c r="D387" s="104"/>
      <c r="F387" s="103"/>
      <c r="G387" s="105"/>
      <c r="H387" s="104"/>
      <c r="K387" s="103"/>
      <c r="L387" s="105"/>
      <c r="M387" s="104"/>
    </row>
    <row r="388" customFormat="false" ht="15" hidden="false" customHeight="false" outlineLevel="0" collapsed="false">
      <c r="B388" s="103"/>
      <c r="C388" s="103"/>
      <c r="D388" s="104"/>
      <c r="F388" s="103"/>
      <c r="G388" s="105"/>
      <c r="H388" s="104"/>
      <c r="K388" s="103"/>
      <c r="L388" s="105"/>
      <c r="M388" s="104"/>
    </row>
    <row r="389" customFormat="false" ht="15" hidden="false" customHeight="false" outlineLevel="0" collapsed="false">
      <c r="B389" s="103"/>
      <c r="C389" s="103"/>
      <c r="D389" s="104"/>
      <c r="F389" s="103"/>
      <c r="G389" s="105"/>
      <c r="H389" s="104"/>
      <c r="K389" s="103"/>
      <c r="L389" s="105"/>
      <c r="M389" s="104"/>
    </row>
    <row r="390" customFormat="false" ht="15" hidden="false" customHeight="false" outlineLevel="0" collapsed="false">
      <c r="B390" s="103"/>
      <c r="C390" s="103"/>
      <c r="D390" s="104"/>
      <c r="F390" s="103"/>
      <c r="G390" s="105"/>
      <c r="H390" s="104"/>
      <c r="K390" s="103"/>
      <c r="L390" s="105"/>
      <c r="M390" s="104"/>
    </row>
    <row r="391" customFormat="false" ht="15" hidden="false" customHeight="false" outlineLevel="0" collapsed="false">
      <c r="B391" s="103"/>
      <c r="C391" s="103"/>
      <c r="D391" s="104"/>
      <c r="F391" s="103"/>
      <c r="G391" s="105"/>
      <c r="H391" s="104"/>
      <c r="K391" s="103"/>
      <c r="L391" s="105"/>
      <c r="M391" s="104"/>
    </row>
    <row r="392" customFormat="false" ht="15" hidden="false" customHeight="false" outlineLevel="0" collapsed="false">
      <c r="B392" s="103"/>
      <c r="C392" s="103"/>
      <c r="D392" s="104"/>
      <c r="F392" s="103"/>
      <c r="G392" s="105"/>
      <c r="H392" s="104"/>
      <c r="K392" s="103"/>
      <c r="L392" s="105"/>
      <c r="M392" s="104"/>
    </row>
    <row r="393" customFormat="false" ht="15" hidden="false" customHeight="false" outlineLevel="0" collapsed="false">
      <c r="B393" s="103"/>
      <c r="C393" s="103"/>
      <c r="D393" s="104"/>
      <c r="F393" s="103"/>
      <c r="G393" s="105"/>
      <c r="H393" s="104"/>
      <c r="K393" s="103"/>
      <c r="L393" s="105"/>
      <c r="M393" s="104"/>
    </row>
    <row r="394" customFormat="false" ht="15" hidden="false" customHeight="false" outlineLevel="0" collapsed="false">
      <c r="B394" s="103"/>
      <c r="C394" s="103"/>
      <c r="D394" s="104"/>
      <c r="F394" s="103"/>
      <c r="G394" s="105"/>
      <c r="H394" s="104"/>
      <c r="K394" s="103"/>
      <c r="L394" s="105"/>
      <c r="M394" s="104"/>
    </row>
    <row r="395" customFormat="false" ht="15" hidden="false" customHeight="false" outlineLevel="0" collapsed="false">
      <c r="B395" s="103"/>
      <c r="C395" s="103"/>
      <c r="D395" s="104"/>
      <c r="F395" s="103"/>
      <c r="G395" s="105"/>
      <c r="H395" s="104"/>
      <c r="K395" s="103"/>
      <c r="L395" s="105"/>
      <c r="M395" s="104"/>
    </row>
    <row r="396" customFormat="false" ht="15" hidden="false" customHeight="false" outlineLevel="0" collapsed="false">
      <c r="B396" s="103"/>
      <c r="C396" s="103"/>
      <c r="D396" s="104"/>
      <c r="F396" s="103"/>
      <c r="G396" s="105"/>
      <c r="H396" s="104"/>
      <c r="K396" s="103"/>
      <c r="L396" s="105"/>
      <c r="M396" s="104"/>
    </row>
    <row r="397" customFormat="false" ht="15" hidden="false" customHeight="false" outlineLevel="0" collapsed="false">
      <c r="B397" s="103"/>
      <c r="C397" s="103"/>
      <c r="D397" s="104"/>
      <c r="F397" s="103"/>
      <c r="G397" s="105"/>
      <c r="H397" s="104"/>
      <c r="K397" s="103"/>
      <c r="L397" s="105"/>
      <c r="M397" s="104"/>
    </row>
    <row r="398" customFormat="false" ht="15" hidden="false" customHeight="false" outlineLevel="0" collapsed="false">
      <c r="B398" s="103"/>
      <c r="C398" s="103"/>
      <c r="D398" s="104"/>
      <c r="F398" s="103"/>
      <c r="G398" s="105"/>
      <c r="H398" s="104"/>
      <c r="K398" s="103"/>
      <c r="L398" s="105"/>
      <c r="M398" s="104"/>
    </row>
    <row r="399" customFormat="false" ht="15" hidden="false" customHeight="false" outlineLevel="0" collapsed="false">
      <c r="B399" s="103"/>
      <c r="C399" s="103"/>
      <c r="D399" s="104"/>
      <c r="F399" s="103"/>
      <c r="G399" s="105"/>
      <c r="H399" s="104"/>
      <c r="K399" s="103"/>
      <c r="L399" s="105"/>
      <c r="M399" s="104"/>
    </row>
    <row r="400" customFormat="false" ht="15" hidden="false" customHeight="false" outlineLevel="0" collapsed="false">
      <c r="B400" s="103"/>
      <c r="C400" s="103"/>
      <c r="D400" s="104"/>
      <c r="F400" s="103"/>
      <c r="G400" s="105"/>
      <c r="H400" s="104"/>
      <c r="K400" s="103"/>
      <c r="L400" s="105"/>
      <c r="M400" s="104"/>
    </row>
    <row r="401" customFormat="false" ht="15" hidden="false" customHeight="false" outlineLevel="0" collapsed="false">
      <c r="B401" s="103"/>
      <c r="C401" s="103"/>
      <c r="D401" s="104"/>
      <c r="F401" s="103"/>
      <c r="G401" s="105"/>
      <c r="H401" s="104"/>
      <c r="K401" s="103"/>
      <c r="L401" s="105"/>
      <c r="M401" s="104"/>
    </row>
    <row r="402" customFormat="false" ht="15" hidden="false" customHeight="false" outlineLevel="0" collapsed="false">
      <c r="B402" s="103"/>
      <c r="C402" s="103"/>
      <c r="D402" s="104"/>
      <c r="F402" s="103"/>
      <c r="G402" s="105"/>
      <c r="H402" s="104"/>
      <c r="K402" s="103"/>
      <c r="L402" s="105"/>
      <c r="M402" s="104"/>
    </row>
    <row r="403" customFormat="false" ht="15" hidden="false" customHeight="false" outlineLevel="0" collapsed="false">
      <c r="B403" s="103"/>
      <c r="C403" s="103"/>
      <c r="D403" s="104"/>
      <c r="F403" s="103"/>
      <c r="G403" s="105"/>
      <c r="H403" s="104"/>
      <c r="K403" s="103"/>
      <c r="L403" s="105"/>
      <c r="M403" s="104"/>
    </row>
    <row r="404" customFormat="false" ht="15" hidden="false" customHeight="false" outlineLevel="0" collapsed="false">
      <c r="B404" s="103"/>
      <c r="C404" s="103"/>
      <c r="D404" s="104"/>
      <c r="F404" s="103"/>
      <c r="G404" s="105"/>
      <c r="H404" s="104"/>
      <c r="K404" s="103"/>
      <c r="L404" s="105"/>
      <c r="M404" s="104"/>
    </row>
    <row r="405" customFormat="false" ht="15" hidden="false" customHeight="false" outlineLevel="0" collapsed="false">
      <c r="B405" s="103"/>
      <c r="C405" s="103"/>
      <c r="D405" s="104"/>
      <c r="F405" s="103"/>
      <c r="G405" s="105"/>
      <c r="H405" s="104"/>
      <c r="K405" s="103"/>
      <c r="L405" s="105"/>
      <c r="M405" s="104"/>
    </row>
    <row r="406" customFormat="false" ht="15" hidden="false" customHeight="false" outlineLevel="0" collapsed="false">
      <c r="B406" s="103"/>
      <c r="C406" s="103"/>
      <c r="D406" s="104"/>
      <c r="F406" s="103"/>
      <c r="G406" s="105"/>
      <c r="H406" s="104"/>
      <c r="K406" s="103"/>
      <c r="L406" s="105"/>
      <c r="M406" s="104"/>
    </row>
    <row r="407" customFormat="false" ht="15" hidden="false" customHeight="false" outlineLevel="0" collapsed="false">
      <c r="B407" s="103"/>
      <c r="C407" s="103"/>
      <c r="D407" s="104"/>
      <c r="F407" s="103"/>
      <c r="G407" s="105"/>
      <c r="H407" s="104"/>
      <c r="K407" s="103"/>
      <c r="L407" s="105"/>
      <c r="M407" s="104"/>
    </row>
    <row r="408" customFormat="false" ht="15" hidden="false" customHeight="false" outlineLevel="0" collapsed="false">
      <c r="B408" s="103"/>
      <c r="C408" s="103"/>
      <c r="D408" s="104"/>
      <c r="F408" s="103"/>
      <c r="G408" s="105"/>
      <c r="H408" s="104"/>
      <c r="K408" s="103"/>
      <c r="L408" s="105"/>
      <c r="M408" s="104"/>
    </row>
    <row r="409" customFormat="false" ht="15" hidden="false" customHeight="false" outlineLevel="0" collapsed="false">
      <c r="B409" s="103"/>
      <c r="C409" s="103"/>
      <c r="D409" s="104"/>
      <c r="F409" s="103"/>
      <c r="G409" s="105"/>
      <c r="H409" s="104"/>
      <c r="K409" s="103"/>
      <c r="L409" s="105"/>
      <c r="M409" s="104"/>
    </row>
    <row r="410" customFormat="false" ht="15" hidden="false" customHeight="false" outlineLevel="0" collapsed="false">
      <c r="B410" s="103"/>
      <c r="C410" s="103"/>
      <c r="D410" s="104"/>
      <c r="F410" s="103"/>
      <c r="G410" s="105"/>
      <c r="H410" s="104"/>
      <c r="K410" s="103"/>
      <c r="L410" s="105"/>
      <c r="M410" s="104"/>
    </row>
    <row r="411" customFormat="false" ht="15" hidden="false" customHeight="false" outlineLevel="0" collapsed="false">
      <c r="B411" s="103"/>
      <c r="C411" s="103"/>
      <c r="D411" s="104"/>
      <c r="F411" s="103"/>
      <c r="G411" s="105"/>
      <c r="H411" s="104"/>
      <c r="K411" s="103"/>
      <c r="L411" s="105"/>
      <c r="M411" s="104"/>
    </row>
    <row r="412" customFormat="false" ht="15" hidden="false" customHeight="false" outlineLevel="0" collapsed="false">
      <c r="B412" s="103"/>
      <c r="C412" s="103"/>
      <c r="D412" s="104"/>
      <c r="F412" s="103"/>
      <c r="G412" s="105"/>
      <c r="H412" s="104"/>
      <c r="K412" s="103"/>
      <c r="L412" s="105"/>
      <c r="M412" s="104"/>
    </row>
    <row r="413" customFormat="false" ht="15" hidden="false" customHeight="false" outlineLevel="0" collapsed="false">
      <c r="B413" s="103"/>
      <c r="C413" s="103"/>
      <c r="D413" s="104"/>
      <c r="F413" s="103"/>
      <c r="G413" s="105"/>
      <c r="H413" s="104"/>
      <c r="K413" s="103"/>
      <c r="L413" s="105"/>
      <c r="M413" s="104"/>
    </row>
    <row r="414" customFormat="false" ht="15" hidden="false" customHeight="false" outlineLevel="0" collapsed="false">
      <c r="B414" s="103"/>
      <c r="C414" s="103"/>
      <c r="D414" s="104"/>
      <c r="F414" s="103"/>
      <c r="G414" s="105"/>
      <c r="H414" s="104"/>
      <c r="K414" s="103"/>
      <c r="L414" s="105"/>
      <c r="M414" s="104"/>
    </row>
    <row r="415" customFormat="false" ht="15" hidden="false" customHeight="false" outlineLevel="0" collapsed="false">
      <c r="B415" s="103"/>
      <c r="C415" s="103"/>
      <c r="D415" s="104"/>
      <c r="F415" s="103"/>
      <c r="G415" s="105"/>
      <c r="H415" s="104"/>
      <c r="K415" s="103"/>
      <c r="L415" s="105"/>
      <c r="M415" s="104"/>
    </row>
    <row r="416" customFormat="false" ht="15" hidden="false" customHeight="false" outlineLevel="0" collapsed="false">
      <c r="B416" s="103"/>
      <c r="C416" s="103"/>
      <c r="D416" s="104"/>
      <c r="F416" s="103"/>
      <c r="G416" s="105"/>
      <c r="H416" s="104"/>
      <c r="K416" s="103"/>
      <c r="L416" s="105"/>
      <c r="M416" s="104"/>
    </row>
    <row r="417" customFormat="false" ht="15" hidden="false" customHeight="false" outlineLevel="0" collapsed="false">
      <c r="B417" s="103"/>
      <c r="C417" s="103"/>
      <c r="D417" s="104"/>
      <c r="F417" s="103"/>
      <c r="G417" s="105"/>
      <c r="H417" s="104"/>
      <c r="K417" s="103"/>
      <c r="L417" s="105"/>
      <c r="M417" s="104"/>
    </row>
    <row r="418" customFormat="false" ht="15" hidden="false" customHeight="false" outlineLevel="0" collapsed="false">
      <c r="B418" s="103"/>
      <c r="C418" s="103"/>
      <c r="D418" s="104"/>
      <c r="F418" s="103"/>
      <c r="G418" s="105"/>
      <c r="H418" s="104"/>
      <c r="K418" s="103"/>
      <c r="L418" s="105"/>
      <c r="M418" s="104"/>
    </row>
    <row r="419" customFormat="false" ht="15" hidden="false" customHeight="false" outlineLevel="0" collapsed="false">
      <c r="B419" s="103"/>
      <c r="C419" s="103"/>
      <c r="D419" s="104"/>
      <c r="F419" s="103"/>
      <c r="G419" s="105"/>
      <c r="H419" s="104"/>
      <c r="K419" s="103"/>
      <c r="L419" s="105"/>
      <c r="M419" s="104"/>
    </row>
    <row r="420" customFormat="false" ht="15" hidden="false" customHeight="false" outlineLevel="0" collapsed="false">
      <c r="B420" s="103"/>
      <c r="C420" s="103"/>
      <c r="D420" s="104"/>
      <c r="F420" s="103"/>
      <c r="G420" s="105"/>
      <c r="H420" s="104"/>
      <c r="K420" s="103"/>
      <c r="L420" s="105"/>
      <c r="M420" s="104"/>
    </row>
    <row r="421" customFormat="false" ht="15" hidden="false" customHeight="false" outlineLevel="0" collapsed="false">
      <c r="B421" s="103"/>
      <c r="C421" s="103"/>
      <c r="D421" s="104"/>
      <c r="F421" s="103"/>
      <c r="G421" s="105"/>
      <c r="H421" s="104"/>
      <c r="K421" s="103"/>
      <c r="L421" s="105"/>
      <c r="M421" s="104"/>
    </row>
  </sheetData>
  <sheetProtection algorithmName="SHA-512" hashValue="b5FWlkrbTYVMvOtI8He6S5QS4h0RXa4TxWv0aLwv5Em44L8Wjrv8sLO1pSlxWB/vKaqSCozOL30xYJTUJ7JuJg==" saltValue="HR/3cb+Y+qMBRIjhT58h9g==" spinCount="100000" sheet="true" objects="true" scenarios="true"/>
  <mergeCells count="1">
    <mergeCell ref="C6:E6"/>
  </mergeCells>
  <conditionalFormatting sqref="N29">
    <cfRule type="expression" priority="2" aboveAverage="0" equalAverage="0" bottom="0" percent="0" rank="0" text="" dxfId="0">
      <formula>LEN(TRIM(N29))&gt;0</formula>
    </cfRule>
    <cfRule type="colorScale" priority="3">
      <colorScale>
        <cfvo type="min" val="0"/>
        <cfvo type="max" val="0"/>
        <color rgb="FFFF7128"/>
        <color rgb="FFFFEF9C"/>
      </colorScale>
    </cfRule>
  </conditionalFormatting>
  <dataValidations count="2">
    <dataValidation allowBlank="true" errorStyle="stop" operator="between" showDropDown="false" showErrorMessage="true" showInputMessage="true" sqref="C28:C1029" type="list">
      <formula1>"Largecap,Midcap,Smallcap"</formula1>
      <formula2>0</formula2>
    </dataValidation>
    <dataValidation allowBlank="true" errorStyle="stop" operator="between" showDropDown="false" showErrorMessage="true" showInputMessage="true" sqref="G28:G1029 L28:L1029" type="list">
      <formula1>"Largecap,MidCap,SmallCap,Flexi/Multi cap"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5:E15"/>
  <sheetViews>
    <sheetView showFormulas="false" showGridLines="fals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19140625" defaultRowHeight="15" zeroHeight="false" outlineLevelRow="0" outlineLevelCol="0"/>
  <cols>
    <col collapsed="false" customWidth="true" hidden="false" outlineLevel="0" max="1" min="1" style="25" width="6.3"/>
    <col collapsed="false" customWidth="true" hidden="false" outlineLevel="0" max="2" min="2" style="25" width="20.8"/>
    <col collapsed="false" customWidth="true" hidden="false" outlineLevel="0" max="3" min="3" style="25" width="13.29"/>
    <col collapsed="false" customWidth="false" hidden="false" outlineLevel="0" max="16384" min="4" style="25" width="11.19"/>
  </cols>
  <sheetData>
    <row r="5" customFormat="false" ht="9.75" hidden="false" customHeight="true" outlineLevel="0" collapsed="false">
      <c r="B5" s="56" t="s">
        <v>0</v>
      </c>
      <c r="C5" s="56"/>
      <c r="D5" s="108"/>
    </row>
    <row r="6" customFormat="false" ht="9.75" hidden="false" customHeight="true" outlineLevel="0" collapsed="false">
      <c r="B6" s="56"/>
      <c r="C6" s="56"/>
      <c r="D6" s="108"/>
    </row>
    <row r="7" customFormat="false" ht="15" hidden="false" customHeight="false" outlineLevel="0" collapsed="false">
      <c r="B7" s="56"/>
      <c r="C7" s="56"/>
      <c r="D7" s="108"/>
    </row>
    <row r="8" customFormat="false" ht="17.35" hidden="false" customHeight="false" outlineLevel="0" collapsed="false">
      <c r="B8" s="57"/>
      <c r="C8" s="62" t="s">
        <v>70</v>
      </c>
      <c r="E8" s="59"/>
    </row>
    <row r="9" customFormat="false" ht="29.85" hidden="false" customHeight="true" outlineLevel="0" collapsed="false">
      <c r="B9" s="60"/>
      <c r="C9" s="109" t="s">
        <v>73</v>
      </c>
      <c r="D9" s="109"/>
      <c r="E9" s="109"/>
    </row>
    <row r="11" customFormat="false" ht="15" hidden="false" customHeight="false" outlineLevel="0" collapsed="false">
      <c r="B11" s="11" t="s">
        <v>37</v>
      </c>
      <c r="C11" s="11" t="s">
        <v>19</v>
      </c>
    </row>
    <row r="12" customFormat="false" ht="15" hidden="false" customHeight="false" outlineLevel="0" collapsed="false">
      <c r="B12" s="63" t="s">
        <v>103</v>
      </c>
      <c r="C12" s="110" t="n">
        <v>100000</v>
      </c>
    </row>
    <row r="13" customFormat="false" ht="15" hidden="false" customHeight="false" outlineLevel="0" collapsed="false">
      <c r="B13" s="63" t="s">
        <v>104</v>
      </c>
      <c r="C13" s="111" t="n">
        <v>50000</v>
      </c>
    </row>
    <row r="14" customFormat="false" ht="15" hidden="false" customHeight="false" outlineLevel="0" collapsed="false">
      <c r="B14" s="63" t="s">
        <v>105</v>
      </c>
      <c r="C14" s="111"/>
    </row>
    <row r="15" customFormat="false" ht="15" hidden="false" customHeight="false" outlineLevel="0" collapsed="false">
      <c r="B15" s="67" t="s">
        <v>24</v>
      </c>
      <c r="C15" s="112" t="n">
        <f aca="false">SUM(C12:C14)</f>
        <v>150000</v>
      </c>
      <c r="D15" s="113"/>
    </row>
  </sheetData>
  <sheetProtection algorithmName="SHA-512" hashValue="Hf9hOYW+AIgrMAI/FUPrMC4gB5/jyS0mm0sGqr/jRhMzwXOMJ88mNG7zcdqkyzBJR0Oyaf8Tdn9HstmFlSOyiw==" saltValue="byJLRlKRCQrNYAZbutVJSQ==" spinCount="100000" sheet="true" objects="true" scenarios="true"/>
  <mergeCells count="2">
    <mergeCell ref="B5:C7"/>
    <mergeCell ref="C9:E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V112"/>
  <sheetViews>
    <sheetView showFormulas="false" showGridLines="false" showRowColHeaders="true" showZeros="true" rightToLeft="false" tabSelected="false" showOutlineSymbols="true" defaultGridColor="true" view="normal" topLeftCell="J7" colorId="64" zoomScale="140" zoomScaleNormal="140" zoomScalePageLayoutView="100" workbookViewId="0">
      <selection pane="topLeft" activeCell="O18" activeCellId="0" sqref="O18"/>
    </sheetView>
  </sheetViews>
  <sheetFormatPr defaultColWidth="11.19140625" defaultRowHeight="15" zeroHeight="false" outlineLevelRow="0" outlineLevelCol="0"/>
  <cols>
    <col collapsed="false" customWidth="true" hidden="false" outlineLevel="0" max="1" min="1" style="4" width="7.79"/>
    <col collapsed="false" customWidth="true" hidden="false" outlineLevel="0" max="2" min="2" style="114" width="21.78"/>
    <col collapsed="false" customWidth="true" hidden="false" outlineLevel="0" max="3" min="3" style="115" width="19"/>
    <col collapsed="false" customWidth="true" hidden="false" outlineLevel="0" max="4" min="4" style="4" width="4.8"/>
    <col collapsed="false" customWidth="true" hidden="false" outlineLevel="0" max="5" min="5" style="114" width="24.2"/>
    <col collapsed="false" customWidth="true" hidden="false" outlineLevel="0" max="6" min="6" style="115" width="17"/>
    <col collapsed="false" customWidth="true" hidden="false" outlineLevel="0" max="7" min="7" style="4" width="4.29"/>
    <col collapsed="false" customWidth="true" hidden="false" outlineLevel="0" max="8" min="8" style="114" width="25.8"/>
    <col collapsed="false" customWidth="true" hidden="false" outlineLevel="0" max="9" min="9" style="115" width="19.28"/>
    <col collapsed="false" customWidth="true" hidden="false" outlineLevel="0" max="10" min="10" style="4" width="3.8"/>
    <col collapsed="false" customWidth="true" hidden="false" outlineLevel="0" max="11" min="11" style="114" width="25.8"/>
    <col collapsed="false" customWidth="true" hidden="false" outlineLevel="0" max="12" min="12" style="115" width="18.5"/>
    <col collapsed="false" customWidth="false" hidden="false" outlineLevel="0" max="14" min="13" style="4" width="11.19"/>
    <col collapsed="false" customWidth="true" hidden="false" outlineLevel="0" max="15" min="15" style="114" width="34.7"/>
    <col collapsed="false" customWidth="true" hidden="false" outlineLevel="0" max="16" min="16" style="103" width="34.7"/>
    <col collapsed="false" customWidth="true" hidden="false" outlineLevel="0" max="17" min="17" style="115" width="15.6"/>
    <col collapsed="false" customWidth="true" hidden="false" outlineLevel="0" max="18" min="18" style="4" width="24.9"/>
    <col collapsed="false" customWidth="false" hidden="false" outlineLevel="0" max="21" min="19" style="4" width="11.19"/>
    <col collapsed="false" customWidth="false" hidden="false" outlineLevel="0" max="22" min="22" style="116" width="11.19"/>
    <col collapsed="false" customWidth="false" hidden="false" outlineLevel="0" max="16384" min="23" style="4" width="11.19"/>
  </cols>
  <sheetData>
    <row r="1" s="4" customFormat="true" ht="15" hidden="false" customHeight="false" outlineLevel="0" collapsed="false">
      <c r="B1" s="69"/>
      <c r="C1" s="70"/>
      <c r="E1" s="69"/>
      <c r="F1" s="70"/>
      <c r="H1" s="69"/>
      <c r="I1" s="70"/>
      <c r="K1" s="69"/>
      <c r="L1" s="70"/>
      <c r="V1" s="116"/>
    </row>
    <row r="2" customFormat="false" ht="15" hidden="false" customHeight="false" outlineLevel="0" collapsed="false">
      <c r="B2" s="69"/>
      <c r="C2" s="70"/>
      <c r="E2" s="69"/>
      <c r="F2" s="70"/>
      <c r="H2" s="69"/>
      <c r="I2" s="70"/>
      <c r="K2" s="69"/>
      <c r="L2" s="70"/>
      <c r="O2" s="4"/>
      <c r="P2" s="117" t="s">
        <v>106</v>
      </c>
      <c r="Q2" s="117"/>
    </row>
    <row r="3" customFormat="false" ht="15" hidden="false" customHeight="false" outlineLevel="0" collapsed="false">
      <c r="B3" s="69"/>
      <c r="C3" s="70"/>
      <c r="E3" s="69"/>
      <c r="F3" s="70"/>
      <c r="H3" s="69"/>
      <c r="I3" s="70"/>
      <c r="K3" s="69"/>
      <c r="L3" s="70"/>
      <c r="O3" s="69"/>
      <c r="P3" s="69"/>
      <c r="Q3" s="70"/>
    </row>
    <row r="4" s="4" customFormat="true" ht="17.35" hidden="false" customHeight="false" outlineLevel="0" collapsed="false">
      <c r="B4" s="57"/>
      <c r="C4" s="62" t="s">
        <v>70</v>
      </c>
      <c r="D4" s="118"/>
      <c r="E4" s="118"/>
      <c r="I4" s="119"/>
      <c r="O4" s="69"/>
      <c r="P4" s="69"/>
      <c r="Q4" s="70"/>
      <c r="V4" s="116"/>
    </row>
    <row r="5" s="4" customFormat="true" ht="17.35" hidden="false" customHeight="true" outlineLevel="0" collapsed="false">
      <c r="B5" s="60"/>
      <c r="C5" s="109" t="s">
        <v>73</v>
      </c>
      <c r="D5" s="109"/>
      <c r="E5" s="109"/>
      <c r="H5" s="56" t="s">
        <v>0</v>
      </c>
      <c r="I5" s="56"/>
      <c r="O5" s="69"/>
      <c r="P5" s="69"/>
      <c r="Q5" s="70"/>
      <c r="V5" s="116"/>
    </row>
    <row r="6" s="4" customFormat="true" ht="15" hidden="false" customHeight="false" outlineLevel="0" collapsed="false">
      <c r="C6" s="120"/>
      <c r="H6" s="56"/>
      <c r="I6" s="56"/>
      <c r="O6" s="69"/>
      <c r="P6" s="69"/>
      <c r="Q6" s="70"/>
      <c r="V6" s="116"/>
    </row>
    <row r="7" s="4" customFormat="true" ht="15" hidden="false" customHeight="false" outlineLevel="0" collapsed="false">
      <c r="H7" s="56"/>
      <c r="I7" s="56"/>
      <c r="O7" s="69"/>
      <c r="P7" s="69"/>
      <c r="Q7" s="70"/>
      <c r="V7" s="116"/>
    </row>
    <row r="8" s="4" customFormat="true" ht="15" hidden="false" customHeight="false" outlineLevel="0" collapsed="false">
      <c r="H8" s="121"/>
      <c r="I8" s="121"/>
      <c r="O8" s="69"/>
      <c r="P8" s="69"/>
      <c r="Q8" s="70"/>
      <c r="V8" s="116"/>
    </row>
    <row r="9" s="4" customFormat="true" ht="15" hidden="false" customHeight="false" outlineLevel="0" collapsed="false">
      <c r="H9" s="121"/>
      <c r="I9" s="121"/>
      <c r="O9" s="69"/>
      <c r="P9" s="69"/>
      <c r="Q9" s="70"/>
      <c r="V9" s="116"/>
    </row>
    <row r="10" s="4" customFormat="true" ht="15" hidden="false" customHeight="false" outlineLevel="0" collapsed="false">
      <c r="H10" s="121"/>
      <c r="I10" s="121"/>
      <c r="O10" s="69"/>
      <c r="P10" s="69"/>
      <c r="Q10" s="70"/>
      <c r="V10" s="116"/>
    </row>
    <row r="11" s="25" customFormat="true" ht="15" hidden="false" customHeight="false" outlineLevel="0" collapsed="false">
      <c r="B11" s="122"/>
      <c r="C11" s="123"/>
      <c r="D11" s="123"/>
      <c r="E11" s="122"/>
      <c r="F11" s="123"/>
      <c r="G11" s="123"/>
      <c r="H11" s="122"/>
      <c r="I11" s="123"/>
      <c r="J11" s="123"/>
      <c r="K11" s="122"/>
      <c r="L11" s="123"/>
      <c r="O11" s="11" t="s">
        <v>77</v>
      </c>
      <c r="P11" s="10" t="s">
        <v>75</v>
      </c>
      <c r="Q11" s="11" t="s">
        <v>76</v>
      </c>
      <c r="R11" s="11" t="s">
        <v>107</v>
      </c>
      <c r="V11" s="124"/>
    </row>
    <row r="12" s="25" customFormat="true" ht="15" hidden="false" customHeight="false" outlineLevel="0" collapsed="false">
      <c r="B12" s="122"/>
      <c r="C12" s="123"/>
      <c r="D12" s="123"/>
      <c r="E12" s="122"/>
      <c r="F12" s="123"/>
      <c r="G12" s="123"/>
      <c r="H12" s="122"/>
      <c r="I12" s="123"/>
      <c r="J12" s="123"/>
      <c r="K12" s="122"/>
      <c r="L12" s="123"/>
      <c r="O12" s="63" t="s">
        <v>108</v>
      </c>
      <c r="P12" s="83" t="n">
        <f aca="false">SUMIFS($Q$18:$Q$1051,$P$18:$P$1051,O12)</f>
        <v>1000</v>
      </c>
      <c r="Q12" s="84" t="n">
        <f aca="false">P12/$P$15</f>
        <v>0.142857142857143</v>
      </c>
      <c r="R12" s="84" t="n">
        <f aca="false">IFERROR(SUMIFS('Financial Goals'!$O$11:$O$25,'Financial Goals'!$E$11:$E$25,"Short Term")/R18,0)</f>
        <v>0.5625</v>
      </c>
      <c r="V12" s="124"/>
    </row>
    <row r="13" s="25" customFormat="true" ht="15" hidden="false" customHeight="false" outlineLevel="0" collapsed="false">
      <c r="B13" s="122"/>
      <c r="C13" s="123"/>
      <c r="D13" s="123"/>
      <c r="E13" s="122"/>
      <c r="F13" s="123"/>
      <c r="G13" s="123"/>
      <c r="H13" s="122"/>
      <c r="I13" s="123"/>
      <c r="J13" s="123"/>
      <c r="K13" s="122"/>
      <c r="L13" s="123"/>
      <c r="O13" s="63" t="s">
        <v>109</v>
      </c>
      <c r="P13" s="83" t="n">
        <f aca="false">SUMIFS($Q$18:$Q$1051,$P$18:$P$1051,O13)</f>
        <v>5300</v>
      </c>
      <c r="Q13" s="84" t="n">
        <f aca="false">P13/$P$15</f>
        <v>0.757142857142857</v>
      </c>
      <c r="R13" s="84" t="n">
        <f aca="false">IFERROR(SUMIFS('Financial Goals'!$O$11:$O$25,'Financial Goals'!$E$11:$E$25,"Medium Term")/R18,0)</f>
        <v>0.34375</v>
      </c>
      <c r="V13" s="124"/>
    </row>
    <row r="14" s="25" customFormat="true" ht="15" hidden="false" customHeight="false" outlineLevel="0" collapsed="false">
      <c r="O14" s="63" t="s">
        <v>110</v>
      </c>
      <c r="P14" s="83" t="n">
        <f aca="false">SUMIFS($Q$18:$Q$1051,$P$18:$P$1051,O14)</f>
        <v>700</v>
      </c>
      <c r="Q14" s="84" t="n">
        <f aca="false">P14/$P$15</f>
        <v>0.1</v>
      </c>
      <c r="R14" s="84" t="n">
        <f aca="false">IFERROR(SUMIFS('Financial Goals'!$O$11:$O$25,'Financial Goals'!$E$11:$E$25,"Long Term")/R18,0)</f>
        <v>0.09375</v>
      </c>
      <c r="V14" s="124"/>
    </row>
    <row r="15" s="25" customFormat="true" ht="15" hidden="false" customHeight="false" outlineLevel="0" collapsed="false">
      <c r="B15" s="122" t="s">
        <v>51</v>
      </c>
      <c r="C15" s="125" t="n">
        <f aca="false">SUM(C18:C1048576)</f>
        <v>170000</v>
      </c>
      <c r="D15" s="123"/>
      <c r="E15" s="122" t="s">
        <v>111</v>
      </c>
      <c r="F15" s="125" t="n">
        <f aca="false">SUM(F18:F1048576)</f>
        <v>590000</v>
      </c>
      <c r="G15" s="123"/>
      <c r="H15" s="122" t="s">
        <v>53</v>
      </c>
      <c r="I15" s="125" t="n">
        <f aca="false">SUM(I18:I1048576)</f>
        <v>260000</v>
      </c>
      <c r="J15" s="123"/>
      <c r="K15" s="122" t="s">
        <v>112</v>
      </c>
      <c r="L15" s="125" t="n">
        <f aca="false">SUM(L18:L1048576)</f>
        <v>256000.5</v>
      </c>
      <c r="O15" s="94" t="s">
        <v>24</v>
      </c>
      <c r="P15" s="95" t="n">
        <f aca="false">SUM(P12:P14)</f>
        <v>7000</v>
      </c>
      <c r="Q15" s="96" t="n">
        <f aca="false">SUM(Q12:Q14)</f>
        <v>1</v>
      </c>
      <c r="R15" s="96" t="n">
        <f aca="false">SUM(R12:R14)</f>
        <v>1</v>
      </c>
      <c r="V15" s="124"/>
    </row>
    <row r="16" s="4" customFormat="true" ht="15" hidden="false" customHeight="false" outlineLevel="0" collapsed="false">
      <c r="B16" s="126"/>
      <c r="C16" s="127"/>
      <c r="E16" s="128"/>
      <c r="H16" s="128"/>
      <c r="K16" s="128"/>
      <c r="V16" s="116"/>
    </row>
    <row r="17" customFormat="false" ht="15" hidden="false" customHeight="false" outlineLevel="0" collapsed="false">
      <c r="B17" s="11" t="s">
        <v>37</v>
      </c>
      <c r="C17" s="11" t="s">
        <v>90</v>
      </c>
      <c r="E17" s="11" t="s">
        <v>113</v>
      </c>
      <c r="F17" s="11" t="s">
        <v>90</v>
      </c>
      <c r="H17" s="11" t="s">
        <v>114</v>
      </c>
      <c r="I17" s="11" t="s">
        <v>90</v>
      </c>
      <c r="K17" s="11" t="s">
        <v>114</v>
      </c>
      <c r="L17" s="11" t="s">
        <v>90</v>
      </c>
      <c r="O17" s="101" t="s">
        <v>92</v>
      </c>
      <c r="P17" s="101" t="s">
        <v>115</v>
      </c>
      <c r="Q17" s="11" t="s">
        <v>93</v>
      </c>
      <c r="R17" s="102" t="s">
        <v>94</v>
      </c>
    </row>
    <row r="18" customFormat="false" ht="15" hidden="false" customHeight="false" outlineLevel="0" collapsed="false">
      <c r="B18" s="114" t="s">
        <v>116</v>
      </c>
      <c r="C18" s="115" t="n">
        <v>150000</v>
      </c>
      <c r="D18" s="69"/>
      <c r="E18" s="114" t="s">
        <v>98</v>
      </c>
      <c r="F18" s="115" t="n">
        <v>90000</v>
      </c>
      <c r="G18" s="69"/>
      <c r="H18" s="114" t="s">
        <v>117</v>
      </c>
      <c r="I18" s="115" t="n">
        <v>175000</v>
      </c>
      <c r="J18" s="69"/>
      <c r="K18" s="114" t="s">
        <v>118</v>
      </c>
      <c r="L18" s="115" t="n">
        <v>3000</v>
      </c>
      <c r="M18" s="69"/>
      <c r="N18" s="69"/>
      <c r="O18" s="114" t="s">
        <v>119</v>
      </c>
      <c r="P18" s="103" t="s">
        <v>108</v>
      </c>
      <c r="Q18" s="115" t="n">
        <v>600</v>
      </c>
      <c r="R18" s="106" t="n">
        <f aca="false">'Financial Goals'!O27</f>
        <v>16000</v>
      </c>
      <c r="V18" s="116" t="s">
        <v>108</v>
      </c>
    </row>
    <row r="19" customFormat="false" ht="15" hidden="false" customHeight="false" outlineLevel="0" collapsed="false">
      <c r="B19" s="114" t="s">
        <v>120</v>
      </c>
      <c r="C19" s="115" t="n">
        <v>20000</v>
      </c>
      <c r="D19" s="69"/>
      <c r="E19" s="114" t="s">
        <v>121</v>
      </c>
      <c r="F19" s="115" t="n">
        <v>500000</v>
      </c>
      <c r="G19" s="69"/>
      <c r="H19" s="114" t="s">
        <v>122</v>
      </c>
      <c r="I19" s="115" t="n">
        <v>85000</v>
      </c>
      <c r="J19" s="69"/>
      <c r="K19" s="114" t="s">
        <v>123</v>
      </c>
      <c r="L19" s="129" t="n">
        <v>250000.5</v>
      </c>
      <c r="M19" s="69"/>
      <c r="N19" s="69"/>
      <c r="O19" s="114" t="s">
        <v>124</v>
      </c>
      <c r="P19" s="103" t="s">
        <v>108</v>
      </c>
      <c r="Q19" s="115" t="n">
        <v>400</v>
      </c>
      <c r="R19" s="107" t="str">
        <f aca="false">IF(P15&gt;R18,"You are over investing into Debt","")</f>
        <v/>
      </c>
      <c r="V19" s="116" t="s">
        <v>109</v>
      </c>
    </row>
    <row r="20" customFormat="false" ht="15" hidden="false" customHeight="false" outlineLevel="0" collapsed="false">
      <c r="D20" s="69"/>
      <c r="G20" s="69"/>
      <c r="J20" s="69"/>
      <c r="K20" s="114" t="s">
        <v>125</v>
      </c>
      <c r="L20" s="115" t="n">
        <v>3000</v>
      </c>
      <c r="M20" s="69"/>
      <c r="N20" s="69"/>
      <c r="O20" s="114" t="s">
        <v>126</v>
      </c>
      <c r="P20" s="103" t="s">
        <v>109</v>
      </c>
      <c r="Q20" s="115" t="n">
        <v>5300</v>
      </c>
      <c r="V20" s="116" t="s">
        <v>110</v>
      </c>
    </row>
    <row r="21" customFormat="false" ht="15" hidden="false" customHeight="false" outlineLevel="0" collapsed="false">
      <c r="D21" s="69"/>
      <c r="G21" s="69"/>
      <c r="J21" s="69"/>
      <c r="M21" s="69"/>
      <c r="N21" s="69"/>
      <c r="O21" s="114" t="s">
        <v>127</v>
      </c>
      <c r="P21" s="103" t="s">
        <v>110</v>
      </c>
      <c r="Q21" s="115" t="n">
        <v>300</v>
      </c>
    </row>
    <row r="22" customFormat="false" ht="15" hidden="false" customHeight="false" outlineLevel="0" collapsed="false">
      <c r="D22" s="69"/>
      <c r="G22" s="69"/>
      <c r="J22" s="69"/>
      <c r="M22" s="69"/>
      <c r="N22" s="69"/>
      <c r="O22" s="114" t="s">
        <v>128</v>
      </c>
      <c r="P22" s="103" t="s">
        <v>110</v>
      </c>
      <c r="Q22" s="115" t="n">
        <v>400</v>
      </c>
    </row>
    <row r="23" customFormat="false" ht="15" hidden="false" customHeight="false" outlineLevel="0" collapsed="false">
      <c r="D23" s="69"/>
      <c r="G23" s="69"/>
      <c r="J23" s="69"/>
      <c r="M23" s="69"/>
      <c r="N23" s="69"/>
    </row>
    <row r="24" customFormat="false" ht="15" hidden="false" customHeight="false" outlineLevel="0" collapsed="false">
      <c r="D24" s="69"/>
      <c r="G24" s="69"/>
      <c r="J24" s="69"/>
      <c r="M24" s="69"/>
      <c r="N24" s="69"/>
    </row>
    <row r="25" customFormat="false" ht="15" hidden="false" customHeight="false" outlineLevel="0" collapsed="false">
      <c r="D25" s="69"/>
      <c r="G25" s="69"/>
      <c r="J25" s="69"/>
      <c r="M25" s="69"/>
      <c r="N25" s="69"/>
    </row>
    <row r="26" customFormat="false" ht="15" hidden="false" customHeight="false" outlineLevel="0" collapsed="false">
      <c r="D26" s="69"/>
      <c r="G26" s="69"/>
      <c r="J26" s="69"/>
      <c r="M26" s="69"/>
      <c r="N26" s="69"/>
    </row>
    <row r="27" customFormat="false" ht="15" hidden="false" customHeight="false" outlineLevel="0" collapsed="false">
      <c r="D27" s="69"/>
      <c r="G27" s="69"/>
      <c r="J27" s="69"/>
      <c r="M27" s="69"/>
      <c r="N27" s="69"/>
    </row>
    <row r="28" customFormat="false" ht="15" hidden="false" customHeight="false" outlineLevel="0" collapsed="false">
      <c r="D28" s="69"/>
      <c r="G28" s="69"/>
      <c r="J28" s="69"/>
      <c r="M28" s="69"/>
      <c r="N28" s="69"/>
    </row>
    <row r="29" customFormat="false" ht="15" hidden="false" customHeight="false" outlineLevel="0" collapsed="false">
      <c r="D29" s="69"/>
      <c r="G29" s="69"/>
      <c r="J29" s="69"/>
      <c r="M29" s="69"/>
      <c r="N29" s="69"/>
    </row>
    <row r="30" customFormat="false" ht="15" hidden="false" customHeight="false" outlineLevel="0" collapsed="false">
      <c r="D30" s="69"/>
      <c r="G30" s="69"/>
      <c r="J30" s="69"/>
      <c r="M30" s="69"/>
      <c r="N30" s="69"/>
    </row>
    <row r="31" customFormat="false" ht="15" hidden="false" customHeight="false" outlineLevel="0" collapsed="false">
      <c r="D31" s="69"/>
      <c r="G31" s="69"/>
      <c r="J31" s="69"/>
      <c r="M31" s="69"/>
      <c r="N31" s="69"/>
    </row>
    <row r="32" customFormat="false" ht="15" hidden="false" customHeight="false" outlineLevel="0" collapsed="false">
      <c r="D32" s="69"/>
      <c r="G32" s="69"/>
      <c r="J32" s="69"/>
      <c r="M32" s="69"/>
      <c r="N32" s="69"/>
    </row>
    <row r="33" customFormat="false" ht="15" hidden="false" customHeight="false" outlineLevel="0" collapsed="false">
      <c r="D33" s="69"/>
      <c r="G33" s="69"/>
      <c r="J33" s="69"/>
      <c r="M33" s="69"/>
      <c r="N33" s="69"/>
    </row>
    <row r="34" customFormat="false" ht="15" hidden="false" customHeight="false" outlineLevel="0" collapsed="false">
      <c r="D34" s="69"/>
      <c r="G34" s="69"/>
      <c r="J34" s="69"/>
      <c r="M34" s="69"/>
      <c r="N34" s="69"/>
    </row>
    <row r="35" customFormat="false" ht="15" hidden="false" customHeight="false" outlineLevel="0" collapsed="false">
      <c r="D35" s="69"/>
      <c r="G35" s="69"/>
      <c r="J35" s="69"/>
      <c r="M35" s="69"/>
      <c r="N35" s="69"/>
    </row>
    <row r="36" customFormat="false" ht="15" hidden="false" customHeight="false" outlineLevel="0" collapsed="false">
      <c r="D36" s="69"/>
      <c r="G36" s="69"/>
      <c r="J36" s="69"/>
      <c r="M36" s="69"/>
      <c r="N36" s="69"/>
    </row>
    <row r="37" customFormat="false" ht="15" hidden="false" customHeight="false" outlineLevel="0" collapsed="false">
      <c r="D37" s="69"/>
      <c r="G37" s="69"/>
      <c r="J37" s="69"/>
      <c r="M37" s="69"/>
      <c r="N37" s="69"/>
    </row>
    <row r="38" customFormat="false" ht="15" hidden="false" customHeight="false" outlineLevel="0" collapsed="false">
      <c r="D38" s="69"/>
      <c r="G38" s="69"/>
      <c r="J38" s="69"/>
      <c r="M38" s="69"/>
      <c r="N38" s="69"/>
    </row>
    <row r="39" customFormat="false" ht="15" hidden="false" customHeight="false" outlineLevel="0" collapsed="false">
      <c r="D39" s="69"/>
      <c r="G39" s="69"/>
      <c r="J39" s="69"/>
      <c r="M39" s="69"/>
      <c r="N39" s="69"/>
    </row>
    <row r="40" customFormat="false" ht="15" hidden="false" customHeight="false" outlineLevel="0" collapsed="false">
      <c r="D40" s="69"/>
      <c r="G40" s="69"/>
      <c r="J40" s="69"/>
      <c r="M40" s="69"/>
      <c r="N40" s="69"/>
    </row>
    <row r="41" customFormat="false" ht="15" hidden="false" customHeight="false" outlineLevel="0" collapsed="false">
      <c r="D41" s="69"/>
      <c r="G41" s="69"/>
      <c r="J41" s="69"/>
      <c r="M41" s="69"/>
      <c r="N41" s="69"/>
    </row>
    <row r="42" customFormat="false" ht="15" hidden="false" customHeight="false" outlineLevel="0" collapsed="false">
      <c r="D42" s="69"/>
      <c r="G42" s="69"/>
      <c r="J42" s="69"/>
      <c r="M42" s="69"/>
      <c r="N42" s="69"/>
    </row>
    <row r="43" customFormat="false" ht="15" hidden="false" customHeight="false" outlineLevel="0" collapsed="false">
      <c r="D43" s="69"/>
      <c r="G43" s="69"/>
      <c r="J43" s="69"/>
      <c r="M43" s="69"/>
      <c r="N43" s="69"/>
    </row>
    <row r="44" customFormat="false" ht="15" hidden="false" customHeight="false" outlineLevel="0" collapsed="false">
      <c r="D44" s="69"/>
      <c r="G44" s="69"/>
      <c r="J44" s="69"/>
      <c r="M44" s="69"/>
      <c r="N44" s="69"/>
    </row>
    <row r="45" customFormat="false" ht="15" hidden="false" customHeight="false" outlineLevel="0" collapsed="false">
      <c r="D45" s="69"/>
      <c r="G45" s="69"/>
      <c r="J45" s="69"/>
      <c r="M45" s="69"/>
      <c r="N45" s="69"/>
    </row>
    <row r="46" customFormat="false" ht="15" hidden="false" customHeight="false" outlineLevel="0" collapsed="false">
      <c r="D46" s="69"/>
      <c r="G46" s="69"/>
      <c r="J46" s="69"/>
      <c r="M46" s="69"/>
      <c r="N46" s="69"/>
    </row>
    <row r="47" customFormat="false" ht="15" hidden="false" customHeight="false" outlineLevel="0" collapsed="false">
      <c r="D47" s="69"/>
      <c r="G47" s="69"/>
      <c r="J47" s="69"/>
      <c r="M47" s="69"/>
      <c r="N47" s="69"/>
    </row>
    <row r="48" customFormat="false" ht="15" hidden="false" customHeight="false" outlineLevel="0" collapsed="false">
      <c r="D48" s="69"/>
      <c r="G48" s="69"/>
      <c r="J48" s="69"/>
      <c r="M48" s="69"/>
      <c r="N48" s="69"/>
    </row>
    <row r="49" customFormat="false" ht="15" hidden="false" customHeight="false" outlineLevel="0" collapsed="false">
      <c r="D49" s="69"/>
      <c r="G49" s="69"/>
      <c r="J49" s="69"/>
      <c r="M49" s="69"/>
      <c r="N49" s="69"/>
    </row>
    <row r="50" customFormat="false" ht="15" hidden="false" customHeight="false" outlineLevel="0" collapsed="false">
      <c r="D50" s="69"/>
      <c r="G50" s="69"/>
      <c r="J50" s="69"/>
      <c r="M50" s="69"/>
      <c r="N50" s="69"/>
    </row>
    <row r="51" customFormat="false" ht="15" hidden="false" customHeight="false" outlineLevel="0" collapsed="false">
      <c r="D51" s="69"/>
      <c r="G51" s="69"/>
      <c r="J51" s="69"/>
      <c r="M51" s="69"/>
      <c r="N51" s="69"/>
    </row>
    <row r="52" customFormat="false" ht="15" hidden="false" customHeight="false" outlineLevel="0" collapsed="false">
      <c r="D52" s="69"/>
      <c r="G52" s="69"/>
      <c r="J52" s="69"/>
      <c r="M52" s="69"/>
      <c r="N52" s="69"/>
    </row>
    <row r="53" customFormat="false" ht="15" hidden="false" customHeight="false" outlineLevel="0" collapsed="false">
      <c r="D53" s="69"/>
      <c r="G53" s="69"/>
      <c r="J53" s="69"/>
      <c r="M53" s="69"/>
      <c r="N53" s="69"/>
    </row>
    <row r="54" customFormat="false" ht="15" hidden="false" customHeight="false" outlineLevel="0" collapsed="false">
      <c r="D54" s="69"/>
      <c r="G54" s="69"/>
      <c r="J54" s="69"/>
      <c r="M54" s="69"/>
      <c r="N54" s="69"/>
    </row>
    <row r="55" customFormat="false" ht="15" hidden="false" customHeight="false" outlineLevel="0" collapsed="false">
      <c r="D55" s="69"/>
      <c r="G55" s="69"/>
      <c r="J55" s="69"/>
      <c r="M55" s="69"/>
      <c r="N55" s="69"/>
    </row>
    <row r="56" customFormat="false" ht="15" hidden="false" customHeight="false" outlineLevel="0" collapsed="false">
      <c r="D56" s="69"/>
      <c r="G56" s="69"/>
      <c r="J56" s="69"/>
      <c r="M56" s="69"/>
      <c r="N56" s="69"/>
    </row>
    <row r="57" customFormat="false" ht="15" hidden="false" customHeight="false" outlineLevel="0" collapsed="false">
      <c r="D57" s="69"/>
      <c r="G57" s="69"/>
      <c r="J57" s="69"/>
      <c r="M57" s="69"/>
      <c r="N57" s="69"/>
    </row>
    <row r="58" customFormat="false" ht="15" hidden="false" customHeight="false" outlineLevel="0" collapsed="false">
      <c r="D58" s="69"/>
      <c r="G58" s="69"/>
      <c r="J58" s="69"/>
      <c r="M58" s="69"/>
      <c r="N58" s="69"/>
    </row>
    <row r="59" customFormat="false" ht="15" hidden="false" customHeight="false" outlineLevel="0" collapsed="false">
      <c r="D59" s="69"/>
      <c r="G59" s="69"/>
      <c r="J59" s="69"/>
      <c r="M59" s="69"/>
      <c r="N59" s="69"/>
    </row>
    <row r="60" customFormat="false" ht="15" hidden="false" customHeight="false" outlineLevel="0" collapsed="false">
      <c r="D60" s="69"/>
      <c r="G60" s="69"/>
      <c r="J60" s="69"/>
      <c r="M60" s="69"/>
      <c r="N60" s="69"/>
    </row>
    <row r="61" customFormat="false" ht="15" hidden="false" customHeight="false" outlineLevel="0" collapsed="false">
      <c r="D61" s="69"/>
      <c r="G61" s="69"/>
      <c r="J61" s="69"/>
      <c r="M61" s="69"/>
      <c r="N61" s="69"/>
    </row>
    <row r="62" customFormat="false" ht="15" hidden="false" customHeight="false" outlineLevel="0" collapsed="false">
      <c r="D62" s="69"/>
      <c r="G62" s="69"/>
      <c r="J62" s="69"/>
      <c r="M62" s="69"/>
      <c r="N62" s="69"/>
    </row>
    <row r="63" customFormat="false" ht="15" hidden="false" customHeight="false" outlineLevel="0" collapsed="false">
      <c r="D63" s="69"/>
      <c r="G63" s="69"/>
      <c r="J63" s="69"/>
      <c r="M63" s="69"/>
      <c r="N63" s="69"/>
    </row>
    <row r="64" customFormat="false" ht="15" hidden="false" customHeight="false" outlineLevel="0" collapsed="false">
      <c r="D64" s="69"/>
      <c r="G64" s="69"/>
      <c r="J64" s="69"/>
      <c r="M64" s="69"/>
      <c r="N64" s="69"/>
    </row>
    <row r="65" customFormat="false" ht="15" hidden="false" customHeight="false" outlineLevel="0" collapsed="false">
      <c r="D65" s="69"/>
      <c r="G65" s="69"/>
      <c r="J65" s="69"/>
      <c r="M65" s="69"/>
      <c r="N65" s="69"/>
    </row>
    <row r="66" customFormat="false" ht="15" hidden="false" customHeight="false" outlineLevel="0" collapsed="false">
      <c r="D66" s="69"/>
      <c r="G66" s="69"/>
      <c r="J66" s="69"/>
      <c r="M66" s="69"/>
      <c r="N66" s="69"/>
    </row>
    <row r="67" customFormat="false" ht="15" hidden="false" customHeight="false" outlineLevel="0" collapsed="false">
      <c r="D67" s="69"/>
      <c r="G67" s="69"/>
      <c r="J67" s="69"/>
      <c r="M67" s="69"/>
      <c r="N67" s="69"/>
    </row>
    <row r="68" customFormat="false" ht="15" hidden="false" customHeight="false" outlineLevel="0" collapsed="false">
      <c r="D68" s="69"/>
      <c r="G68" s="69"/>
      <c r="J68" s="69"/>
      <c r="M68" s="69"/>
      <c r="N68" s="69"/>
    </row>
    <row r="69" customFormat="false" ht="15" hidden="false" customHeight="false" outlineLevel="0" collapsed="false">
      <c r="D69" s="69"/>
      <c r="G69" s="69"/>
      <c r="J69" s="69"/>
      <c r="M69" s="69"/>
      <c r="N69" s="69"/>
    </row>
    <row r="70" customFormat="false" ht="15" hidden="false" customHeight="false" outlineLevel="0" collapsed="false">
      <c r="D70" s="69"/>
      <c r="G70" s="69"/>
      <c r="J70" s="69"/>
      <c r="M70" s="69"/>
      <c r="N70" s="69"/>
    </row>
    <row r="71" customFormat="false" ht="15" hidden="false" customHeight="false" outlineLevel="0" collapsed="false">
      <c r="D71" s="69"/>
      <c r="G71" s="69"/>
      <c r="J71" s="69"/>
      <c r="M71" s="69"/>
      <c r="N71" s="69"/>
    </row>
    <row r="72" customFormat="false" ht="15" hidden="false" customHeight="false" outlineLevel="0" collapsed="false">
      <c r="D72" s="69"/>
      <c r="G72" s="69"/>
      <c r="J72" s="69"/>
      <c r="M72" s="69"/>
      <c r="N72" s="69"/>
    </row>
    <row r="73" customFormat="false" ht="15" hidden="false" customHeight="false" outlineLevel="0" collapsed="false">
      <c r="D73" s="69"/>
      <c r="G73" s="69"/>
      <c r="J73" s="69"/>
      <c r="M73" s="69"/>
      <c r="N73" s="69"/>
    </row>
    <row r="74" customFormat="false" ht="15" hidden="false" customHeight="false" outlineLevel="0" collapsed="false">
      <c r="D74" s="69"/>
      <c r="G74" s="69"/>
      <c r="J74" s="69"/>
      <c r="M74" s="69"/>
      <c r="N74" s="69"/>
    </row>
    <row r="75" customFormat="false" ht="15" hidden="false" customHeight="false" outlineLevel="0" collapsed="false">
      <c r="D75" s="69"/>
      <c r="G75" s="69"/>
      <c r="J75" s="69"/>
      <c r="M75" s="69"/>
      <c r="N75" s="69"/>
    </row>
    <row r="76" customFormat="false" ht="15" hidden="false" customHeight="false" outlineLevel="0" collapsed="false">
      <c r="D76" s="69"/>
      <c r="G76" s="69"/>
      <c r="J76" s="69"/>
      <c r="M76" s="69"/>
      <c r="N76" s="69"/>
    </row>
    <row r="77" customFormat="false" ht="15" hidden="false" customHeight="false" outlineLevel="0" collapsed="false">
      <c r="D77" s="69"/>
      <c r="G77" s="69"/>
      <c r="J77" s="69"/>
      <c r="M77" s="69"/>
      <c r="N77" s="69"/>
    </row>
    <row r="78" customFormat="false" ht="15" hidden="false" customHeight="false" outlineLevel="0" collapsed="false">
      <c r="D78" s="69"/>
      <c r="G78" s="69"/>
      <c r="J78" s="69"/>
      <c r="M78" s="69"/>
      <c r="N78" s="69"/>
    </row>
    <row r="79" customFormat="false" ht="15" hidden="false" customHeight="false" outlineLevel="0" collapsed="false">
      <c r="D79" s="69"/>
      <c r="G79" s="69"/>
      <c r="J79" s="69"/>
      <c r="M79" s="69"/>
      <c r="N79" s="69"/>
    </row>
    <row r="80" customFormat="false" ht="15" hidden="false" customHeight="false" outlineLevel="0" collapsed="false">
      <c r="D80" s="69"/>
      <c r="G80" s="69"/>
      <c r="J80" s="69"/>
      <c r="M80" s="69"/>
      <c r="N80" s="69"/>
    </row>
    <row r="81" customFormat="false" ht="15" hidden="false" customHeight="false" outlineLevel="0" collapsed="false">
      <c r="D81" s="69"/>
      <c r="G81" s="69"/>
      <c r="J81" s="69"/>
      <c r="M81" s="69"/>
      <c r="N81" s="69"/>
    </row>
    <row r="82" customFormat="false" ht="15" hidden="false" customHeight="false" outlineLevel="0" collapsed="false">
      <c r="D82" s="69"/>
      <c r="G82" s="69"/>
      <c r="J82" s="69"/>
      <c r="M82" s="69"/>
      <c r="N82" s="69"/>
    </row>
    <row r="83" customFormat="false" ht="15" hidden="false" customHeight="false" outlineLevel="0" collapsed="false">
      <c r="D83" s="69"/>
      <c r="G83" s="69"/>
      <c r="J83" s="69"/>
      <c r="M83" s="69"/>
      <c r="N83" s="69"/>
    </row>
    <row r="84" customFormat="false" ht="15" hidden="false" customHeight="false" outlineLevel="0" collapsed="false">
      <c r="D84" s="69"/>
      <c r="G84" s="69"/>
      <c r="J84" s="69"/>
      <c r="M84" s="69"/>
      <c r="N84" s="69"/>
    </row>
    <row r="85" customFormat="false" ht="15" hidden="false" customHeight="false" outlineLevel="0" collapsed="false">
      <c r="D85" s="69"/>
      <c r="G85" s="69"/>
      <c r="J85" s="69"/>
      <c r="M85" s="69"/>
      <c r="N85" s="69"/>
    </row>
    <row r="86" customFormat="false" ht="15" hidden="false" customHeight="false" outlineLevel="0" collapsed="false">
      <c r="D86" s="69"/>
      <c r="G86" s="69"/>
      <c r="J86" s="69"/>
      <c r="M86" s="69"/>
      <c r="N86" s="69"/>
    </row>
    <row r="87" customFormat="false" ht="15" hidden="false" customHeight="false" outlineLevel="0" collapsed="false">
      <c r="D87" s="69"/>
      <c r="G87" s="69"/>
      <c r="J87" s="69"/>
      <c r="M87" s="69"/>
      <c r="N87" s="69"/>
    </row>
    <row r="88" customFormat="false" ht="15" hidden="false" customHeight="false" outlineLevel="0" collapsed="false">
      <c r="D88" s="69"/>
      <c r="G88" s="69"/>
      <c r="J88" s="69"/>
      <c r="M88" s="69"/>
      <c r="N88" s="69"/>
    </row>
    <row r="89" customFormat="false" ht="15" hidden="false" customHeight="false" outlineLevel="0" collapsed="false">
      <c r="D89" s="69"/>
      <c r="G89" s="69"/>
      <c r="J89" s="69"/>
      <c r="M89" s="69"/>
      <c r="N89" s="69"/>
    </row>
    <row r="90" customFormat="false" ht="15" hidden="false" customHeight="false" outlineLevel="0" collapsed="false">
      <c r="D90" s="69"/>
      <c r="G90" s="69"/>
      <c r="J90" s="69"/>
      <c r="M90" s="69"/>
      <c r="N90" s="69"/>
    </row>
    <row r="91" customFormat="false" ht="15" hidden="false" customHeight="false" outlineLevel="0" collapsed="false">
      <c r="D91" s="69"/>
      <c r="G91" s="69"/>
      <c r="J91" s="69"/>
      <c r="M91" s="69"/>
      <c r="N91" s="69"/>
    </row>
    <row r="92" customFormat="false" ht="15" hidden="false" customHeight="false" outlineLevel="0" collapsed="false">
      <c r="D92" s="69"/>
      <c r="G92" s="69"/>
      <c r="J92" s="69"/>
      <c r="M92" s="69"/>
      <c r="N92" s="69"/>
    </row>
    <row r="93" customFormat="false" ht="15" hidden="false" customHeight="false" outlineLevel="0" collapsed="false">
      <c r="D93" s="69"/>
      <c r="G93" s="69"/>
      <c r="J93" s="69"/>
      <c r="M93" s="69"/>
      <c r="N93" s="69"/>
    </row>
    <row r="94" customFormat="false" ht="15" hidden="false" customHeight="false" outlineLevel="0" collapsed="false">
      <c r="D94" s="69"/>
      <c r="G94" s="69"/>
      <c r="J94" s="69"/>
      <c r="M94" s="69"/>
      <c r="N94" s="69"/>
    </row>
    <row r="95" customFormat="false" ht="15" hidden="false" customHeight="false" outlineLevel="0" collapsed="false">
      <c r="D95" s="69"/>
      <c r="G95" s="69"/>
      <c r="J95" s="69"/>
      <c r="M95" s="69"/>
      <c r="N95" s="69"/>
    </row>
    <row r="96" customFormat="false" ht="15" hidden="false" customHeight="false" outlineLevel="0" collapsed="false">
      <c r="D96" s="69"/>
      <c r="G96" s="69"/>
      <c r="J96" s="69"/>
      <c r="M96" s="69"/>
      <c r="N96" s="69"/>
    </row>
    <row r="97" customFormat="false" ht="15" hidden="false" customHeight="false" outlineLevel="0" collapsed="false">
      <c r="D97" s="69"/>
      <c r="G97" s="69"/>
      <c r="J97" s="69"/>
      <c r="M97" s="69"/>
      <c r="N97" s="69"/>
    </row>
    <row r="98" customFormat="false" ht="15" hidden="false" customHeight="false" outlineLevel="0" collapsed="false">
      <c r="D98" s="69"/>
      <c r="G98" s="69"/>
      <c r="J98" s="69"/>
      <c r="M98" s="69"/>
      <c r="N98" s="69"/>
    </row>
    <row r="99" customFormat="false" ht="15" hidden="false" customHeight="false" outlineLevel="0" collapsed="false">
      <c r="D99" s="69"/>
      <c r="G99" s="69"/>
      <c r="J99" s="69"/>
      <c r="M99" s="69"/>
      <c r="N99" s="69"/>
    </row>
    <row r="100" customFormat="false" ht="15" hidden="false" customHeight="false" outlineLevel="0" collapsed="false">
      <c r="D100" s="69"/>
      <c r="G100" s="69"/>
      <c r="J100" s="69"/>
      <c r="M100" s="69"/>
      <c r="N100" s="69"/>
    </row>
    <row r="101" customFormat="false" ht="15" hidden="false" customHeight="false" outlineLevel="0" collapsed="false">
      <c r="D101" s="69"/>
      <c r="G101" s="69"/>
      <c r="J101" s="69"/>
      <c r="M101" s="69"/>
      <c r="N101" s="69"/>
    </row>
    <row r="102" customFormat="false" ht="15" hidden="false" customHeight="false" outlineLevel="0" collapsed="false">
      <c r="D102" s="69"/>
      <c r="G102" s="69"/>
      <c r="J102" s="69"/>
      <c r="M102" s="69"/>
      <c r="N102" s="69"/>
    </row>
    <row r="103" customFormat="false" ht="15" hidden="false" customHeight="false" outlineLevel="0" collapsed="false">
      <c r="D103" s="69"/>
      <c r="G103" s="69"/>
      <c r="J103" s="69"/>
      <c r="M103" s="69"/>
      <c r="N103" s="69"/>
    </row>
    <row r="104" customFormat="false" ht="15" hidden="false" customHeight="false" outlineLevel="0" collapsed="false">
      <c r="D104" s="69"/>
      <c r="G104" s="69"/>
      <c r="J104" s="69"/>
      <c r="M104" s="69"/>
      <c r="N104" s="69"/>
    </row>
    <row r="105" customFormat="false" ht="15" hidden="false" customHeight="false" outlineLevel="0" collapsed="false">
      <c r="D105" s="69"/>
      <c r="G105" s="69"/>
      <c r="J105" s="69"/>
      <c r="M105" s="69"/>
      <c r="N105" s="69"/>
    </row>
    <row r="106" customFormat="false" ht="15" hidden="false" customHeight="false" outlineLevel="0" collapsed="false">
      <c r="D106" s="69"/>
      <c r="G106" s="69"/>
      <c r="J106" s="69"/>
      <c r="M106" s="69"/>
      <c r="N106" s="69"/>
    </row>
    <row r="107" customFormat="false" ht="15" hidden="false" customHeight="false" outlineLevel="0" collapsed="false">
      <c r="D107" s="69"/>
      <c r="G107" s="69"/>
      <c r="J107" s="69"/>
      <c r="M107" s="69"/>
      <c r="N107" s="69"/>
    </row>
    <row r="108" customFormat="false" ht="15" hidden="false" customHeight="false" outlineLevel="0" collapsed="false">
      <c r="D108" s="69"/>
      <c r="G108" s="69"/>
      <c r="J108" s="69"/>
      <c r="M108" s="69"/>
      <c r="N108" s="69"/>
    </row>
    <row r="109" customFormat="false" ht="15" hidden="false" customHeight="false" outlineLevel="0" collapsed="false">
      <c r="D109" s="69"/>
      <c r="G109" s="69"/>
      <c r="J109" s="69"/>
      <c r="M109" s="69"/>
      <c r="N109" s="69"/>
    </row>
    <row r="110" customFormat="false" ht="15" hidden="false" customHeight="false" outlineLevel="0" collapsed="false">
      <c r="D110" s="69"/>
      <c r="G110" s="69"/>
      <c r="J110" s="69"/>
      <c r="M110" s="69"/>
      <c r="N110" s="69"/>
    </row>
    <row r="111" customFormat="false" ht="15" hidden="false" customHeight="false" outlineLevel="0" collapsed="false">
      <c r="D111" s="69"/>
      <c r="G111" s="69"/>
      <c r="J111" s="69"/>
      <c r="M111" s="69"/>
      <c r="N111" s="69"/>
    </row>
    <row r="112" customFormat="false" ht="15" hidden="false" customHeight="false" outlineLevel="0" collapsed="false">
      <c r="D112" s="69"/>
      <c r="G112" s="69"/>
      <c r="J112" s="69"/>
      <c r="M112" s="69"/>
      <c r="N112" s="69"/>
    </row>
  </sheetData>
  <sheetProtection algorithmName="SHA-512" hashValue="pn4W902GEC5XHXx/Hgt4+iQseMTsETtjKXKXEVxHHldn3LLcwDMizt6hWbGD8zS5KIPq6bjEBV181n1Mt5YdDw==" saltValue="JrYwkuGHAh26Zlp/Qjq+Vw==" spinCount="100000" sheet="true" objects="true" scenarios="true"/>
  <mergeCells count="3">
    <mergeCell ref="P2:Q2"/>
    <mergeCell ref="C5:E5"/>
    <mergeCell ref="H5:I7"/>
  </mergeCells>
  <conditionalFormatting sqref="R19">
    <cfRule type="expression" priority="2" aboveAverage="0" equalAverage="0" bottom="0" percent="0" rank="0" text="" dxfId="1">
      <formula>LEN(TRIM(R19))&gt;0</formula>
    </cfRule>
    <cfRule type="colorScale" priority="3">
      <colorScale>
        <cfvo type="min" val="0"/>
        <cfvo type="max" val="0"/>
        <color rgb="FFFF7128"/>
        <color rgb="FFFFEF9C"/>
      </colorScale>
    </cfRule>
  </conditionalFormatting>
  <dataValidations count="1">
    <dataValidation allowBlank="true" errorStyle="stop" operator="between" showDropDown="false" showErrorMessage="true" showInputMessage="true" sqref="P18:P1022" type="list">
      <formula1>$V$18:$V$20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E14"/>
  <sheetViews>
    <sheetView showFormulas="false" showGridLines="fals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3" activeCellId="0" sqref="C13"/>
    </sheetView>
  </sheetViews>
  <sheetFormatPr defaultColWidth="11.19140625" defaultRowHeight="15" zeroHeight="false" outlineLevelRow="0" outlineLevelCol="0"/>
  <cols>
    <col collapsed="false" customWidth="true" hidden="false" outlineLevel="0" max="1" min="1" style="25" width="4.5"/>
    <col collapsed="false" customWidth="true" hidden="false" outlineLevel="0" max="2" min="2" style="25" width="24.2"/>
    <col collapsed="false" customWidth="true" hidden="false" outlineLevel="0" max="3" min="3" style="25" width="16.3"/>
    <col collapsed="false" customWidth="false" hidden="false" outlineLevel="0" max="16384" min="4" style="25" width="11.19"/>
  </cols>
  <sheetData>
    <row r="4" customFormat="false" ht="15" hidden="false" customHeight="true" outlineLevel="0" collapsed="false">
      <c r="B4" s="56" t="s">
        <v>0</v>
      </c>
      <c r="C4" s="56"/>
    </row>
    <row r="5" customFormat="false" ht="15" hidden="false" customHeight="false" outlineLevel="0" collapsed="false">
      <c r="B5" s="56"/>
      <c r="C5" s="56"/>
    </row>
    <row r="6" customFormat="false" ht="15" hidden="false" customHeight="false" outlineLevel="0" collapsed="false">
      <c r="B6" s="56"/>
      <c r="C6" s="56"/>
    </row>
    <row r="7" customFormat="false" ht="17.35" hidden="false" customHeight="false" outlineLevel="0" collapsed="false">
      <c r="B7" s="57"/>
      <c r="C7" s="62" t="s">
        <v>70</v>
      </c>
      <c r="D7" s="59"/>
      <c r="E7" s="59"/>
    </row>
    <row r="8" customFormat="false" ht="17.35" hidden="false" customHeight="true" outlineLevel="0" collapsed="false">
      <c r="B8" s="60"/>
      <c r="C8" s="109" t="s">
        <v>73</v>
      </c>
      <c r="D8" s="109"/>
      <c r="E8" s="109"/>
    </row>
    <row r="10" customFormat="false" ht="15" hidden="false" customHeight="false" outlineLevel="0" collapsed="false">
      <c r="B10" s="11" t="s">
        <v>37</v>
      </c>
      <c r="C10" s="11" t="s">
        <v>19</v>
      </c>
    </row>
    <row r="11" customFormat="false" ht="15" hidden="false" customHeight="false" outlineLevel="0" collapsed="false">
      <c r="B11" s="63" t="s">
        <v>45</v>
      </c>
      <c r="C11" s="110" t="n">
        <v>500000</v>
      </c>
    </row>
    <row r="12" customFormat="false" ht="15" hidden="false" customHeight="false" outlineLevel="0" collapsed="false">
      <c r="B12" s="63" t="s">
        <v>46</v>
      </c>
      <c r="C12" s="111" t="n">
        <v>20000</v>
      </c>
    </row>
    <row r="13" customFormat="false" ht="15" hidden="false" customHeight="false" outlineLevel="0" collapsed="false">
      <c r="B13" s="63" t="s">
        <v>129</v>
      </c>
      <c r="C13" s="111" t="n">
        <v>50000</v>
      </c>
    </row>
    <row r="14" customFormat="false" ht="15" hidden="false" customHeight="false" outlineLevel="0" collapsed="false">
      <c r="B14" s="67" t="s">
        <v>24</v>
      </c>
      <c r="C14" s="112" t="n">
        <f aca="false">SUM(C11:C13)</f>
        <v>570000</v>
      </c>
    </row>
  </sheetData>
  <sheetProtection algorithmName="SHA-512" hashValue="3zehFI9kowxOEl++WbVY089TwmND10lrF/ym7K1tVG+r3Fla+ku+lOiN66dIfBHRTHEKJaFZTTgfdaXHR6my3w==" saltValue="kheEMtgR23PzQPa6uSsw8Q==" spinCount="100000" sheet="true" objects="true" scenarios="true"/>
  <mergeCells count="2">
    <mergeCell ref="B4:C6"/>
    <mergeCell ref="C8:E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6:E14"/>
  <sheetViews>
    <sheetView showFormulas="false" showGridLines="fals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3" activeCellId="0" sqref="C13"/>
    </sheetView>
  </sheetViews>
  <sheetFormatPr defaultColWidth="11.19140625" defaultRowHeight="15" zeroHeight="false" outlineLevelRow="0" outlineLevelCol="0"/>
  <cols>
    <col collapsed="false" customWidth="true" hidden="false" outlineLevel="0" max="1" min="1" style="25" width="6.3"/>
    <col collapsed="false" customWidth="true" hidden="false" outlineLevel="0" max="2" min="2" style="25" width="20.8"/>
    <col collapsed="false" customWidth="true" hidden="false" outlineLevel="0" max="3" min="3" style="25" width="13.29"/>
    <col collapsed="false" customWidth="false" hidden="false" outlineLevel="0" max="16384" min="4" style="25" width="11.19"/>
  </cols>
  <sheetData>
    <row r="6" customFormat="false" ht="15" hidden="false" customHeight="true" outlineLevel="0" collapsed="false">
      <c r="B6" s="56" t="s">
        <v>0</v>
      </c>
      <c r="C6" s="56"/>
    </row>
    <row r="7" customFormat="false" ht="15" hidden="false" customHeight="false" outlineLevel="0" collapsed="false">
      <c r="B7" s="56"/>
      <c r="C7" s="56"/>
    </row>
    <row r="8" customFormat="false" ht="15" hidden="false" customHeight="false" outlineLevel="0" collapsed="false">
      <c r="B8" s="56"/>
      <c r="C8" s="56"/>
    </row>
    <row r="9" customFormat="false" ht="17.35" hidden="false" customHeight="false" outlineLevel="0" collapsed="false">
      <c r="B9" s="57"/>
      <c r="C9" s="62" t="s">
        <v>70</v>
      </c>
      <c r="D9" s="59"/>
      <c r="E9" s="59"/>
    </row>
    <row r="10" customFormat="false" ht="29.85" hidden="false" customHeight="true" outlineLevel="0" collapsed="false">
      <c r="B10" s="60"/>
      <c r="C10" s="109" t="s">
        <v>73</v>
      </c>
      <c r="D10" s="109"/>
      <c r="E10" s="109"/>
    </row>
    <row r="12" customFormat="false" ht="15" hidden="false" customHeight="false" outlineLevel="0" collapsed="false">
      <c r="B12" s="10" t="s">
        <v>37</v>
      </c>
      <c r="C12" s="11" t="s">
        <v>19</v>
      </c>
    </row>
    <row r="13" customFormat="false" ht="15" hidden="false" customHeight="false" outlineLevel="0" collapsed="false">
      <c r="B13" s="63" t="s">
        <v>15</v>
      </c>
      <c r="C13" s="130" t="n">
        <v>100000</v>
      </c>
    </row>
    <row r="14" customFormat="false" ht="15" hidden="false" customHeight="false" outlineLevel="0" collapsed="false">
      <c r="B14" s="67" t="s">
        <v>24</v>
      </c>
      <c r="C14" s="131" t="n">
        <f aca="false">SUM(C13)</f>
        <v>100000</v>
      </c>
    </row>
  </sheetData>
  <sheetProtection algorithmName="SHA-512" hashValue="/vo3ZcCzf7hDCOMzV4SQ4a92AutxcIjhRHl3MOEuZtXkaGFujdaz6wT63q1K41XagrEv+wGd0jEHUmRlm97sBA==" saltValue="Cx19lGg/UZEcpiIz/r6NJA==" spinCount="100000" sheet="true" objects="true" scenarios="true"/>
  <mergeCells count="2">
    <mergeCell ref="B6:C8"/>
    <mergeCell ref="C10:E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2022-05-04T10:49:09Z</dcterms:created>
  <dc:creator>Sharan Hegde</dc:creator>
  <dc:description/>
  <dc:language>en-IN</dc:language>
  <cp:lastModifiedBy/>
  <dcterms:modified xsi:type="dcterms:W3CDTF">2025-02-21T15:31:21Z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