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ik\Documents\"/>
    </mc:Choice>
  </mc:AlternateContent>
  <bookViews>
    <workbookView xWindow="-105" yWindow="-105" windowWidth="23250" windowHeight="12450" activeTab="3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Brainstorm!$E$9:$E$10</definedName>
    <definedName name="data">'Vlookup Advanced'!$F$14:$G$20,'Vlookup Advanced'!$I$14:$J$20,'Vlookup Advanced'!$L$14:$M$20</definedName>
    <definedName name="head">'Vlookup Advanced'!$F$14:$G$15,'Vlookup Advanced'!$I$14:$J$15,'Vlookup Advanced'!$L$14:$M$15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4" l="1"/>
  <c r="D7" i="4"/>
  <c r="E11" i="4"/>
  <c r="E10" i="4"/>
  <c r="D11" i="4"/>
  <c r="D10" i="4"/>
  <c r="E7" i="4"/>
  <c r="C7" i="2"/>
  <c r="C8" i="2"/>
  <c r="C9" i="2"/>
  <c r="C10" i="2"/>
  <c r="C6" i="2"/>
  <c r="C28" i="2"/>
  <c r="C29" i="2"/>
  <c r="C30" i="2"/>
  <c r="C31" i="2"/>
  <c r="C32" i="2"/>
  <c r="N5" i="2" l="1"/>
  <c r="D17" i="2"/>
  <c r="D18" i="2"/>
  <c r="D19" i="2"/>
  <c r="D20" i="2"/>
  <c r="D21" i="2"/>
  <c r="D22" i="2"/>
  <c r="D16" i="2"/>
  <c r="I7" i="2" l="1"/>
  <c r="I8" i="2"/>
  <c r="I9" i="2"/>
  <c r="I10" i="2"/>
  <c r="I6" i="2"/>
  <c r="I15" i="4" l="1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G6" i="1" a="1"/>
  <c r="G6" i="1" s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K8" i="5"/>
  <c r="K9" i="5"/>
  <c r="K10" i="5"/>
  <c r="K11" i="5"/>
  <c r="K12" i="5"/>
  <c r="K13" i="5"/>
  <c r="K14" i="5"/>
  <c r="K15" i="5"/>
  <c r="K16" i="5"/>
  <c r="K7" i="5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<sst xmlns="http://schemas.openxmlformats.org/spreadsheetml/2006/main" count="226" uniqueCount="103">
  <si>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</si>
  <si>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</si>
  <si>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</si>
  <si>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</si>
  <si>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</si>
  <si>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</si>
  <si>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</si>
  <si>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</si>
  <si>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</si>
  <si>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</si>
  <si>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</si>
  <si>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</si>
  <si>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</si>
  <si>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</si>
  <si>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</si>
  <si>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</si>
  <si>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</si>
  <si>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</si>
  <si>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</si>
  <si>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</si>
  <si>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</si>
  <si>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</si>
  <si>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</si>
  <si>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</si>
  <si>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</si>
  <si>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</si>
  <si>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</si>
  <si>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</si>
  <si>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</si>
  <si>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</si>
  <si>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</si>
  <si>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</si>
  <si>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</si>
  <si>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</si>
  <si>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</si>
  <si>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</si>
  <si>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</si>
  <si>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</si>
  <si>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</si>
  <si>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</si>
  <si>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</si>
  <si>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</si>
  <si>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</si>
  <si>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</si>
  <si>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</si>
  <si>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</si>
  <si>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</si>
  <si>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</si>
  <si>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</si>
  <si>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</si>
  <si>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</si>
  <si>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</si>
  <si>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</si>
  <si>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</si>
  <si>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</si>
  <si>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</si>
  <si>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</si>
  <si>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</si>
  <si>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</si>
  <si>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</si>
  <si>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</si>
  <si>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</si>
  <si>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</si>
  <si>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</si>
  <si>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</si>
  <si>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</si>
  <si>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</si>
  <si>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</si>
  <si>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</si>
  <si>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</si>
  <si>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</si>
  <si>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</si>
  <si>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</si>
  <si>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</si>
  <si>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</si>
  <si>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</si>
  <si>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</si>
  <si>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</si>
  <si>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</si>
  <si>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</si>
  <si>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</si>
  <si>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</si>
  <si>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</si>
  <si>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</si>
  <si>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</si>
  <si>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</si>
  <si>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</si>
  <si>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</si>
  <si>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</si>
  <si>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</si>
  <si>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</si>
  <si>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</si>
  <si>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</si>
  <si>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</si>
  <si>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</si>
  <si>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</si>
  <si>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</si>
  <si>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</si>
  <si>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</si>
  <si>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</si>
  <si>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Tea not in list 2</t>
  </si>
  <si>
    <t>Total Profit</t>
  </si>
  <si>
    <t>Total Types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</si>
</sst>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1" fillId="0" borderId="9" xfId="0" applyFont="1" applyBorder="1"/>
    <xf numFmtId="0" fontId="1" fillId="0" borderId="7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9" fontId="0" fillId="4" borderId="1" xfId="2" applyFont="1" applyFill="1" applyBorder="1" applyAlignment="1">
      <alignment horizontal="center"/>
    </xf>
    <xf numFmtId="0" fontId="1" fillId="0" borderId="1" xfId="0" applyFont="1" applyBorder="1"/>
    <xf numFmtId="164" fontId="0" fillId="4" borderId="1" xfId="1" applyNumberFormat="1" applyFont="1" applyFill="1" applyBorder="1" applyAlignment="1"/>
    <xf numFmtId="0" fontId="0" fillId="4" borderId="1" xfId="0" applyFill="1" applyBorder="1"/>
    <xf numFmtId="164" fontId="0" fillId="0" borderId="1" xfId="1" applyNumberFormat="1" applyFont="1" applyBorder="1" applyAlignment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0" fillId="0" borderId="7" xfId="1" applyNumberFormat="1" applyFont="1" applyBorder="1" applyAlignment="1"/>
    <xf numFmtId="164" fontId="0" fillId="4" borderId="7" xfId="1" applyNumberFormat="1" applyFont="1" applyFill="1" applyBorder="1" applyAlignment="1"/>
    <xf numFmtId="0" fontId="1" fillId="0" borderId="13" xfId="0" applyFont="1" applyBorder="1"/>
    <xf numFmtId="0" fontId="1" fillId="0" borderId="14" xfId="0" applyFont="1" applyBorder="1"/>
    <xf numFmtId="0" fontId="1" fillId="4" borderId="14" xfId="0" applyFont="1" applyFill="1" applyBorder="1"/>
    <xf numFmtId="0" fontId="1" fillId="4" borderId="15" xfId="0" applyFont="1" applyFill="1" applyBorder="1"/>
    <xf numFmtId="0" fontId="0" fillId="4" borderId="7" xfId="0" applyFill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3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4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190500</xdr:rowOff>
    </xdr:from>
    <xdr:to>
      <xdr:col>13</xdr:col>
      <xdr:colOff>38269</xdr:colOff>
      <xdr:row>10</xdr:row>
      <xdr:rowOff>30586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5940" y="800100"/>
          <a:ext cx="1950889" cy="12269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5:B36" totalsRowShown="0" headerRowDxfId="25" dataDxfId="23" headerRowBorderDxfId="24" tableBorderDxfId="22" totalsRowBorderDxfId="21">
  <autoFilter ref="B5:B36"/>
  <tableColumns count="1">
    <tableColumn id="1" name="List 1" dataDxfId="2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5:D24" totalsRowShown="0" headerRowDxfId="19" dataDxfId="17" headerRowBorderDxfId="18" tableBorderDxfId="16" totalsRowBorderDxfId="15">
  <autoFilter ref="D5:D24"/>
  <tableColumns count="1">
    <tableColumn id="1" name="List 2" dataDxfId="1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4:D18" totalsRowShown="0" headerRowDxfId="13" headerRowBorderDxfId="12" tableBorderDxfId="11" totalsRowBorderDxfId="10">
  <autoFilter ref="B4:D18"/>
  <tableColumns count="3">
    <tableColumn id="1" name="Product" dataDxfId="9"/>
    <tableColumn id="2" name="Units" dataDxfId="8"/>
    <tableColumn id="3" name="Rank" dataDxfId="7">
      <calculatedColumnFormula>RANK($C5,$C$5:$C$18,0)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I6:K16" totalsRowShown="0" headerRowDxfId="6" headerRowBorderDxfId="5" tableBorderDxfId="4" totalsRowBorderDxfId="3">
  <autoFilter ref="I6:K16"/>
  <tableColumns count="3">
    <tableColumn id="1" name="SRM" dataDxfId="2"/>
    <tableColumn id="2" name="Sales'000" dataDxfId="1"/>
    <tableColumn id="3" name="Rank" dataDxfId="0">
      <calculatedColumnFormula>RANK(J7,$J$7:$J$16,0)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36"/>
  <sheetViews>
    <sheetView workbookViewId="0">
      <selection activeCell="D7" sqref="D7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  <col min="7" max="7" width="20.140625" customWidth="1"/>
    <col min="8" max="8" width="10.140625" customWidth="1"/>
  </cols>
  <sheetData>
    <row r="1" spans="2:7" x14ac:dyDescent="0.25">
      <c r="B1" s="2" t="s">
        <v>39</v>
      </c>
    </row>
    <row r="3" spans="2:7" x14ac:dyDescent="0.25">
      <c r="B3" s="23" t="s">
        <v>38</v>
      </c>
      <c r="D3" s="23" t="s">
        <v>37</v>
      </c>
    </row>
    <row r="4" spans="2:7" x14ac:dyDescent="0.25">
      <c r="B4" s="24"/>
      <c r="D4" s="24"/>
    </row>
    <row r="5" spans="2:7" x14ac:dyDescent="0.25">
      <c r="B5" s="25" t="s">
        <v>36</v>
      </c>
      <c r="D5" s="25" t="s">
        <v>35</v>
      </c>
      <c r="G5" s="29" t="s">
        <v>100</v>
      </c>
    </row>
    <row r="6" spans="2:7" x14ac:dyDescent="0.25">
      <c r="B6" s="26" t="s">
        <v>34</v>
      </c>
      <c r="D6" s="26" t="s">
        <v>34</v>
      </c>
      <c r="G6" s="28" t="str" cm="1">
        <f t="array" ref="G6:G21">_xlfn._xlws.FILTER(Table1[List 1],ISNA(_xlfn.XMATCH(Table1[List 1],Table3[List 2],0)))</f>
        <v>Catnip</v>
      </c>
    </row>
    <row r="7" spans="2:7" x14ac:dyDescent="0.25">
      <c r="B7" s="26" t="s">
        <v>33</v>
      </c>
      <c r="D7" s="26" t="s">
        <v>33</v>
      </c>
      <c r="G7" s="28" t="str">
        <v>Chamomile</v>
      </c>
    </row>
    <row r="8" spans="2:7" x14ac:dyDescent="0.25">
      <c r="B8" s="26" t="s">
        <v>32</v>
      </c>
      <c r="D8" s="26" t="s">
        <v>32</v>
      </c>
      <c r="G8" s="28" t="str">
        <v>Che dang</v>
      </c>
    </row>
    <row r="9" spans="2:7" ht="14.45" customHeight="1" x14ac:dyDescent="0.25">
      <c r="B9" s="26" t="s">
        <v>31</v>
      </c>
      <c r="D9" s="26" t="s">
        <v>31</v>
      </c>
      <c r="G9" s="28" t="str">
        <v>Chinese knotweed tea</v>
      </c>
    </row>
    <row r="10" spans="2:7" x14ac:dyDescent="0.25">
      <c r="B10" s="26" t="s">
        <v>30</v>
      </c>
      <c r="D10" s="26" t="s">
        <v>30</v>
      </c>
      <c r="G10" s="28" t="str">
        <v>Chrysanthemum tea</v>
      </c>
    </row>
    <row r="11" spans="2:7" x14ac:dyDescent="0.25">
      <c r="B11" s="26" t="s">
        <v>29</v>
      </c>
      <c r="D11" s="26" t="s">
        <v>29</v>
      </c>
      <c r="G11" s="28" t="str">
        <v>Scorched rice</v>
      </c>
    </row>
    <row r="12" spans="2:7" x14ac:dyDescent="0.25">
      <c r="B12" s="26" t="s">
        <v>28</v>
      </c>
      <c r="D12" s="26" t="s">
        <v>28</v>
      </c>
      <c r="G12" s="28" t="str">
        <v>Serendib (tea)</v>
      </c>
    </row>
    <row r="13" spans="2:7" x14ac:dyDescent="0.25">
      <c r="B13" s="26" t="s">
        <v>27</v>
      </c>
      <c r="D13" s="26" t="s">
        <v>27</v>
      </c>
      <c r="G13" s="28" t="str">
        <v>Skullcap</v>
      </c>
    </row>
    <row r="14" spans="2:7" x14ac:dyDescent="0.25">
      <c r="B14" s="26" t="s">
        <v>26</v>
      </c>
      <c r="D14" s="26" t="s">
        <v>26</v>
      </c>
      <c r="G14" s="28" t="str">
        <v>Sobacha</v>
      </c>
    </row>
    <row r="15" spans="2:7" x14ac:dyDescent="0.25">
      <c r="B15" s="26" t="s">
        <v>25</v>
      </c>
      <c r="D15" s="26" t="s">
        <v>9</v>
      </c>
      <c r="G15" s="28" t="str">
        <v>Spearmint</v>
      </c>
    </row>
    <row r="16" spans="2:7" x14ac:dyDescent="0.25">
      <c r="B16" s="26" t="s">
        <v>24</v>
      </c>
      <c r="D16" s="26" t="s">
        <v>8</v>
      </c>
      <c r="G16" s="28" t="str">
        <v>Spicebush </v>
      </c>
    </row>
    <row r="17" spans="2:7" x14ac:dyDescent="0.25">
      <c r="B17" s="26" t="s">
        <v>23</v>
      </c>
      <c r="D17" s="26" t="s">
        <v>7</v>
      </c>
      <c r="G17" s="28" t="str">
        <v>Spruce tea</v>
      </c>
    </row>
    <row r="18" spans="2:7" x14ac:dyDescent="0.25">
      <c r="B18" s="26" t="s">
        <v>22</v>
      </c>
      <c r="D18" s="26" t="s">
        <v>21</v>
      </c>
      <c r="G18" s="28" t="str">
        <v>Valerian</v>
      </c>
    </row>
    <row r="19" spans="2:7" x14ac:dyDescent="0.25">
      <c r="B19" s="26" t="s">
        <v>20</v>
      </c>
      <c r="D19" s="26" t="s">
        <v>19</v>
      </c>
      <c r="G19" s="28" t="str">
        <v>Wax gourd </v>
      </c>
    </row>
    <row r="20" spans="2:7" x14ac:dyDescent="0.25">
      <c r="B20" s="26" t="s">
        <v>18</v>
      </c>
      <c r="D20" s="26" t="s">
        <v>6</v>
      </c>
      <c r="G20" s="28" t="str">
        <v>Wong Lo Kat</v>
      </c>
    </row>
    <row r="21" spans="2:7" x14ac:dyDescent="0.25">
      <c r="B21" s="26" t="s">
        <v>17</v>
      </c>
      <c r="D21" s="26" t="s">
        <v>5</v>
      </c>
      <c r="G21" s="28" t="str">
        <v>Woodruff</v>
      </c>
    </row>
    <row r="22" spans="2:7" x14ac:dyDescent="0.25">
      <c r="B22" s="26" t="s">
        <v>16</v>
      </c>
      <c r="D22" s="26" t="s">
        <v>15</v>
      </c>
    </row>
    <row r="23" spans="2:7" x14ac:dyDescent="0.25">
      <c r="B23" s="26" t="s">
        <v>14</v>
      </c>
      <c r="D23" s="26" t="s">
        <v>3</v>
      </c>
    </row>
    <row r="24" spans="2:7" x14ac:dyDescent="0.25">
      <c r="B24" s="26" t="s">
        <v>13</v>
      </c>
      <c r="D24" s="27" t="s">
        <v>12</v>
      </c>
    </row>
    <row r="25" spans="2:7" x14ac:dyDescent="0.25">
      <c r="B25" s="26" t="s">
        <v>11</v>
      </c>
    </row>
    <row r="26" spans="2:7" x14ac:dyDescent="0.25">
      <c r="B26" s="26" t="s">
        <v>10</v>
      </c>
    </row>
    <row r="27" spans="2:7" x14ac:dyDescent="0.25">
      <c r="B27" s="26" t="s">
        <v>9</v>
      </c>
    </row>
    <row r="28" spans="2:7" x14ac:dyDescent="0.25">
      <c r="B28" s="26" t="s">
        <v>8</v>
      </c>
    </row>
    <row r="29" spans="2:7" x14ac:dyDescent="0.25">
      <c r="B29" s="26" t="s">
        <v>7</v>
      </c>
    </row>
    <row r="30" spans="2:7" x14ac:dyDescent="0.25">
      <c r="B30" s="26" t="s">
        <v>6</v>
      </c>
    </row>
    <row r="31" spans="2:7" x14ac:dyDescent="0.25">
      <c r="B31" s="26" t="s">
        <v>5</v>
      </c>
    </row>
    <row r="32" spans="2:7" x14ac:dyDescent="0.25">
      <c r="B32" s="26" t="s">
        <v>4</v>
      </c>
    </row>
    <row r="33" spans="2:2" x14ac:dyDescent="0.25">
      <c r="B33" s="26" t="s">
        <v>3</v>
      </c>
    </row>
    <row r="34" spans="2:2" x14ac:dyDescent="0.25">
      <c r="B34" s="26" t="s">
        <v>2</v>
      </c>
    </row>
    <row r="35" spans="2:2" x14ac:dyDescent="0.25">
      <c r="B35" s="26" t="s">
        <v>1</v>
      </c>
    </row>
    <row r="36" spans="2:2" x14ac:dyDescent="0.25">
      <c r="B36" s="27" t="s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P27"/>
  <sheetViews>
    <sheetView workbookViewId="0">
      <selection activeCell="F7" sqref="F7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2.28515625" bestFit="1" customWidth="1"/>
    <col min="5" max="5" width="20.42578125" customWidth="1"/>
    <col min="6" max="6" width="17.7109375" bestFit="1" customWidth="1"/>
    <col min="7" max="7" width="8.85546875" bestFit="1" customWidth="1"/>
    <col min="8" max="9" width="12.28515625" bestFit="1" customWidth="1"/>
    <col min="13" max="13" width="19" customWidth="1"/>
    <col min="15" max="15" width="14.28515625" customWidth="1"/>
    <col min="16" max="16" width="21.7109375" customWidth="1"/>
  </cols>
  <sheetData>
    <row r="2" spans="2:16" ht="15.75" x14ac:dyDescent="0.25">
      <c r="B2" s="6" t="s">
        <v>59</v>
      </c>
    </row>
    <row r="3" spans="2:16" ht="18.75" x14ac:dyDescent="0.3">
      <c r="B3" s="6" t="s">
        <v>60</v>
      </c>
      <c r="G3" s="7"/>
    </row>
    <row r="4" spans="2:16" ht="18.75" x14ac:dyDescent="0.3">
      <c r="B4" s="6" t="s">
        <v>61</v>
      </c>
      <c r="G4" s="7"/>
    </row>
    <row r="5" spans="2:16" ht="19.5" thickBot="1" x14ac:dyDescent="0.35">
      <c r="G5" s="7"/>
    </row>
    <row r="6" spans="2:16" ht="15.75" thickBot="1" x14ac:dyDescent="0.3">
      <c r="B6" s="32" t="s">
        <v>62</v>
      </c>
      <c r="C6" s="33" t="s">
        <v>63</v>
      </c>
      <c r="D6" s="33" t="s">
        <v>64</v>
      </c>
      <c r="E6" s="33" t="s">
        <v>102</v>
      </c>
      <c r="F6" s="37" t="s">
        <v>101</v>
      </c>
    </row>
    <row r="7" spans="2:16" x14ac:dyDescent="0.25">
      <c r="B7" s="22" t="s">
        <v>76</v>
      </c>
      <c r="C7" s="22" t="s">
        <v>75</v>
      </c>
      <c r="D7" s="31">
        <f>IF(SUMIFS(H14:H27,B14:B27,B7,C14:C27,C7)=0,"NA",SUMIFS(H14:H27,B14:B27,B7,C14:C27,C7))</f>
        <v>1474650</v>
      </c>
      <c r="E7" s="36">
        <f>COUNTIFS(B14:B27,B7,C14:C27,C7)</f>
        <v>2</v>
      </c>
      <c r="F7" s="31">
        <f>IF(SUMIFS(I14:I27,B14:B27,B7,C14:C27,C7)=0,"NA",SUMIFS(I14:I27,B14:B27,B7,C14:C27,C7))</f>
        <v>1470199</v>
      </c>
    </row>
    <row r="9" spans="2:16" x14ac:dyDescent="0.25">
      <c r="C9" s="1"/>
      <c r="D9" s="1"/>
      <c r="E9" s="18" t="s">
        <v>65</v>
      </c>
    </row>
    <row r="10" spans="2:16" x14ac:dyDescent="0.25">
      <c r="C10" s="18" t="s">
        <v>66</v>
      </c>
      <c r="D10" s="48">
        <f>MAX(F14:F27)</f>
        <v>260</v>
      </c>
      <c r="E10" s="20" t="str">
        <f>INDEX($B$13:$I$27,MATCH(D10,$F$13:$F$27,0),3)</f>
        <v>Amarilla</v>
      </c>
    </row>
    <row r="11" spans="2:16" x14ac:dyDescent="0.25">
      <c r="C11" s="18" t="s">
        <v>67</v>
      </c>
      <c r="D11" s="48">
        <f>MIN(F14:F27)</f>
        <v>5</v>
      </c>
      <c r="E11" s="20" t="str">
        <f>INDEX($B$13:$I$27,MATCH(D11,$F$13:$F$27,0),3)</f>
        <v>Montana</v>
      </c>
    </row>
    <row r="12" spans="2:16" ht="15.75" thickBot="1" x14ac:dyDescent="0.3"/>
    <row r="13" spans="2:16" ht="15.75" thickBot="1" x14ac:dyDescent="0.3">
      <c r="B13" s="32" t="s">
        <v>62</v>
      </c>
      <c r="C13" s="33" t="s">
        <v>68</v>
      </c>
      <c r="D13" s="33" t="s">
        <v>41</v>
      </c>
      <c r="E13" s="33" t="s">
        <v>42</v>
      </c>
      <c r="F13" s="34" t="s">
        <v>69</v>
      </c>
      <c r="G13" s="33" t="s">
        <v>70</v>
      </c>
      <c r="H13" s="34" t="s">
        <v>71</v>
      </c>
      <c r="I13" s="35" t="s">
        <v>72</v>
      </c>
    </row>
    <row r="14" spans="2:16" ht="15.75" thickBot="1" x14ac:dyDescent="0.3">
      <c r="B14" s="22" t="s">
        <v>73</v>
      </c>
      <c r="C14" s="22" t="s">
        <v>74</v>
      </c>
      <c r="D14" s="22" t="s">
        <v>48</v>
      </c>
      <c r="E14" s="30">
        <v>2851</v>
      </c>
      <c r="F14" s="31">
        <f>VLOOKUP($D14,$L$14:$M$19,2,0)</f>
        <v>10</v>
      </c>
      <c r="G14" s="30">
        <v>350</v>
      </c>
      <c r="H14" s="31">
        <f>E14*G14</f>
        <v>997850</v>
      </c>
      <c r="I14" s="31">
        <f>H14-(E14-F14)</f>
        <v>995009</v>
      </c>
      <c r="L14" s="32" t="s">
        <v>41</v>
      </c>
      <c r="M14" s="37" t="s">
        <v>69</v>
      </c>
      <c r="O14" s="32" t="s">
        <v>62</v>
      </c>
      <c r="P14" s="37" t="s">
        <v>68</v>
      </c>
    </row>
    <row r="15" spans="2:16" x14ac:dyDescent="0.25">
      <c r="B15" s="1" t="s">
        <v>73</v>
      </c>
      <c r="C15" s="1" t="s">
        <v>75</v>
      </c>
      <c r="D15" s="1" t="s">
        <v>48</v>
      </c>
      <c r="E15" s="21">
        <v>3495</v>
      </c>
      <c r="F15" s="19">
        <f t="shared" ref="F15:F27" si="0">VLOOKUP($D15,$L$14:$M$19,2,0)</f>
        <v>10</v>
      </c>
      <c r="G15" s="21">
        <v>300</v>
      </c>
      <c r="H15" s="19">
        <f t="shared" ref="H15:H27" si="1">E15*G15</f>
        <v>1048500</v>
      </c>
      <c r="I15" s="19">
        <f t="shared" ref="I15:I27" si="2">H15-(E15-F15)</f>
        <v>1045015</v>
      </c>
      <c r="L15" s="38" t="s">
        <v>48</v>
      </c>
      <c r="M15" s="39">
        <v>10</v>
      </c>
      <c r="O15" s="22" t="s">
        <v>73</v>
      </c>
      <c r="P15" s="22" t="s">
        <v>74</v>
      </c>
    </row>
    <row r="16" spans="2:16" x14ac:dyDescent="0.25">
      <c r="B16" s="1" t="s">
        <v>76</v>
      </c>
      <c r="C16" s="1" t="s">
        <v>77</v>
      </c>
      <c r="D16" s="1" t="s">
        <v>48</v>
      </c>
      <c r="E16" s="21">
        <v>2632</v>
      </c>
      <c r="F16" s="19">
        <f t="shared" si="0"/>
        <v>10</v>
      </c>
      <c r="G16" s="21">
        <v>350</v>
      </c>
      <c r="H16" s="19">
        <f t="shared" si="1"/>
        <v>921200</v>
      </c>
      <c r="I16" s="19">
        <f t="shared" si="2"/>
        <v>918578</v>
      </c>
      <c r="L16" s="40" t="s">
        <v>50</v>
      </c>
      <c r="M16" s="41">
        <v>120</v>
      </c>
      <c r="O16" s="1" t="s">
        <v>76</v>
      </c>
      <c r="P16" s="1" t="s">
        <v>75</v>
      </c>
    </row>
    <row r="17" spans="2:16" x14ac:dyDescent="0.25">
      <c r="B17" s="1" t="s">
        <v>76</v>
      </c>
      <c r="C17" s="1" t="s">
        <v>77</v>
      </c>
      <c r="D17" s="1" t="s">
        <v>50</v>
      </c>
      <c r="E17" s="21">
        <v>2632</v>
      </c>
      <c r="F17" s="19">
        <f t="shared" si="0"/>
        <v>120</v>
      </c>
      <c r="G17" s="21">
        <v>350</v>
      </c>
      <c r="H17" s="19">
        <f t="shared" si="1"/>
        <v>921200</v>
      </c>
      <c r="I17" s="19">
        <f t="shared" si="2"/>
        <v>918688</v>
      </c>
      <c r="L17" s="40" t="s">
        <v>44</v>
      </c>
      <c r="M17" s="41">
        <v>260</v>
      </c>
      <c r="O17" s="1" t="s">
        <v>79</v>
      </c>
      <c r="P17" s="1" t="s">
        <v>77</v>
      </c>
    </row>
    <row r="18" spans="2:16" x14ac:dyDescent="0.25">
      <c r="B18" s="1" t="s">
        <v>76</v>
      </c>
      <c r="C18" s="1" t="s">
        <v>75</v>
      </c>
      <c r="D18" s="1" t="s">
        <v>50</v>
      </c>
      <c r="E18" s="21">
        <v>2574</v>
      </c>
      <c r="F18" s="19">
        <f t="shared" si="0"/>
        <v>120</v>
      </c>
      <c r="G18" s="21">
        <v>300</v>
      </c>
      <c r="H18" s="19">
        <f t="shared" si="1"/>
        <v>772200</v>
      </c>
      <c r="I18" s="19">
        <f t="shared" si="2"/>
        <v>769746</v>
      </c>
      <c r="L18" s="40" t="s">
        <v>56</v>
      </c>
      <c r="M18" s="41">
        <v>5</v>
      </c>
      <c r="O18" s="1" t="s">
        <v>82</v>
      </c>
      <c r="P18" s="1" t="s">
        <v>78</v>
      </c>
    </row>
    <row r="19" spans="2:16" ht="15.75" thickBot="1" x14ac:dyDescent="0.3">
      <c r="B19" s="1" t="s">
        <v>73</v>
      </c>
      <c r="C19" s="1" t="s">
        <v>74</v>
      </c>
      <c r="D19" s="1" t="s">
        <v>48</v>
      </c>
      <c r="E19" s="21">
        <v>2151</v>
      </c>
      <c r="F19" s="19">
        <f t="shared" si="0"/>
        <v>10</v>
      </c>
      <c r="G19" s="21">
        <v>350</v>
      </c>
      <c r="H19" s="19">
        <f t="shared" si="1"/>
        <v>752850</v>
      </c>
      <c r="I19" s="19">
        <f t="shared" si="2"/>
        <v>750709</v>
      </c>
      <c r="L19" s="42" t="s">
        <v>80</v>
      </c>
      <c r="M19" s="43">
        <v>250</v>
      </c>
      <c r="O19" s="1" t="s">
        <v>83</v>
      </c>
      <c r="P19" s="1" t="s">
        <v>81</v>
      </c>
    </row>
    <row r="20" spans="2:16" x14ac:dyDescent="0.25">
      <c r="B20" s="1" t="s">
        <v>76</v>
      </c>
      <c r="C20" s="1" t="s">
        <v>78</v>
      </c>
      <c r="D20" s="1" t="s">
        <v>44</v>
      </c>
      <c r="E20" s="21">
        <v>2475</v>
      </c>
      <c r="F20" s="19">
        <f t="shared" si="0"/>
        <v>260</v>
      </c>
      <c r="G20" s="21">
        <v>300</v>
      </c>
      <c r="H20" s="19">
        <f t="shared" si="1"/>
        <v>742500</v>
      </c>
      <c r="I20" s="19">
        <f t="shared" si="2"/>
        <v>740285</v>
      </c>
    </row>
    <row r="21" spans="2:16" x14ac:dyDescent="0.25">
      <c r="B21" s="1" t="s">
        <v>79</v>
      </c>
      <c r="C21" s="1" t="s">
        <v>77</v>
      </c>
      <c r="D21" s="1" t="s">
        <v>56</v>
      </c>
      <c r="E21" s="21">
        <v>2227.5</v>
      </c>
      <c r="F21" s="19">
        <f t="shared" si="0"/>
        <v>5</v>
      </c>
      <c r="G21" s="21">
        <v>350</v>
      </c>
      <c r="H21" s="19">
        <f t="shared" si="1"/>
        <v>779625</v>
      </c>
      <c r="I21" s="19">
        <f t="shared" si="2"/>
        <v>777402.5</v>
      </c>
    </row>
    <row r="22" spans="2:16" x14ac:dyDescent="0.25">
      <c r="B22" s="1" t="s">
        <v>73</v>
      </c>
      <c r="C22" s="1" t="s">
        <v>75</v>
      </c>
      <c r="D22" s="1" t="s">
        <v>80</v>
      </c>
      <c r="E22" s="21">
        <v>2541</v>
      </c>
      <c r="F22" s="19">
        <f t="shared" si="0"/>
        <v>250</v>
      </c>
      <c r="G22" s="21">
        <v>300</v>
      </c>
      <c r="H22" s="19">
        <f t="shared" si="1"/>
        <v>762300</v>
      </c>
      <c r="I22" s="19">
        <f t="shared" si="2"/>
        <v>760009</v>
      </c>
    </row>
    <row r="23" spans="2:16" x14ac:dyDescent="0.25">
      <c r="B23" s="1" t="s">
        <v>79</v>
      </c>
      <c r="C23" s="1" t="s">
        <v>81</v>
      </c>
      <c r="D23" s="1" t="s">
        <v>50</v>
      </c>
      <c r="E23" s="21">
        <v>2536</v>
      </c>
      <c r="F23" s="19">
        <f t="shared" si="0"/>
        <v>120</v>
      </c>
      <c r="G23" s="21">
        <v>300</v>
      </c>
      <c r="H23" s="19">
        <f t="shared" si="1"/>
        <v>760800</v>
      </c>
      <c r="I23" s="19">
        <f t="shared" si="2"/>
        <v>758384</v>
      </c>
    </row>
    <row r="24" spans="2:16" x14ac:dyDescent="0.25">
      <c r="B24" s="1" t="s">
        <v>76</v>
      </c>
      <c r="C24" s="1" t="s">
        <v>75</v>
      </c>
      <c r="D24" s="1" t="s">
        <v>48</v>
      </c>
      <c r="E24" s="21">
        <v>2007</v>
      </c>
      <c r="F24" s="19">
        <f t="shared" si="0"/>
        <v>10</v>
      </c>
      <c r="G24" s="21">
        <v>350</v>
      </c>
      <c r="H24" s="19">
        <f t="shared" si="1"/>
        <v>702450</v>
      </c>
      <c r="I24" s="19">
        <f t="shared" si="2"/>
        <v>700453</v>
      </c>
    </row>
    <row r="25" spans="2:16" x14ac:dyDescent="0.25">
      <c r="B25" s="1" t="s">
        <v>82</v>
      </c>
      <c r="C25" s="1" t="s">
        <v>75</v>
      </c>
      <c r="D25" s="1" t="s">
        <v>50</v>
      </c>
      <c r="E25" s="21">
        <v>2460</v>
      </c>
      <c r="F25" s="19">
        <f t="shared" si="0"/>
        <v>120</v>
      </c>
      <c r="G25" s="21">
        <v>300</v>
      </c>
      <c r="H25" s="19">
        <f t="shared" si="1"/>
        <v>738000</v>
      </c>
      <c r="I25" s="19">
        <f t="shared" si="2"/>
        <v>735660</v>
      </c>
    </row>
    <row r="26" spans="2:16" x14ac:dyDescent="0.25">
      <c r="B26" s="1" t="s">
        <v>83</v>
      </c>
      <c r="C26" s="1" t="s">
        <v>77</v>
      </c>
      <c r="D26" s="1" t="s">
        <v>56</v>
      </c>
      <c r="E26" s="21">
        <v>3802.5</v>
      </c>
      <c r="F26" s="19">
        <f t="shared" si="0"/>
        <v>5</v>
      </c>
      <c r="G26" s="21">
        <v>300</v>
      </c>
      <c r="H26" s="19">
        <f t="shared" si="1"/>
        <v>1140750</v>
      </c>
      <c r="I26" s="19">
        <f t="shared" si="2"/>
        <v>1136952.5</v>
      </c>
    </row>
    <row r="27" spans="2:16" x14ac:dyDescent="0.25">
      <c r="B27" s="1" t="s">
        <v>73</v>
      </c>
      <c r="C27" s="1" t="s">
        <v>77</v>
      </c>
      <c r="D27" s="1" t="s">
        <v>50</v>
      </c>
      <c r="E27" s="21">
        <v>3793.5</v>
      </c>
      <c r="F27" s="19">
        <f t="shared" si="0"/>
        <v>120</v>
      </c>
      <c r="G27" s="21">
        <v>300</v>
      </c>
      <c r="H27" s="19">
        <f t="shared" si="1"/>
        <v>1138050</v>
      </c>
      <c r="I27" s="19">
        <f t="shared" si="2"/>
        <v>1134376.5</v>
      </c>
    </row>
  </sheetData>
  <dataValidations count="2">
    <dataValidation type="list" allowBlank="1" showInputMessage="1" showErrorMessage="1" sqref="B7">
      <formula1>$O$15:$O$19</formula1>
    </dataValidation>
    <dataValidation type="list" allowBlank="1" showInputMessage="1" showErrorMessage="1" sqref="C7">
      <formula1>$P$15:$P$19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N37"/>
  <sheetViews>
    <sheetView zoomScaleNormal="100" workbookViewId="0">
      <selection activeCell="D16" sqref="D16"/>
    </sheetView>
  </sheetViews>
  <sheetFormatPr defaultRowHeight="15" x14ac:dyDescent="0.25"/>
  <cols>
    <col min="2" max="2" width="33.28515625" bestFit="1" customWidth="1"/>
    <col min="3" max="3" width="14" customWidth="1"/>
    <col min="6" max="6" width="9.7109375" bestFit="1" customWidth="1"/>
    <col min="7" max="7" width="9.42578125" bestFit="1" customWidth="1"/>
    <col min="14" max="14" width="21.28515625" customWidth="1"/>
  </cols>
  <sheetData>
    <row r="3" spans="2:14" x14ac:dyDescent="0.25">
      <c r="B3" s="3" t="s">
        <v>40</v>
      </c>
    </row>
    <row r="4" spans="2:14" x14ac:dyDescent="0.25">
      <c r="B4" s="3"/>
    </row>
    <row r="5" spans="2:14" x14ac:dyDescent="0.25">
      <c r="B5" s="44" t="s">
        <v>41</v>
      </c>
      <c r="C5" s="44" t="s">
        <v>42</v>
      </c>
      <c r="F5" s="44" t="s">
        <v>41</v>
      </c>
      <c r="G5" s="44" t="s">
        <v>42</v>
      </c>
      <c r="N5" t="str">
        <f>(LEFT(B9,FIND(" ",B9)-1))</f>
        <v>Montana</v>
      </c>
    </row>
    <row r="6" spans="2:14" x14ac:dyDescent="0.25">
      <c r="B6" s="10" t="s">
        <v>43</v>
      </c>
      <c r="C6" s="10">
        <f>VLOOKUP(LEFT(B6,SEARCH(" ",B6)),$F$6:$G$10,2,TRUE)</f>
        <v>2574</v>
      </c>
      <c r="F6" s="10" t="s">
        <v>44</v>
      </c>
      <c r="G6" s="10">
        <v>2475</v>
      </c>
      <c r="I6" t="str">
        <f>LEFT(B6,FIND(" ",B6)-1)</f>
        <v>Velo</v>
      </c>
    </row>
    <row r="7" spans="2:14" x14ac:dyDescent="0.25">
      <c r="B7" s="10" t="s">
        <v>45</v>
      </c>
      <c r="C7" s="10">
        <f t="shared" ref="C7:C10" si="0">VLOOKUP(LEFT(B7,SEARCH(" ",B7)),$F$6:$G$10,2,TRUE)</f>
        <v>2151</v>
      </c>
      <c r="F7" s="10" t="s">
        <v>46</v>
      </c>
      <c r="G7" s="10">
        <v>2227.5</v>
      </c>
      <c r="I7" t="str">
        <f t="shared" ref="I7:I10" si="1">LEFT(B7,FIND(" ",B7)-1)</f>
        <v>Paseo</v>
      </c>
    </row>
    <row r="8" spans="2:14" x14ac:dyDescent="0.25">
      <c r="B8" s="10" t="s">
        <v>47</v>
      </c>
      <c r="C8" s="10">
        <f t="shared" si="0"/>
        <v>2475</v>
      </c>
      <c r="F8" s="10" t="s">
        <v>48</v>
      </c>
      <c r="G8" s="10">
        <v>2151</v>
      </c>
      <c r="I8" t="str">
        <f t="shared" si="1"/>
        <v>Amarilla</v>
      </c>
    </row>
    <row r="9" spans="2:14" x14ac:dyDescent="0.25">
      <c r="B9" s="10" t="s">
        <v>49</v>
      </c>
      <c r="C9" s="10">
        <f t="shared" si="0"/>
        <v>2227.5</v>
      </c>
      <c r="F9" s="10" t="s">
        <v>50</v>
      </c>
      <c r="G9" s="10">
        <v>2574</v>
      </c>
      <c r="I9" t="str">
        <f t="shared" si="1"/>
        <v>Montana</v>
      </c>
    </row>
    <row r="10" spans="2:14" x14ac:dyDescent="0.25">
      <c r="B10" s="10" t="s">
        <v>51</v>
      </c>
      <c r="C10" s="10">
        <f t="shared" si="0"/>
        <v>2541</v>
      </c>
      <c r="F10" s="10" t="s">
        <v>52</v>
      </c>
      <c r="G10" s="10">
        <v>2541</v>
      </c>
      <c r="I10" t="str">
        <f t="shared" si="1"/>
        <v>VTT</v>
      </c>
    </row>
    <row r="12" spans="2:14" s="5" customFormat="1" x14ac:dyDescent="0.25"/>
    <row r="13" spans="2:14" x14ac:dyDescent="0.25">
      <c r="B13" s="3" t="s">
        <v>53</v>
      </c>
    </row>
    <row r="14" spans="2:14" x14ac:dyDescent="0.25">
      <c r="F14" s="44" t="s">
        <v>48</v>
      </c>
      <c r="G14" s="44"/>
      <c r="I14" s="44" t="s">
        <v>44</v>
      </c>
      <c r="J14" s="44"/>
      <c r="L14" s="44" t="s">
        <v>46</v>
      </c>
      <c r="M14" s="44"/>
    </row>
    <row r="15" spans="2:14" x14ac:dyDescent="0.25">
      <c r="B15" s="44" t="s">
        <v>41</v>
      </c>
      <c r="C15" s="44" t="s">
        <v>54</v>
      </c>
      <c r="D15" s="44" t="s">
        <v>55</v>
      </c>
      <c r="F15" s="44" t="s">
        <v>54</v>
      </c>
      <c r="G15" s="44" t="s">
        <v>55</v>
      </c>
      <c r="I15" s="44" t="s">
        <v>54</v>
      </c>
      <c r="J15" s="44" t="s">
        <v>55</v>
      </c>
      <c r="L15" s="44" t="s">
        <v>54</v>
      </c>
      <c r="M15" s="44" t="s">
        <v>55</v>
      </c>
    </row>
    <row r="16" spans="2:14" x14ac:dyDescent="0.25">
      <c r="B16" s="10" t="s">
        <v>48</v>
      </c>
      <c r="C16" s="10">
        <v>1655.08</v>
      </c>
      <c r="D16" s="17">
        <f>IF(B16="Paseo",VLOOKUP(C16,$F$15:$G$20,2,TRUE),IF(B16="Amarilla",VLOOKUP(C16,$I$15:$J$20,2,TRUE),IF(B16="Montana",VLOOKUP(C16,$L$15:$M$20,2,TRUE),"-")))</f>
        <v>0.125</v>
      </c>
      <c r="F16" s="10">
        <v>0</v>
      </c>
      <c r="G16" s="45">
        <v>0.05</v>
      </c>
      <c r="I16" s="10">
        <v>0</v>
      </c>
      <c r="J16" s="46">
        <v>2.5000000000000001E-2</v>
      </c>
      <c r="L16" s="10">
        <v>0</v>
      </c>
      <c r="M16" s="46">
        <v>1.4999999999999999E-2</v>
      </c>
    </row>
    <row r="17" spans="2:13" x14ac:dyDescent="0.25">
      <c r="B17" s="10" t="s">
        <v>44</v>
      </c>
      <c r="C17" s="10">
        <v>1822.59</v>
      </c>
      <c r="D17" s="17">
        <f t="shared" ref="D17:D22" si="2">IF(B17="Paseo",VLOOKUP(C17,$F$15:$G$20,2,TRUE),IF(B17="Amarilla",VLOOKUP(C17,$I$15:$J$20,2,TRUE),IF(B17="Montana",VLOOKUP(C17,$L$15:$M$20,2,TRUE),"-")))</f>
        <v>7.0000000000000007E-2</v>
      </c>
      <c r="F17" s="10">
        <v>500</v>
      </c>
      <c r="G17" s="46">
        <v>7.4999999999999997E-2</v>
      </c>
      <c r="I17" s="10">
        <v>500</v>
      </c>
      <c r="J17" s="45">
        <v>0.04</v>
      </c>
      <c r="L17" s="10">
        <v>500</v>
      </c>
      <c r="M17" s="45">
        <v>0.03</v>
      </c>
    </row>
    <row r="18" spans="2:13" x14ac:dyDescent="0.25">
      <c r="B18" s="10" t="s">
        <v>44</v>
      </c>
      <c r="C18" s="10">
        <v>1730.54</v>
      </c>
      <c r="D18" s="17">
        <f t="shared" si="2"/>
        <v>7.0000000000000007E-2</v>
      </c>
      <c r="F18" s="10">
        <v>1000</v>
      </c>
      <c r="G18" s="45">
        <v>0.1</v>
      </c>
      <c r="I18" s="10">
        <v>1000</v>
      </c>
      <c r="J18" s="46">
        <v>5.5E-2</v>
      </c>
      <c r="L18" s="10">
        <v>1000</v>
      </c>
      <c r="M18" s="46">
        <v>5.5E-2</v>
      </c>
    </row>
    <row r="19" spans="2:13" x14ac:dyDescent="0.25">
      <c r="B19" s="10" t="s">
        <v>46</v>
      </c>
      <c r="C19" s="10">
        <v>1685.6</v>
      </c>
      <c r="D19" s="17" t="str">
        <f t="shared" si="2"/>
        <v>-</v>
      </c>
      <c r="F19" s="10">
        <v>1500</v>
      </c>
      <c r="G19" s="46">
        <v>0.125</v>
      </c>
      <c r="I19" s="10">
        <v>1500</v>
      </c>
      <c r="J19" s="45">
        <v>7.0000000000000007E-2</v>
      </c>
      <c r="L19" s="10">
        <v>1500</v>
      </c>
      <c r="M19" s="46">
        <v>7.0000000000000007E-2</v>
      </c>
    </row>
    <row r="20" spans="2:13" x14ac:dyDescent="0.25">
      <c r="B20" s="10" t="s">
        <v>48</v>
      </c>
      <c r="C20" s="10">
        <v>1685.6</v>
      </c>
      <c r="D20" s="17">
        <f t="shared" si="2"/>
        <v>0.125</v>
      </c>
      <c r="F20" s="10">
        <v>2000</v>
      </c>
      <c r="G20" s="45">
        <v>0.15</v>
      </c>
      <c r="I20" s="10">
        <v>2000</v>
      </c>
      <c r="J20" s="46">
        <v>8.5000000000000006E-2</v>
      </c>
      <c r="L20" s="10">
        <v>2000</v>
      </c>
      <c r="M20" s="45">
        <v>9.3333333333333296E-2</v>
      </c>
    </row>
    <row r="21" spans="2:13" x14ac:dyDescent="0.25">
      <c r="B21" s="10" t="s">
        <v>56</v>
      </c>
      <c r="C21" s="10">
        <v>1763.8600000000001</v>
      </c>
      <c r="D21" s="17">
        <f t="shared" si="2"/>
        <v>7.0000000000000007E-2</v>
      </c>
    </row>
    <row r="22" spans="2:13" x14ac:dyDescent="0.25">
      <c r="B22" s="10" t="s">
        <v>48</v>
      </c>
      <c r="C22" s="10">
        <v>2293.1999999999998</v>
      </c>
      <c r="D22" s="17">
        <f t="shared" si="2"/>
        <v>0.15</v>
      </c>
    </row>
    <row r="24" spans="2:13" s="5" customFormat="1" x14ac:dyDescent="0.25"/>
    <row r="25" spans="2:13" x14ac:dyDescent="0.25">
      <c r="B25" s="3" t="s">
        <v>57</v>
      </c>
    </row>
    <row r="27" spans="2:13" x14ac:dyDescent="0.25">
      <c r="B27" s="44" t="s">
        <v>41</v>
      </c>
      <c r="C27" s="44" t="s">
        <v>42</v>
      </c>
      <c r="F27" s="4" t="s">
        <v>41</v>
      </c>
      <c r="G27" s="4" t="s">
        <v>58</v>
      </c>
      <c r="H27" s="4" t="s">
        <v>42</v>
      </c>
    </row>
    <row r="28" spans="2:13" x14ac:dyDescent="0.25">
      <c r="B28" s="10" t="s">
        <v>43</v>
      </c>
      <c r="C28" s="10">
        <f t="shared" ref="C28:C30" si="3">VLOOKUP(LEFT($B28,FIND(" ",$B28)-1),$F$27:$H$37,3,0)</f>
        <v>2574</v>
      </c>
      <c r="F28" s="10" t="s">
        <v>48</v>
      </c>
      <c r="G28" s="47">
        <v>895</v>
      </c>
      <c r="H28" s="10">
        <v>2151</v>
      </c>
    </row>
    <row r="29" spans="2:13" x14ac:dyDescent="0.25">
      <c r="B29" s="10" t="s">
        <v>45</v>
      </c>
      <c r="C29" s="10">
        <f t="shared" si="3"/>
        <v>2151</v>
      </c>
      <c r="F29" s="10" t="s">
        <v>46</v>
      </c>
      <c r="G29" s="47">
        <v>125</v>
      </c>
      <c r="H29" s="10">
        <v>2227.5</v>
      </c>
    </row>
    <row r="30" spans="2:13" x14ac:dyDescent="0.25">
      <c r="B30" s="10" t="s">
        <v>47</v>
      </c>
      <c r="C30" s="10">
        <f t="shared" si="3"/>
        <v>2475</v>
      </c>
      <c r="F30" s="10" t="s">
        <v>44</v>
      </c>
      <c r="G30" s="47">
        <v>145</v>
      </c>
      <c r="H30" s="10">
        <v>2475</v>
      </c>
    </row>
    <row r="31" spans="2:13" x14ac:dyDescent="0.25">
      <c r="B31" s="10" t="s">
        <v>49</v>
      </c>
      <c r="C31" s="10">
        <f>VLOOKUP(LEFT($B31,SEARCH(" ",$B31)), $F$27:$H$37,3,0)</f>
        <v>2227.5</v>
      </c>
      <c r="F31" s="10" t="s">
        <v>46</v>
      </c>
      <c r="G31" s="47">
        <v>848</v>
      </c>
      <c r="H31" s="47">
        <v>2537.25</v>
      </c>
    </row>
    <row r="32" spans="2:13" x14ac:dyDescent="0.25">
      <c r="B32" s="10" t="s">
        <v>51</v>
      </c>
      <c r="C32" s="10">
        <f>VLOOKUP(LEFT($B32,SEARCH(" ",$B32)), $F$27:$H$37,3,0)</f>
        <v>2541</v>
      </c>
      <c r="F32" s="10" t="s">
        <v>52</v>
      </c>
      <c r="G32" s="47">
        <v>777</v>
      </c>
      <c r="H32" s="10">
        <v>2541</v>
      </c>
    </row>
    <row r="33" spans="6:8" x14ac:dyDescent="0.25">
      <c r="F33" s="10" t="s">
        <v>50</v>
      </c>
      <c r="G33" s="47">
        <v>235</v>
      </c>
      <c r="H33" s="10">
        <v>2574</v>
      </c>
    </row>
    <row r="34" spans="6:8" x14ac:dyDescent="0.25">
      <c r="F34" s="10" t="s">
        <v>48</v>
      </c>
      <c r="G34" s="47">
        <v>985</v>
      </c>
      <c r="H34" s="47">
        <v>2585.1</v>
      </c>
    </row>
    <row r="35" spans="6:8" x14ac:dyDescent="0.25">
      <c r="F35" s="10" t="s">
        <v>50</v>
      </c>
      <c r="G35" s="47">
        <v>1122</v>
      </c>
      <c r="H35" s="47">
        <v>2632.95</v>
      </c>
    </row>
    <row r="36" spans="6:8" x14ac:dyDescent="0.25">
      <c r="F36" s="10" t="s">
        <v>52</v>
      </c>
      <c r="G36" s="47">
        <v>1260</v>
      </c>
      <c r="H36" s="47">
        <v>2680.8</v>
      </c>
    </row>
    <row r="37" spans="6:8" x14ac:dyDescent="0.25">
      <c r="F37" s="10" t="s">
        <v>44</v>
      </c>
      <c r="G37" s="47">
        <v>1397</v>
      </c>
      <c r="H37" s="47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K18"/>
  <sheetViews>
    <sheetView tabSelected="1" workbookViewId="0">
      <selection activeCell="M14" sqref="M14"/>
    </sheetView>
  </sheetViews>
  <sheetFormatPr defaultRowHeight="15" x14ac:dyDescent="0.25"/>
  <cols>
    <col min="2" max="2" width="17.5703125" bestFit="1" customWidth="1"/>
    <col min="9" max="9" width="16.7109375" customWidth="1"/>
    <col min="10" max="10" width="10.5703125" customWidth="1"/>
  </cols>
  <sheetData>
    <row r="2" spans="2:11" x14ac:dyDescent="0.25">
      <c r="B2" t="s">
        <v>86</v>
      </c>
      <c r="I2" t="s">
        <v>87</v>
      </c>
    </row>
    <row r="4" spans="2:11" x14ac:dyDescent="0.25">
      <c r="B4" s="12" t="s">
        <v>41</v>
      </c>
      <c r="C4" s="13" t="s">
        <v>84</v>
      </c>
      <c r="D4" s="14" t="s">
        <v>85</v>
      </c>
    </row>
    <row r="5" spans="2:11" x14ac:dyDescent="0.25">
      <c r="B5" s="8" t="s">
        <v>34</v>
      </c>
      <c r="C5" s="1">
        <v>2851</v>
      </c>
      <c r="D5" s="11">
        <f>RANK($C5,$C$5:$C$18,0)</f>
        <v>4</v>
      </c>
    </row>
    <row r="6" spans="2:11" x14ac:dyDescent="0.25">
      <c r="B6" s="8" t="s">
        <v>33</v>
      </c>
      <c r="C6" s="1">
        <v>3495</v>
      </c>
      <c r="D6" s="11">
        <f t="shared" ref="D6:D18" si="0">RANK($C6,$C$5:$C$18,0)</f>
        <v>3</v>
      </c>
      <c r="I6" s="12" t="s">
        <v>98</v>
      </c>
      <c r="J6" s="13" t="s">
        <v>99</v>
      </c>
      <c r="K6" s="14" t="s">
        <v>85</v>
      </c>
    </row>
    <row r="7" spans="2:11" x14ac:dyDescent="0.25">
      <c r="B7" s="8" t="s">
        <v>48</v>
      </c>
      <c r="C7" s="1">
        <v>2632</v>
      </c>
      <c r="D7" s="11">
        <f t="shared" si="0"/>
        <v>6</v>
      </c>
      <c r="I7" s="8" t="s">
        <v>88</v>
      </c>
      <c r="J7" s="1">
        <v>1538</v>
      </c>
      <c r="K7" s="11">
        <f t="shared" ref="K7:K16" si="1">RANK(J7,$J$7:$J$16,0)</f>
        <v>10</v>
      </c>
    </row>
    <row r="8" spans="2:11" x14ac:dyDescent="0.25">
      <c r="B8" s="8" t="s">
        <v>50</v>
      </c>
      <c r="C8" s="1">
        <v>2633</v>
      </c>
      <c r="D8" s="11">
        <f t="shared" si="0"/>
        <v>5</v>
      </c>
      <c r="I8" s="8" t="s">
        <v>89</v>
      </c>
      <c r="J8" s="1">
        <v>6602</v>
      </c>
      <c r="K8" s="11">
        <f t="shared" si="1"/>
        <v>1</v>
      </c>
    </row>
    <row r="9" spans="2:11" x14ac:dyDescent="0.25">
      <c r="B9" s="8" t="s">
        <v>20</v>
      </c>
      <c r="C9" s="1">
        <v>2574</v>
      </c>
      <c r="D9" s="11">
        <f t="shared" si="0"/>
        <v>7</v>
      </c>
      <c r="I9" s="8" t="s">
        <v>90</v>
      </c>
      <c r="J9" s="1">
        <v>4831</v>
      </c>
      <c r="K9" s="11">
        <f t="shared" si="1"/>
        <v>6</v>
      </c>
    </row>
    <row r="10" spans="2:11" x14ac:dyDescent="0.25">
      <c r="B10" s="8" t="s">
        <v>18</v>
      </c>
      <c r="C10" s="1">
        <v>2151</v>
      </c>
      <c r="D10" s="11">
        <f t="shared" si="0"/>
        <v>13</v>
      </c>
      <c r="I10" s="8" t="s">
        <v>91</v>
      </c>
      <c r="J10" s="1">
        <v>5985</v>
      </c>
      <c r="K10" s="11">
        <f t="shared" si="1"/>
        <v>2</v>
      </c>
    </row>
    <row r="11" spans="2:11" x14ac:dyDescent="0.25">
      <c r="B11" s="8" t="s">
        <v>44</v>
      </c>
      <c r="C11" s="1">
        <v>2475</v>
      </c>
      <c r="D11" s="11">
        <f t="shared" si="0"/>
        <v>10</v>
      </c>
      <c r="I11" s="8" t="s">
        <v>92</v>
      </c>
      <c r="J11" s="1">
        <v>5444</v>
      </c>
      <c r="K11" s="11">
        <f t="shared" si="1"/>
        <v>4</v>
      </c>
    </row>
    <row r="12" spans="2:11" x14ac:dyDescent="0.25">
      <c r="B12" s="8" t="s">
        <v>56</v>
      </c>
      <c r="C12" s="1">
        <v>2227.5</v>
      </c>
      <c r="D12" s="11">
        <f t="shared" si="0"/>
        <v>12</v>
      </c>
      <c r="I12" s="8" t="s">
        <v>93</v>
      </c>
      <c r="J12" s="1">
        <v>5444</v>
      </c>
      <c r="K12" s="11">
        <f t="shared" si="1"/>
        <v>4</v>
      </c>
    </row>
    <row r="13" spans="2:11" x14ac:dyDescent="0.25">
      <c r="B13" s="8" t="s">
        <v>80</v>
      </c>
      <c r="C13" s="1">
        <v>2541</v>
      </c>
      <c r="D13" s="11">
        <f t="shared" si="0"/>
        <v>8</v>
      </c>
      <c r="I13" s="8" t="s">
        <v>94</v>
      </c>
      <c r="J13" s="1">
        <v>3412</v>
      </c>
      <c r="K13" s="11">
        <f t="shared" si="1"/>
        <v>7</v>
      </c>
    </row>
    <row r="14" spans="2:11" x14ac:dyDescent="0.25">
      <c r="B14" s="8" t="s">
        <v>16</v>
      </c>
      <c r="C14" s="1">
        <v>2536</v>
      </c>
      <c r="D14" s="11">
        <f t="shared" si="0"/>
        <v>9</v>
      </c>
      <c r="I14" s="8" t="s">
        <v>95</v>
      </c>
      <c r="J14" s="1">
        <v>5809</v>
      </c>
      <c r="K14" s="11">
        <f t="shared" si="1"/>
        <v>3</v>
      </c>
    </row>
    <row r="15" spans="2:11" x14ac:dyDescent="0.25">
      <c r="B15" s="8" t="s">
        <v>14</v>
      </c>
      <c r="C15" s="1">
        <v>2007</v>
      </c>
      <c r="D15" s="11">
        <f t="shared" si="0"/>
        <v>14</v>
      </c>
      <c r="I15" s="8" t="s">
        <v>96</v>
      </c>
      <c r="J15" s="1">
        <v>1711</v>
      </c>
      <c r="K15" s="11">
        <f t="shared" si="1"/>
        <v>8</v>
      </c>
    </row>
    <row r="16" spans="2:11" x14ac:dyDescent="0.25">
      <c r="B16" s="8" t="s">
        <v>21</v>
      </c>
      <c r="C16" s="1">
        <v>2460</v>
      </c>
      <c r="D16" s="11">
        <f t="shared" si="0"/>
        <v>11</v>
      </c>
      <c r="I16" s="15" t="s">
        <v>97</v>
      </c>
      <c r="J16" s="9">
        <v>1711</v>
      </c>
      <c r="K16" s="16">
        <f t="shared" si="1"/>
        <v>8</v>
      </c>
    </row>
    <row r="17" spans="2:4" x14ac:dyDescent="0.25">
      <c r="B17" s="8" t="s">
        <v>19</v>
      </c>
      <c r="C17" s="1">
        <v>3802.5</v>
      </c>
      <c r="D17" s="11">
        <f t="shared" si="0"/>
        <v>1</v>
      </c>
    </row>
    <row r="18" spans="2:4" x14ac:dyDescent="0.25">
      <c r="B18" s="15" t="s">
        <v>6</v>
      </c>
      <c r="C18" s="9">
        <v>3793.5</v>
      </c>
      <c r="D18" s="16">
        <f t="shared" si="0"/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Compare</vt:lpstr>
      <vt:lpstr>Brainstorm</vt:lpstr>
      <vt:lpstr>Vlookup Advanced</vt:lpstr>
      <vt:lpstr>Rank</vt:lpstr>
      <vt:lpstr>data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</cp:lastModifiedBy>
  <dcterms:created xsi:type="dcterms:W3CDTF">2022-07-27T07:17:57Z</dcterms:created>
  <dcterms:modified xsi:type="dcterms:W3CDTF">2023-04-28T12:56:23Z</dcterms:modified>
</cp:coreProperties>
</file>