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2207\"/>
    </mc:Choice>
  </mc:AlternateContent>
  <xr:revisionPtr revIDLastSave="0" documentId="13_ncr:1_{C780643C-7428-42D4-9AE5-1222037BE0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Budget" sheetId="2" r:id="rId2"/>
    <sheet name="Status Report" sheetId="3" r:id="rId3"/>
  </sheets>
  <definedNames>
    <definedName name="_xlnm._FilterDatabase" localSheetId="0" hidden="1">Schedule!$A$1:$K$98</definedName>
    <definedName name="Assignment_Table">#REF!</definedName>
    <definedName name="Resource_Table">#REF!</definedName>
    <definedName name="Task_Table">Schedule!$A$1:$H$1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C5" i="2" l="1"/>
  <c r="I61" i="1" l="1"/>
  <c r="I10" i="1"/>
  <c r="I70" i="1"/>
  <c r="I95" i="1"/>
  <c r="I94" i="1"/>
  <c r="I89" i="1"/>
  <c r="I88" i="1"/>
  <c r="I87" i="1"/>
  <c r="I86" i="1"/>
  <c r="I85" i="1"/>
  <c r="I84" i="1"/>
  <c r="I80" i="1"/>
  <c r="I79" i="1"/>
  <c r="I78" i="1"/>
  <c r="I74" i="1"/>
  <c r="I73" i="1"/>
  <c r="I72" i="1"/>
  <c r="I71" i="1"/>
  <c r="I68" i="1"/>
  <c r="I67" i="1"/>
  <c r="I66" i="1"/>
  <c r="I65" i="1"/>
  <c r="I62" i="1"/>
  <c r="I60" i="1"/>
  <c r="I59" i="1"/>
  <c r="I47" i="1"/>
  <c r="I43" i="1"/>
  <c r="I42" i="1"/>
  <c r="I41" i="1"/>
  <c r="I39" i="1"/>
  <c r="I38" i="1"/>
  <c r="I37" i="1"/>
  <c r="I34" i="1"/>
  <c r="I33" i="1"/>
  <c r="I31" i="1"/>
  <c r="I30" i="1"/>
  <c r="I24" i="1"/>
  <c r="I23" i="1"/>
  <c r="I20" i="1"/>
  <c r="I19" i="1"/>
  <c r="I13" i="1"/>
  <c r="I11" i="1"/>
  <c r="I9" i="1"/>
  <c r="I6" i="1"/>
  <c r="I4" i="1"/>
  <c r="I64" i="1" l="1"/>
  <c r="I69" i="1"/>
  <c r="I32" i="1"/>
  <c r="I16" i="1"/>
  <c r="I21" i="1"/>
  <c r="I29" i="1" l="1"/>
  <c r="I28" i="1" l="1"/>
  <c r="F14" i="2" l="1"/>
  <c r="H14" i="2" s="1"/>
  <c r="J14" i="2" s="1"/>
  <c r="L14" i="2" s="1"/>
  <c r="N14" i="2" s="1"/>
  <c r="P14" i="2" s="1"/>
  <c r="D13" i="2"/>
  <c r="F13" i="2" s="1"/>
  <c r="H13" i="2" s="1"/>
  <c r="J13" i="2" s="1"/>
  <c r="L13" i="2" s="1"/>
  <c r="N13" i="2" s="1"/>
  <c r="P13" i="2" s="1"/>
  <c r="D14" i="2"/>
  <c r="D15" i="2"/>
  <c r="F15" i="2" s="1"/>
  <c r="H15" i="2" s="1"/>
  <c r="J15" i="2" s="1"/>
  <c r="L15" i="2" s="1"/>
  <c r="N15" i="2" s="1"/>
  <c r="P15" i="2" s="1"/>
  <c r="D12" i="2"/>
  <c r="F12" i="2" s="1"/>
  <c r="H12" i="2" s="1"/>
  <c r="J12" i="2" s="1"/>
  <c r="L12" i="2" s="1"/>
  <c r="N12" i="2" s="1"/>
  <c r="P12" i="2" s="1"/>
  <c r="U6" i="2" l="1"/>
  <c r="W6" i="2" s="1"/>
  <c r="U7" i="2"/>
  <c r="W7" i="2" s="1"/>
  <c r="U5" i="2"/>
  <c r="W5" i="2" s="1"/>
  <c r="R6" i="2"/>
  <c r="T6" i="2" s="1"/>
  <c r="R7" i="2"/>
  <c r="T7" i="2" s="1"/>
  <c r="R5" i="2"/>
  <c r="T5" i="2" s="1"/>
  <c r="O6" i="2"/>
  <c r="Q6" i="2" s="1"/>
  <c r="O7" i="2"/>
  <c r="Q7" i="2" s="1"/>
  <c r="O5" i="2"/>
  <c r="Q5" i="2" s="1"/>
  <c r="L6" i="2"/>
  <c r="N6" i="2" s="1"/>
  <c r="L7" i="2"/>
  <c r="N7" i="2" s="1"/>
  <c r="L5" i="2"/>
  <c r="N5" i="2" s="1"/>
  <c r="I6" i="2"/>
  <c r="K6" i="2" s="1"/>
  <c r="I7" i="2"/>
  <c r="K7" i="2" s="1"/>
  <c r="I5" i="2"/>
  <c r="K5" i="2" s="1"/>
  <c r="F6" i="2"/>
  <c r="H6" i="2" s="1"/>
  <c r="F7" i="2"/>
  <c r="H7" i="2" s="1"/>
  <c r="F5" i="2"/>
  <c r="H5" i="2" s="1"/>
  <c r="C6" i="2"/>
  <c r="E6" i="2" s="1"/>
  <c r="C7" i="2"/>
  <c r="E7" i="2" s="1"/>
  <c r="E5" i="2"/>
  <c r="I91" i="1"/>
  <c r="J52" i="1"/>
  <c r="I25" i="1"/>
  <c r="F8" i="1"/>
  <c r="F9" i="1"/>
  <c r="F10" i="1"/>
  <c r="F11" i="1"/>
  <c r="I81" i="1"/>
  <c r="F72" i="1"/>
  <c r="F73" i="1"/>
  <c r="F74" i="1"/>
  <c r="F75" i="1"/>
  <c r="I44" i="1"/>
  <c r="I12" i="1"/>
  <c r="I3" i="1"/>
  <c r="F92" i="1"/>
  <c r="F84" i="1"/>
  <c r="F85" i="1"/>
  <c r="F86" i="1"/>
  <c r="F87" i="1"/>
  <c r="F88" i="1"/>
  <c r="F89" i="1"/>
  <c r="F9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6" i="1"/>
  <c r="F78" i="1"/>
  <c r="F79" i="1"/>
  <c r="F80" i="1"/>
  <c r="F81" i="1"/>
  <c r="F82" i="1"/>
  <c r="F83" i="1"/>
  <c r="F91" i="1"/>
  <c r="F93" i="1"/>
  <c r="F94" i="1"/>
  <c r="F95" i="1"/>
  <c r="F50" i="1"/>
  <c r="F48" i="1"/>
  <c r="F41" i="1"/>
  <c r="F42" i="1"/>
  <c r="F43" i="1"/>
  <c r="F45" i="1"/>
  <c r="F46" i="1"/>
  <c r="F47" i="1"/>
  <c r="F33" i="1"/>
  <c r="F34" i="1"/>
  <c r="F31" i="1"/>
  <c r="F30" i="1"/>
  <c r="F26" i="1"/>
  <c r="F27" i="1"/>
  <c r="F28" i="1"/>
  <c r="F29" i="1"/>
  <c r="F32" i="1"/>
  <c r="F37" i="1"/>
  <c r="F38" i="1"/>
  <c r="F39" i="1"/>
  <c r="F22" i="1"/>
  <c r="F23" i="1"/>
  <c r="F24" i="1"/>
  <c r="F16" i="1"/>
  <c r="F17" i="1"/>
  <c r="F18" i="1"/>
  <c r="F19" i="1"/>
  <c r="F20" i="1"/>
  <c r="F14" i="1"/>
  <c r="F13" i="1"/>
  <c r="F3" i="1"/>
  <c r="F4" i="1"/>
  <c r="F6" i="1"/>
  <c r="F7" i="1"/>
  <c r="I93" i="1" l="1"/>
  <c r="I77" i="1"/>
  <c r="I76" i="1" s="1"/>
  <c r="I36" i="1"/>
  <c r="I40" i="1"/>
  <c r="I58" i="1"/>
  <c r="I5" i="1"/>
  <c r="I83" i="1"/>
  <c r="I82" i="1" s="1"/>
  <c r="I15" i="1"/>
  <c r="I8" i="1"/>
  <c r="I2" i="1" l="1"/>
  <c r="I56" i="1"/>
  <c r="I55" i="1" s="1"/>
  <c r="I35" i="1"/>
  <c r="J49" i="1" l="1"/>
  <c r="I48" i="1" l="1"/>
  <c r="I97" i="1" s="1"/>
  <c r="C77" i="1"/>
  <c r="F77" i="1" s="1"/>
  <c r="C44" i="1"/>
  <c r="F44" i="1" s="1"/>
  <c r="C40" i="1"/>
  <c r="F40" i="1" s="1"/>
  <c r="C36" i="1"/>
  <c r="F36" i="1" s="1"/>
  <c r="C25" i="1" l="1"/>
  <c r="C35" i="1"/>
  <c r="F35" i="1" s="1"/>
  <c r="C21" i="1"/>
  <c r="C96" i="1" l="1"/>
</calcChain>
</file>

<file path=xl/sharedStrings.xml><?xml version="1.0" encoding="utf-8"?>
<sst xmlns="http://schemas.openxmlformats.org/spreadsheetml/2006/main" count="545" uniqueCount="308">
  <si>
    <t>ID</t>
  </si>
  <si>
    <t>1</t>
  </si>
  <si>
    <t>PLANNING</t>
  </si>
  <si>
    <t>Development Team</t>
  </si>
  <si>
    <t>QA Standards</t>
  </si>
  <si>
    <t>REQUIREMENTS</t>
  </si>
  <si>
    <t>REQUIREMENTS PACKAGE</t>
  </si>
  <si>
    <t>REQUIREMENTS ANALYSIS</t>
  </si>
  <si>
    <t>DESIGN</t>
  </si>
  <si>
    <t>SOLUTION DESIGN</t>
  </si>
  <si>
    <t>XML Schema</t>
  </si>
  <si>
    <t>Physical Data Model (Relational)</t>
  </si>
  <si>
    <t>Physical Dimensional Data Model</t>
  </si>
  <si>
    <t>COGNOS REPORTS DESIGN SPEC REVIEW</t>
  </si>
  <si>
    <t>Test setup of components (OWNERS, SSI, COGNOS)</t>
  </si>
  <si>
    <t>CONSTRUCTION</t>
  </si>
  <si>
    <t>COGNOS REPORT BUILD</t>
  </si>
  <si>
    <t>TEST</t>
  </si>
  <si>
    <t>Planning</t>
  </si>
  <si>
    <t>Load data to test environment</t>
  </si>
  <si>
    <t>Establish Tester User Names/Pwrds</t>
  </si>
  <si>
    <t>Test Case/Test Script Documentation</t>
  </si>
  <si>
    <t>System Test &amp; Defect Resolution Cycle</t>
  </si>
  <si>
    <t>USER ACCEPTANCE TESTING (Staging Environment)</t>
  </si>
  <si>
    <t>IMPLEMENTATION</t>
  </si>
  <si>
    <t>TRANSITON TO OPERATIONS</t>
  </si>
  <si>
    <t>PROJECT CLOSE-OUT</t>
  </si>
  <si>
    <t>Task Name</t>
  </si>
  <si>
    <t>Integrated Project Plan</t>
  </si>
  <si>
    <t>1.1.1</t>
  </si>
  <si>
    <t>PROCUREMENT</t>
  </si>
  <si>
    <t>1.2.1</t>
  </si>
  <si>
    <t>1.2.2</t>
  </si>
  <si>
    <t>I&amp;IT Standards Review Workshop(s)</t>
  </si>
  <si>
    <t>I&amp;IT Design &amp; Build Standards Workshop</t>
  </si>
  <si>
    <t>1.3.1</t>
  </si>
  <si>
    <t>1.3.2</t>
  </si>
  <si>
    <t>1.3.3</t>
  </si>
  <si>
    <t>3.1.1</t>
  </si>
  <si>
    <t>3.1.1.1</t>
  </si>
  <si>
    <t>3.1.1.2</t>
  </si>
  <si>
    <t>DESIGN DOCUMENTATION</t>
  </si>
  <si>
    <t xml:space="preserve">TRAIS Documentation </t>
  </si>
  <si>
    <t>TRAIS Reports Design Review</t>
  </si>
  <si>
    <t>3.2.1</t>
  </si>
  <si>
    <t>3.2.2</t>
  </si>
  <si>
    <t>Update and Acceptance of GHGIS Design Reports</t>
  </si>
  <si>
    <t>Review of individual TRAIS Reports</t>
  </si>
  <si>
    <t>3.3.1</t>
  </si>
  <si>
    <t>3.3.2</t>
  </si>
  <si>
    <t>3.3.3.1</t>
  </si>
  <si>
    <t>3.3.3.2</t>
  </si>
  <si>
    <t>3.3.2.1</t>
  </si>
  <si>
    <t>INFRASTRUCTURE SETUP &amp; IMPLEMENTATION</t>
  </si>
  <si>
    <t>5.1.1</t>
  </si>
  <si>
    <t>5.2.1</t>
  </si>
  <si>
    <t>5.2.2</t>
  </si>
  <si>
    <t>6.1.1</t>
  </si>
  <si>
    <t xml:space="preserve">Build Test Environment </t>
  </si>
  <si>
    <t>Create database in Test Environment</t>
  </si>
  <si>
    <t>Setup &amp; Config Cognos Environment</t>
  </si>
  <si>
    <t>4.1.1</t>
  </si>
  <si>
    <t>4.1.2</t>
  </si>
  <si>
    <t>4.1.3</t>
  </si>
  <si>
    <t>Build Staging Environment</t>
  </si>
  <si>
    <t>4.2.1</t>
  </si>
  <si>
    <t>4.2.2</t>
  </si>
  <si>
    <t>4.2.3</t>
  </si>
  <si>
    <t>Build Production Environment</t>
  </si>
  <si>
    <t>Create database in Staging Environment</t>
  </si>
  <si>
    <t>Create database in Prod Environment</t>
  </si>
  <si>
    <t>4.3.1</t>
  </si>
  <si>
    <t>4.3.2</t>
  </si>
  <si>
    <t>4.3.3</t>
  </si>
  <si>
    <t>GHGIS REPORTS</t>
  </si>
  <si>
    <t>GHGIS Reports Design Review</t>
  </si>
  <si>
    <t>SYSTEM TEST (Functional Testing)</t>
  </si>
  <si>
    <t>6.1.2</t>
  </si>
  <si>
    <t>6.1.3</t>
  </si>
  <si>
    <t>6.1.4</t>
  </si>
  <si>
    <t>Test Data</t>
  </si>
  <si>
    <t>6.2.1</t>
  </si>
  <si>
    <t>Batch Test Scripts</t>
  </si>
  <si>
    <t>Load data to staging environment</t>
  </si>
  <si>
    <t>Cognos Reports TRAIS (incl defect cycle)</t>
  </si>
  <si>
    <t>Cognose Reports GHGIS (incl defect cycle)</t>
  </si>
  <si>
    <t>6.1.2.1</t>
  </si>
  <si>
    <t>6.1.2.2</t>
  </si>
  <si>
    <t>6.1.2.3</t>
  </si>
  <si>
    <t>6.1.2.4</t>
  </si>
  <si>
    <t>6.1.4.1</t>
  </si>
  <si>
    <t>6.1.4.2</t>
  </si>
  <si>
    <t>6.1.4.3</t>
  </si>
  <si>
    <t>6.1.4.4</t>
  </si>
  <si>
    <t>6.2.2</t>
  </si>
  <si>
    <t>6.2.3</t>
  </si>
  <si>
    <t>6.2.4</t>
  </si>
  <si>
    <t>6.2.5</t>
  </si>
  <si>
    <t>6.2.6</t>
  </si>
  <si>
    <t>Submit corporate RFC  to move code to Prod</t>
  </si>
  <si>
    <t>Conduct Sanity Test</t>
  </si>
  <si>
    <t>Deploy Code to Prod Servers</t>
  </si>
  <si>
    <t>Go Live</t>
  </si>
  <si>
    <t>Code Deployment</t>
  </si>
  <si>
    <t>7.1.1</t>
  </si>
  <si>
    <t>7.1.2</t>
  </si>
  <si>
    <t>7.1.3</t>
  </si>
  <si>
    <t>7.1.4</t>
  </si>
  <si>
    <t>Document TRAIS-GHGIS Cognos User Guide</t>
  </si>
  <si>
    <t>Operations</t>
  </si>
  <si>
    <t>End User Groups</t>
  </si>
  <si>
    <t>8.1.2</t>
  </si>
  <si>
    <t>8.1.4</t>
  </si>
  <si>
    <t>8.1.6</t>
  </si>
  <si>
    <t>8.1.8</t>
  </si>
  <si>
    <t>8.1.9</t>
  </si>
  <si>
    <t>8.1.10</t>
  </si>
  <si>
    <t>8.2.2</t>
  </si>
  <si>
    <t>Lessons Learned</t>
  </si>
  <si>
    <t>Administration</t>
  </si>
  <si>
    <t>Consultant: Business Analyst &amp; BI Specialist</t>
  </si>
  <si>
    <t>Effort (days)</t>
  </si>
  <si>
    <t>VENDOR RAMP UP</t>
  </si>
  <si>
    <t>TRAIS Data Model</t>
  </si>
  <si>
    <t>GHGIS Data Model</t>
  </si>
  <si>
    <t>3.1.1.3</t>
  </si>
  <si>
    <t>TRAIS Reports</t>
  </si>
  <si>
    <t xml:space="preserve">BUILD ETL SOLUTION </t>
  </si>
  <si>
    <t>5.1.2</t>
  </si>
  <si>
    <t>User Accepance</t>
  </si>
  <si>
    <t>Resource (s)</t>
  </si>
  <si>
    <t>Project Manager</t>
  </si>
  <si>
    <t>Sr. BA</t>
  </si>
  <si>
    <t>Anticipated Start</t>
  </si>
  <si>
    <t>Anticipated End</t>
  </si>
  <si>
    <t>PROJECT ADMINISTRATION</t>
  </si>
  <si>
    <t>Total Effort</t>
  </si>
  <si>
    <t>Create/Acquire TRAIS test data</t>
  </si>
  <si>
    <t>Create/Acquire GHGIS test data</t>
  </si>
  <si>
    <t>3.1.2</t>
  </si>
  <si>
    <t>3.1.2.1</t>
  </si>
  <si>
    <t>3.1.2.2</t>
  </si>
  <si>
    <t>3.1.2.3</t>
  </si>
  <si>
    <t>8.1.12</t>
  </si>
  <si>
    <t>Project Costs</t>
  </si>
  <si>
    <t>WP2</t>
  </si>
  <si>
    <t>WP4</t>
  </si>
  <si>
    <t>WP 2</t>
  </si>
  <si>
    <t>ETL 1 TRAIS/GHGIS (to staging db)</t>
  </si>
  <si>
    <t>ETL 2 TRAIS/GHGIS (staging to data mart)</t>
  </si>
  <si>
    <t>WP3</t>
  </si>
  <si>
    <t>Test ETL (staging &amp; Cognos)</t>
  </si>
  <si>
    <t>WP1</t>
  </si>
  <si>
    <t>Sr. QA</t>
  </si>
  <si>
    <t>Data Modeler</t>
  </si>
  <si>
    <t>BI Specialist</t>
  </si>
  <si>
    <t>Corp Chg Mgmt</t>
  </si>
  <si>
    <t>Cor Chg Mgmt</t>
  </si>
  <si>
    <t>Bus Stakeholders</t>
  </si>
  <si>
    <t>Sr.QA</t>
  </si>
  <si>
    <t>DBA</t>
  </si>
  <si>
    <t>Sr. Business Analyst</t>
  </si>
  <si>
    <t xml:space="preserve">GHGIS Documentation </t>
  </si>
  <si>
    <t>WP2/WP3</t>
  </si>
  <si>
    <t>QA, SA</t>
  </si>
  <si>
    <t>Duration (months)</t>
  </si>
  <si>
    <t>Resources</t>
  </si>
  <si>
    <t># Resources</t>
  </si>
  <si>
    <t>DBA, BI, QA</t>
  </si>
  <si>
    <t>Update and Acceptance of TRAIS Design Reports</t>
  </si>
  <si>
    <t>BI</t>
  </si>
  <si>
    <t>CCM Sr. QA</t>
  </si>
  <si>
    <t>SAM, BI, DBA, BA</t>
  </si>
  <si>
    <t>SAM ,QA, CCM</t>
  </si>
  <si>
    <t>SAM, QA, CCM</t>
  </si>
  <si>
    <t>Vendor</t>
  </si>
  <si>
    <t>Core Team</t>
  </si>
  <si>
    <t>ETL Run Book Review &amp; Acceptance (TRAIS)</t>
  </si>
  <si>
    <t>ETL Run Book Review &amp; Acceptance (GHGIS)</t>
  </si>
  <si>
    <t>ETL Scheuler Doc Review &amp; Acceptance (TRAIS)</t>
  </si>
  <si>
    <t>ETL Scheduler Doc Review &amp; Acceptance (GHGIS)</t>
  </si>
  <si>
    <t>Cognos UG Review &amp; Acceptance</t>
  </si>
  <si>
    <t>Knowledge Base Doc Review &amp; Acceptance</t>
  </si>
  <si>
    <t>Training Pckge Review &amp; Acceptance</t>
  </si>
  <si>
    <t>Project Duration: 1 yr and 11 months</t>
  </si>
  <si>
    <t>Rates</t>
  </si>
  <si>
    <t>QA ($75/hr) - $487 daily rate</t>
  </si>
  <si>
    <t>BI ($95/hr) – 617 daily rate</t>
  </si>
  <si>
    <t xml:space="preserve">Sr. BA ($65/hr) - $422 daily rate </t>
  </si>
  <si>
    <t>Data Modeler ($70/hr) – $455 daily rate</t>
  </si>
  <si>
    <t>DBA ($55/hr) - $357 daily rate</t>
  </si>
  <si>
    <t>Using 6.5 hrs/day and 22 working days/month</t>
  </si>
  <si>
    <t>PM ($65/hr) - 422 daily rate</t>
  </si>
  <si>
    <t>Vendor Costs</t>
  </si>
  <si>
    <t>SD</t>
  </si>
  <si>
    <t>Sr. Business Analyst, Vendor</t>
  </si>
  <si>
    <t>Vendor, Data Modeler</t>
  </si>
  <si>
    <t xml:space="preserve">Sr.BA, Sr. QA, Vendor </t>
  </si>
  <si>
    <t>Sr.BA, Sr. QA, Vendor</t>
  </si>
  <si>
    <t>BI Specialist, Vendor</t>
  </si>
  <si>
    <t>BI, Vendor, QA</t>
  </si>
  <si>
    <t>Vendor, QA, SA, SAM, BI</t>
  </si>
  <si>
    <t>Vendor, BI</t>
  </si>
  <si>
    <t>Vendor, SD, SAM</t>
  </si>
  <si>
    <t>Sol Designer, SAM</t>
  </si>
  <si>
    <t>Total Estimted Cost</t>
  </si>
  <si>
    <t>Sub-objectives</t>
  </si>
  <si>
    <t>Major Tasks</t>
  </si>
  <si>
    <t>Schedule</t>
  </si>
  <si>
    <t>Owner</t>
  </si>
  <si>
    <t>◯</t>
  </si>
  <si>
    <t>⚫</t>
  </si>
  <si>
    <t>⯁</t>
  </si>
  <si>
    <t>green=adequate | yellow=worrisome | red=dangerous</t>
  </si>
  <si>
    <t>P=primary | S=secondary</t>
  </si>
  <si>
    <t># People working on the project:</t>
  </si>
  <si>
    <t>⯅
Major Tasks and Risks</t>
  </si>
  <si>
    <t>Report Dates ⯈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</si>
  <si>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</si>
  <si>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</si>
  <si>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</si>
  <si>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</si>
  <si>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</si>
  <si>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</si>
  <si>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</si>
  <si>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</si>
  <si>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</si>
  <si>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</si>
  <si>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</si>
  <si>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</si>
  <si>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⯇ Sub-objectives</t>
  </si>
  <si>
    <t>Costs and Metrics ⯈</t>
  </si>
  <si>
    <t>Legend</t>
  </si>
  <si>
    <t>milestone</t>
  </si>
  <si>
    <t>Summary and Forecast ⯈</t>
  </si>
  <si>
    <t>&lt;Text description of status here: i.e. the why, the plan to recover&gt;</t>
  </si>
  <si>
    <t xml:space="preserve">Project:Enterprise Reporting Solution </t>
  </si>
  <si>
    <t>Objective: Design, build, and implement an enterprise reporting solution for two data sets TRAIS and GHGIS</t>
  </si>
  <si>
    <t>Report Date: 07/31/2011</t>
  </si>
  <si>
    <t>Procurement - Vendor Team</t>
  </si>
  <si>
    <t>Procurement - Consultants</t>
  </si>
  <si>
    <t>Vendor Ramp up</t>
  </si>
  <si>
    <t>Requirements Package</t>
  </si>
  <si>
    <t>Requirements Analysis</t>
  </si>
  <si>
    <t>Solution Design - TRAIS Data Model</t>
  </si>
  <si>
    <t>Solution Design - GHGIS Data Model</t>
  </si>
  <si>
    <t>TRAIS Documentation</t>
  </si>
  <si>
    <t>GHGIS Documentation</t>
  </si>
  <si>
    <t>TRAIS Design Report Review</t>
  </si>
  <si>
    <t>GHGIS Design Report Review</t>
  </si>
  <si>
    <t>Build Test Environment</t>
  </si>
  <si>
    <t>ETL 1 TRAIS/GHGIS</t>
  </si>
  <si>
    <t>ETL 2 TRAIS/GHGIS</t>
  </si>
  <si>
    <t>Build TRAIS Reports</t>
  </si>
  <si>
    <t>Build GHGIS Reports</t>
  </si>
  <si>
    <t>System Test</t>
  </si>
  <si>
    <t>User Acceptance Testing</t>
  </si>
  <si>
    <t>Operations Documentation</t>
  </si>
  <si>
    <t>End User Group Testing</t>
  </si>
  <si>
    <t>Project Close Out Administration</t>
  </si>
  <si>
    <t>Project Close Out Lessons Learned</t>
  </si>
  <si>
    <t>Cognos Reports</t>
  </si>
  <si>
    <t>ETL Build</t>
  </si>
  <si>
    <t>Databaase Builds</t>
  </si>
  <si>
    <t>Cognos Setup</t>
  </si>
  <si>
    <t>Data Modeller</t>
  </si>
  <si>
    <t>Months</t>
  </si>
  <si>
    <t>Consultant Reources</t>
  </si>
  <si>
    <t>Sr. Quality Assurance Analyst</t>
  </si>
  <si>
    <t>BI Consultant</t>
  </si>
  <si>
    <t>Fixed Price Vendor Team</t>
  </si>
  <si>
    <t>Estimate</t>
  </si>
  <si>
    <t>Q1 - 2011</t>
  </si>
  <si>
    <t>Q2-2011</t>
  </si>
  <si>
    <t>Q3-2011</t>
  </si>
  <si>
    <t>Rate (day)</t>
  </si>
  <si>
    <t>Var</t>
  </si>
  <si>
    <t>Work Package 1 - Requirements Analysis &amp; Documentation</t>
  </si>
  <si>
    <t>Work Package 2 - ETL Inbound</t>
  </si>
  <si>
    <t>Work Pacakge 2 - ETL Reports</t>
  </si>
  <si>
    <t>Work Package 4 - System Documentation</t>
  </si>
  <si>
    <t>Cost</t>
  </si>
  <si>
    <t xml:space="preserve">Cost </t>
  </si>
  <si>
    <t>Spent</t>
  </si>
  <si>
    <t xml:space="preserve">Spent </t>
  </si>
  <si>
    <t>Estimated Costs</t>
  </si>
  <si>
    <t>Risk Tracking</t>
  </si>
  <si>
    <t>BA, QA, Vendor, BI</t>
  </si>
  <si>
    <t>-</t>
  </si>
  <si>
    <t>SD or Dev ($65/hr) - $422 daily rate</t>
  </si>
  <si>
    <t>Systems Analyst/Middleware - SAM ($55/hr) - $357 daily rate</t>
  </si>
  <si>
    <t>SD, Vendor, QA</t>
  </si>
  <si>
    <t>SAM</t>
  </si>
  <si>
    <t>Sr. BA, Sr. QA, Vendor, BI</t>
  </si>
  <si>
    <t>Q2 - 2011</t>
  </si>
  <si>
    <t>Requirements</t>
  </si>
  <si>
    <t>Documentation</t>
  </si>
  <si>
    <t>work in progress</t>
  </si>
  <si>
    <t>work complete</t>
  </si>
  <si>
    <t>work delayed</t>
  </si>
  <si>
    <t>P</t>
  </si>
  <si>
    <t>S</t>
  </si>
  <si>
    <t>Varying prices of the project assets</t>
  </si>
  <si>
    <t>Undertrained vendor team</t>
  </si>
  <si>
    <t>Uncertain consultant contract</t>
  </si>
  <si>
    <t>Incorrect  budget estimation</t>
  </si>
  <si>
    <t>Project deadline</t>
  </si>
  <si>
    <t>Project Manager: [Kartik Sojitra]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</si>
</sst>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d/m/yy;@"/>
    <numFmt numFmtId="165" formatCode="yyyy/mm/dd;@"/>
    <numFmt numFmtId="166" formatCode="0.0"/>
    <numFmt numFmtId="167" formatCode="&quot;$&quot;#,##0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rgb="FF424242"/>
      <name val="Arial"/>
      <family val="2"/>
    </font>
    <font>
      <sz val="16"/>
      <color rgb="FF424242"/>
      <name val="Arial"/>
      <family val="2"/>
    </font>
    <font>
      <sz val="10"/>
      <color rgb="FFDD0806"/>
      <name val="Arial"/>
      <family val="2"/>
    </font>
    <font>
      <sz val="10"/>
      <color rgb="FFFF9900"/>
      <name val="Arial"/>
      <family val="2"/>
    </font>
    <font>
      <sz val="10"/>
      <color rgb="FF006411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sz val="12"/>
      <color rgb="FFCCCCCC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rgb="FFCFE2F3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indexed="64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indexed="64"/>
      </bottom>
      <diagonal/>
    </border>
    <border>
      <left/>
      <right style="thin">
        <color rgb="FFC0C0C0"/>
      </right>
      <top style="thin">
        <color indexed="64"/>
      </top>
      <bottom/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double">
        <color rgb="FF000000"/>
      </left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wrapText="1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wrapText="1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9" fillId="0" borderId="2" xfId="0" applyFont="1" applyBorder="1" applyAlignment="1">
      <alignment horizontal="right" vertical="center"/>
    </xf>
    <xf numFmtId="0" fontId="12" fillId="7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7" fillId="0" borderId="1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6" borderId="17" xfId="0" applyFont="1" applyFill="1" applyBorder="1" applyAlignment="1">
      <alignment horizontal="left" vertical="center"/>
    </xf>
    <xf numFmtId="0" fontId="7" fillId="6" borderId="18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right" vertical="center"/>
    </xf>
    <xf numFmtId="0" fontId="11" fillId="8" borderId="12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9" fillId="0" borderId="12" xfId="0" applyFont="1" applyBorder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9" fillId="0" borderId="0" xfId="0" applyFont="1" applyBorder="1" applyAlignment="1">
      <alignment horizontal="right" vertical="center"/>
    </xf>
    <xf numFmtId="0" fontId="0" fillId="0" borderId="28" xfId="0" applyBorder="1"/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/>
    <xf numFmtId="0" fontId="0" fillId="0" borderId="28" xfId="0" applyBorder="1" applyAlignment="1">
      <alignment wrapText="1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3" fontId="0" fillId="0" borderId="28" xfId="0" applyNumberFormat="1" applyBorder="1"/>
    <xf numFmtId="0" fontId="1" fillId="0" borderId="2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4" fontId="0" fillId="2" borderId="0" xfId="0" applyNumberFormat="1" applyFill="1" applyAlignment="1">
      <alignment wrapText="1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wrapText="1"/>
    </xf>
    <xf numFmtId="1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4" borderId="0" xfId="0" applyNumberFormat="1" applyFill="1" applyAlignment="1">
      <alignment wrapText="1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wrapText="1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8" fontId="0" fillId="9" borderId="28" xfId="0" applyNumberFormat="1" applyFill="1" applyBorder="1" applyAlignment="1">
      <alignment horizontal="center" vertical="center"/>
    </xf>
    <xf numFmtId="0" fontId="1" fillId="0" borderId="28" xfId="0" applyFont="1" applyBorder="1" applyAlignment="1">
      <alignment horizontal="center" wrapText="1"/>
    </xf>
    <xf numFmtId="8" fontId="0" fillId="0" borderId="28" xfId="0" applyNumberFormat="1" applyBorder="1"/>
    <xf numFmtId="4" fontId="1" fillId="10" borderId="0" xfId="0" applyNumberFormat="1" applyFont="1" applyFill="1" applyAlignment="1">
      <alignment horizontal="center" vertical="center" wrapText="1"/>
    </xf>
    <xf numFmtId="4" fontId="0" fillId="10" borderId="0" xfId="0" applyNumberFormat="1" applyFill="1" applyAlignment="1">
      <alignment horizontal="center" vertical="center"/>
    </xf>
    <xf numFmtId="4" fontId="1" fillId="10" borderId="0" xfId="0" applyNumberFormat="1" applyFont="1" applyFill="1" applyAlignment="1">
      <alignment horizontal="center" vertical="center"/>
    </xf>
    <xf numFmtId="4" fontId="0" fillId="10" borderId="0" xfId="0" applyNumberFormat="1" applyFont="1" applyFill="1" applyAlignment="1">
      <alignment horizontal="center" vertical="center"/>
    </xf>
    <xf numFmtId="4" fontId="0" fillId="12" borderId="0" xfId="0" quotePrefix="1" applyNumberFormat="1" applyFill="1" applyAlignment="1">
      <alignment horizontal="center" vertical="center"/>
    </xf>
    <xf numFmtId="4" fontId="1" fillId="12" borderId="0" xfId="0" quotePrefix="1" applyNumberFormat="1" applyFont="1" applyFill="1" applyAlignment="1">
      <alignment horizontal="center" vertical="center"/>
    </xf>
    <xf numFmtId="4" fontId="0" fillId="12" borderId="0" xfId="0" applyNumberFormat="1" applyFill="1" applyAlignment="1">
      <alignment horizontal="center" vertical="center"/>
    </xf>
    <xf numFmtId="4" fontId="1" fillId="12" borderId="0" xfId="0" applyNumberFormat="1" applyFont="1" applyFill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8" fontId="0" fillId="10" borderId="28" xfId="0" applyNumberFormat="1" applyFill="1" applyBorder="1"/>
    <xf numFmtId="8" fontId="21" fillId="11" borderId="28" xfId="0" applyNumberFormat="1" applyFon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8" fontId="0" fillId="0" borderId="0" xfId="0" applyNumberFormat="1" applyBorder="1"/>
    <xf numFmtId="8" fontId="0" fillId="10" borderId="36" xfId="0" applyNumberFormat="1" applyFill="1" applyBorder="1"/>
    <xf numFmtId="167" fontId="21" fillId="11" borderId="28" xfId="0" applyNumberFormat="1" applyFont="1" applyFill="1" applyBorder="1" applyAlignment="1">
      <alignment horizontal="center" vertical="center"/>
    </xf>
    <xf numFmtId="3" fontId="0" fillId="10" borderId="28" xfId="0" applyNumberFormat="1" applyFill="1" applyBorder="1"/>
    <xf numFmtId="3" fontId="22" fillId="0" borderId="28" xfId="0" applyNumberFormat="1" applyFont="1" applyBorder="1"/>
    <xf numFmtId="3" fontId="0" fillId="0" borderId="0" xfId="0" applyNumberFormat="1" applyBorder="1"/>
    <xf numFmtId="0" fontId="0" fillId="0" borderId="0" xfId="0" applyFont="1" applyAlignment="1"/>
    <xf numFmtId="4" fontId="0" fillId="2" borderId="0" xfId="0" applyNumberFormat="1" applyFill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28" xfId="0" applyFont="1" applyBorder="1" applyAlignment="1"/>
    <xf numFmtId="0" fontId="12" fillId="7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54" xfId="0" applyFont="1" applyBorder="1" applyAlignment="1"/>
    <xf numFmtId="0" fontId="12" fillId="7" borderId="6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9" fillId="0" borderId="57" xfId="0" applyFont="1" applyFill="1" applyBorder="1" applyAlignment="1">
      <alignment horizontal="center" vertical="center" textRotation="90"/>
    </xf>
    <xf numFmtId="0" fontId="12" fillId="7" borderId="28" xfId="0" applyFont="1" applyFill="1" applyBorder="1" applyAlignment="1">
      <alignment horizontal="center" vertical="center"/>
    </xf>
    <xf numFmtId="0" fontId="19" fillId="7" borderId="28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0" fillId="0" borderId="58" xfId="0" applyFill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4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1" fillId="13" borderId="28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9" fillId="0" borderId="41" xfId="0" applyFont="1" applyBorder="1" applyAlignment="1">
      <alignment horizontal="center" vertical="top" textRotation="90"/>
    </xf>
    <xf numFmtId="0" fontId="7" fillId="0" borderId="44" xfId="0" applyFont="1" applyBorder="1"/>
    <xf numFmtId="0" fontId="7" fillId="0" borderId="46" xfId="0" applyFont="1" applyBorder="1"/>
    <xf numFmtId="0" fontId="9" fillId="0" borderId="42" xfId="0" applyFont="1" applyBorder="1" applyAlignment="1">
      <alignment horizontal="center" vertical="top" textRotation="90"/>
    </xf>
    <xf numFmtId="0" fontId="7" fillId="0" borderId="20" xfId="0" applyFont="1" applyBorder="1"/>
    <xf numFmtId="0" fontId="7" fillId="0" borderId="47" xfId="0" applyFont="1" applyBorder="1"/>
    <xf numFmtId="0" fontId="9" fillId="0" borderId="49" xfId="0" applyFont="1" applyBorder="1" applyAlignment="1">
      <alignment horizontal="center" vertical="top" textRotation="90"/>
    </xf>
    <xf numFmtId="0" fontId="7" fillId="0" borderId="50" xfId="0" applyFont="1" applyBorder="1"/>
    <xf numFmtId="0" fontId="7" fillId="0" borderId="51" xfId="0" applyFont="1" applyBorder="1"/>
    <xf numFmtId="0" fontId="11" fillId="6" borderId="28" xfId="0" applyFont="1" applyFill="1" applyBorder="1" applyAlignment="1">
      <alignment horizontal="center" vertical="center"/>
    </xf>
    <xf numFmtId="0" fontId="7" fillId="0" borderId="28" xfId="0" applyFont="1" applyBorder="1"/>
    <xf numFmtId="0" fontId="11" fillId="6" borderId="8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11" fillId="6" borderId="10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/>
    </xf>
    <xf numFmtId="0" fontId="20" fillId="7" borderId="30" xfId="0" applyFont="1" applyFill="1" applyBorder="1" applyAlignment="1">
      <alignment horizontal="center"/>
    </xf>
    <xf numFmtId="0" fontId="20" fillId="7" borderId="31" xfId="0" applyFont="1" applyFill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5" xfId="0" applyFont="1" applyFill="1" applyBorder="1" applyAlignment="1">
      <alignment horizontal="center" vertical="center"/>
    </xf>
    <xf numFmtId="0" fontId="7" fillId="0" borderId="5" xfId="0" applyFont="1" applyBorder="1"/>
    <xf numFmtId="0" fontId="17" fillId="6" borderId="8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7" fillId="0" borderId="24" xfId="0" applyFont="1" applyBorder="1"/>
    <xf numFmtId="0" fontId="18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7" fillId="0" borderId="22" xfId="0" applyFont="1" applyBorder="1"/>
    <xf numFmtId="0" fontId="7" fillId="0" borderId="0" xfId="0" applyFont="1" applyBorder="1"/>
    <xf numFmtId="0" fontId="7" fillId="0" borderId="36" xfId="0" quotePrefix="1" applyFont="1" applyFill="1" applyBorder="1" applyAlignment="1">
      <alignment horizontal="left" vertical="center"/>
    </xf>
    <xf numFmtId="0" fontId="7" fillId="0" borderId="37" xfId="0" quotePrefix="1" applyFont="1" applyFill="1" applyBorder="1" applyAlignment="1">
      <alignment horizontal="left" vertical="center"/>
    </xf>
    <xf numFmtId="0" fontId="7" fillId="0" borderId="38" xfId="0" quotePrefix="1" applyFont="1" applyFill="1" applyBorder="1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top" textRotation="90"/>
    </xf>
    <xf numFmtId="0" fontId="7" fillId="0" borderId="34" xfId="0" applyFont="1" applyBorder="1"/>
    <xf numFmtId="0" fontId="9" fillId="0" borderId="52" xfId="0" applyFont="1" applyBorder="1" applyAlignment="1">
      <alignment horizontal="center" vertical="top" textRotation="90"/>
    </xf>
    <xf numFmtId="0" fontId="7" fillId="0" borderId="39" xfId="0" applyFont="1" applyBorder="1"/>
    <xf numFmtId="0" fontId="7" fillId="0" borderId="53" xfId="0" applyFont="1" applyBorder="1"/>
    <xf numFmtId="0" fontId="9" fillId="0" borderId="43" xfId="0" applyFont="1" applyBorder="1" applyAlignment="1">
      <alignment horizontal="center" vertical="top" textRotation="90"/>
    </xf>
    <xf numFmtId="0" fontId="7" fillId="0" borderId="45" xfId="0" applyFont="1" applyBorder="1"/>
    <xf numFmtId="0" fontId="7" fillId="0" borderId="48" xfId="0" applyFont="1" applyBorder="1"/>
    <xf numFmtId="0" fontId="11" fillId="8" borderId="8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23" xfId="0" applyFont="1" applyBorder="1"/>
    <xf numFmtId="0" fontId="11" fillId="8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zoomScale="80" zoomScaleNormal="80" workbookViewId="0">
      <selection activeCell="I12" sqref="I12"/>
    </sheetView>
  </sheetViews>
  <sheetFormatPr defaultRowHeight="14.4" x14ac:dyDescent="0.3"/>
  <cols>
    <col min="1" max="1" width="14.88671875" customWidth="1"/>
    <col min="2" max="2" width="38.21875" customWidth="1"/>
    <col min="3" max="3" width="13.88671875" style="7" customWidth="1"/>
    <col min="4" max="4" width="21.88671875" style="28" customWidth="1"/>
    <col min="5" max="5" width="14.6640625" style="22" customWidth="1"/>
    <col min="6" max="6" width="9.77734375" style="24" hidden="1" customWidth="1"/>
    <col min="7" max="7" width="19" style="20" customWidth="1"/>
    <col min="8" max="8" width="19.77734375" style="20" customWidth="1"/>
    <col min="9" max="9" width="19.77734375" style="36" customWidth="1"/>
    <col min="10" max="10" width="16.21875" style="40" customWidth="1"/>
    <col min="11" max="11" width="17.109375" style="7" customWidth="1"/>
  </cols>
  <sheetData>
    <row r="1" spans="1:11" s="1" customFormat="1" ht="28.05" customHeight="1" x14ac:dyDescent="0.3">
      <c r="A1" s="1" t="s">
        <v>0</v>
      </c>
      <c r="B1" s="1" t="s">
        <v>27</v>
      </c>
      <c r="C1" s="8" t="s">
        <v>121</v>
      </c>
      <c r="D1" s="27" t="s">
        <v>130</v>
      </c>
      <c r="E1" s="21" t="s">
        <v>167</v>
      </c>
      <c r="F1" s="25" t="s">
        <v>165</v>
      </c>
      <c r="G1" s="19" t="s">
        <v>133</v>
      </c>
      <c r="H1" s="19" t="s">
        <v>134</v>
      </c>
      <c r="I1" s="35" t="s">
        <v>285</v>
      </c>
      <c r="J1" s="138" t="s">
        <v>193</v>
      </c>
      <c r="K1" s="15"/>
    </row>
    <row r="2" spans="1:11" x14ac:dyDescent="0.3">
      <c r="A2" s="5" t="s">
        <v>1</v>
      </c>
      <c r="B2" s="1" t="s">
        <v>2</v>
      </c>
      <c r="C2" s="10">
        <v>106</v>
      </c>
      <c r="D2" s="107" t="s">
        <v>131</v>
      </c>
      <c r="E2" s="108">
        <v>1</v>
      </c>
      <c r="F2" s="109">
        <v>2.5</v>
      </c>
      <c r="G2" s="110">
        <v>40544</v>
      </c>
      <c r="H2" s="110">
        <v>40617</v>
      </c>
      <c r="I2" s="37">
        <f>SUM(I3,I5,I8)</f>
        <v>43160</v>
      </c>
      <c r="J2" s="139"/>
    </row>
    <row r="3" spans="1:11" x14ac:dyDescent="0.3">
      <c r="A3" s="2">
        <v>1.1000000000000001</v>
      </c>
      <c r="B3" s="1" t="s">
        <v>135</v>
      </c>
      <c r="C3" s="11">
        <v>20</v>
      </c>
      <c r="D3" s="123" t="s">
        <v>131</v>
      </c>
      <c r="E3" s="124">
        <v>1</v>
      </c>
      <c r="F3" s="125">
        <f t="shared" ref="F3:F11" si="0">(C3/E3)/22</f>
        <v>0.90909090909090906</v>
      </c>
      <c r="G3" s="126">
        <v>40548</v>
      </c>
      <c r="H3" s="126">
        <v>40575</v>
      </c>
      <c r="I3" s="50">
        <f>I4</f>
        <v>8450</v>
      </c>
      <c r="J3" s="139"/>
    </row>
    <row r="4" spans="1:11" x14ac:dyDescent="0.3">
      <c r="A4" s="1" t="s">
        <v>29</v>
      </c>
      <c r="B4" s="1" t="s">
        <v>28</v>
      </c>
      <c r="C4" s="42">
        <v>20</v>
      </c>
      <c r="D4" s="47" t="s">
        <v>131</v>
      </c>
      <c r="E4" s="44">
        <v>1</v>
      </c>
      <c r="F4" s="48">
        <f t="shared" si="0"/>
        <v>0.90909090909090906</v>
      </c>
      <c r="G4" s="49">
        <v>40548</v>
      </c>
      <c r="H4" s="49">
        <v>40575</v>
      </c>
      <c r="I4" s="40">
        <f>((65*6.5)*C4/E4)</f>
        <v>8450</v>
      </c>
      <c r="J4" s="139"/>
    </row>
    <row r="5" spans="1:11" x14ac:dyDescent="0.3">
      <c r="A5" s="1">
        <v>1.2</v>
      </c>
      <c r="B5" s="1" t="s">
        <v>30</v>
      </c>
      <c r="C5" s="11">
        <v>82</v>
      </c>
      <c r="D5" s="123" t="s">
        <v>131</v>
      </c>
      <c r="E5" s="124">
        <v>1</v>
      </c>
      <c r="F5" s="125">
        <v>2</v>
      </c>
      <c r="G5" s="126">
        <v>40548</v>
      </c>
      <c r="H5" s="126">
        <v>40607</v>
      </c>
      <c r="I5" s="50">
        <f>SUM(I6:I7)</f>
        <v>32955</v>
      </c>
      <c r="J5" s="139"/>
    </row>
    <row r="6" spans="1:11" x14ac:dyDescent="0.3">
      <c r="A6" s="1" t="s">
        <v>31</v>
      </c>
      <c r="B6" s="1" t="s">
        <v>3</v>
      </c>
      <c r="C6" s="42">
        <v>30</v>
      </c>
      <c r="D6" s="47" t="s">
        <v>131</v>
      </c>
      <c r="E6" s="44">
        <v>1</v>
      </c>
      <c r="F6" s="48">
        <f t="shared" si="0"/>
        <v>1.3636363636363635</v>
      </c>
      <c r="G6" s="49">
        <v>40548</v>
      </c>
      <c r="H6" s="49">
        <v>40579</v>
      </c>
      <c r="I6" s="40">
        <f>((65*6.5)*C6/E6)</f>
        <v>12675</v>
      </c>
      <c r="J6" s="139"/>
    </row>
    <row r="7" spans="1:11" x14ac:dyDescent="0.3">
      <c r="A7" s="1" t="s">
        <v>32</v>
      </c>
      <c r="B7" s="1" t="s">
        <v>120</v>
      </c>
      <c r="C7" s="42">
        <v>48</v>
      </c>
      <c r="D7" s="47" t="s">
        <v>131</v>
      </c>
      <c r="E7" s="44">
        <v>1</v>
      </c>
      <c r="F7" s="48">
        <f t="shared" si="0"/>
        <v>2.1818181818181817</v>
      </c>
      <c r="G7" s="49">
        <v>40548</v>
      </c>
      <c r="H7" s="49">
        <v>40607</v>
      </c>
      <c r="I7" s="40">
        <f>((65*6.5)*C7/E7)</f>
        <v>20280</v>
      </c>
      <c r="J7" s="139"/>
    </row>
    <row r="8" spans="1:11" x14ac:dyDescent="0.3">
      <c r="A8" s="1">
        <v>1.3</v>
      </c>
      <c r="B8" s="1" t="s">
        <v>122</v>
      </c>
      <c r="C8" s="11">
        <v>4</v>
      </c>
      <c r="D8" s="128" t="s">
        <v>291</v>
      </c>
      <c r="E8" s="129">
        <v>3</v>
      </c>
      <c r="F8" s="133">
        <f t="shared" si="0"/>
        <v>6.0606060606060601E-2</v>
      </c>
      <c r="G8" s="131">
        <v>40607</v>
      </c>
      <c r="H8" s="131">
        <v>40610</v>
      </c>
      <c r="I8" s="50">
        <f>SUM(I9:I11)</f>
        <v>1755</v>
      </c>
      <c r="J8" s="139"/>
    </row>
    <row r="9" spans="1:11" x14ac:dyDescent="0.3">
      <c r="A9" t="s">
        <v>35</v>
      </c>
      <c r="B9" t="s">
        <v>33</v>
      </c>
      <c r="C9" s="7">
        <v>2</v>
      </c>
      <c r="D9" s="4" t="s">
        <v>194</v>
      </c>
      <c r="E9" s="22">
        <v>1</v>
      </c>
      <c r="F9" s="24">
        <f t="shared" si="0"/>
        <v>9.0909090909090912E-2</v>
      </c>
      <c r="G9" s="20">
        <v>40607</v>
      </c>
      <c r="H9" s="20">
        <v>40609</v>
      </c>
      <c r="I9" s="36">
        <f>((65*6.5)*C9/E9)</f>
        <v>845</v>
      </c>
      <c r="J9" s="139"/>
    </row>
    <row r="10" spans="1:11" x14ac:dyDescent="0.3">
      <c r="A10" t="s">
        <v>36</v>
      </c>
      <c r="B10" t="s">
        <v>34</v>
      </c>
      <c r="C10" s="7">
        <v>1</v>
      </c>
      <c r="D10" s="4" t="s">
        <v>194</v>
      </c>
      <c r="E10" s="22">
        <v>1</v>
      </c>
      <c r="F10" s="24">
        <f t="shared" si="0"/>
        <v>4.5454545454545456E-2</v>
      </c>
      <c r="G10" s="20">
        <v>40609</v>
      </c>
      <c r="H10" s="20">
        <v>40609</v>
      </c>
      <c r="I10" s="36">
        <f>((65*6.5)*C10/E10)</f>
        <v>422.5</v>
      </c>
      <c r="J10" s="139"/>
    </row>
    <row r="11" spans="1:11" x14ac:dyDescent="0.3">
      <c r="A11" t="s">
        <v>37</v>
      </c>
      <c r="B11" t="s">
        <v>4</v>
      </c>
      <c r="C11" s="7">
        <v>1</v>
      </c>
      <c r="D11" s="4" t="s">
        <v>153</v>
      </c>
      <c r="E11" s="22">
        <v>1</v>
      </c>
      <c r="F11" s="24">
        <f t="shared" si="0"/>
        <v>4.5454545454545456E-2</v>
      </c>
      <c r="G11" s="20">
        <v>40610</v>
      </c>
      <c r="H11" s="20">
        <v>40610</v>
      </c>
      <c r="I11" s="36">
        <f>((75*6.5)*C11/E11)</f>
        <v>487.5</v>
      </c>
      <c r="J11" s="139"/>
    </row>
    <row r="12" spans="1:11" ht="28.95" customHeight="1" x14ac:dyDescent="0.3">
      <c r="A12" s="1">
        <v>2</v>
      </c>
      <c r="B12" s="1" t="s">
        <v>5</v>
      </c>
      <c r="C12" s="10">
        <v>102</v>
      </c>
      <c r="D12" s="107" t="s">
        <v>195</v>
      </c>
      <c r="E12" s="108">
        <v>2</v>
      </c>
      <c r="F12" s="111">
        <v>4</v>
      </c>
      <c r="G12" s="110">
        <v>40607</v>
      </c>
      <c r="H12" s="110">
        <v>40729</v>
      </c>
      <c r="I12" s="37">
        <f>SUM(I13,J14)</f>
        <v>34970</v>
      </c>
      <c r="J12" s="139"/>
    </row>
    <row r="13" spans="1:11" x14ac:dyDescent="0.3">
      <c r="A13" s="1">
        <v>2.1</v>
      </c>
      <c r="B13" s="1" t="s">
        <v>6</v>
      </c>
      <c r="C13" s="134">
        <v>52</v>
      </c>
      <c r="D13" s="47" t="s">
        <v>161</v>
      </c>
      <c r="E13" s="44">
        <v>1</v>
      </c>
      <c r="F13" s="48">
        <f>(C13/E13)/22</f>
        <v>2.3636363636363638</v>
      </c>
      <c r="G13" s="49">
        <v>40607</v>
      </c>
      <c r="H13" s="49">
        <v>40670</v>
      </c>
      <c r="I13" s="38">
        <f>((65*6.5)*C13/E13)</f>
        <v>21970</v>
      </c>
      <c r="J13" s="139"/>
    </row>
    <row r="14" spans="1:11" x14ac:dyDescent="0.3">
      <c r="A14" s="1">
        <v>2.2000000000000002</v>
      </c>
      <c r="B14" s="1" t="s">
        <v>7</v>
      </c>
      <c r="C14" s="42">
        <v>50</v>
      </c>
      <c r="D14" s="47" t="s">
        <v>175</v>
      </c>
      <c r="E14" s="44">
        <v>1</v>
      </c>
      <c r="F14" s="48">
        <f>(C14/E14)/22</f>
        <v>2.2727272727272729</v>
      </c>
      <c r="G14" s="49">
        <v>40668</v>
      </c>
      <c r="H14" s="49">
        <v>40729</v>
      </c>
      <c r="I14" s="142" t="s">
        <v>288</v>
      </c>
      <c r="J14" s="140">
        <v>13000</v>
      </c>
      <c r="K14" s="8" t="s">
        <v>152</v>
      </c>
    </row>
    <row r="15" spans="1:11" x14ac:dyDescent="0.3">
      <c r="A15" s="1">
        <v>3</v>
      </c>
      <c r="B15" s="1" t="s">
        <v>8</v>
      </c>
      <c r="C15" s="10">
        <v>394</v>
      </c>
      <c r="D15" s="112" t="s">
        <v>196</v>
      </c>
      <c r="E15" s="113">
        <v>2</v>
      </c>
      <c r="F15" s="114">
        <v>14</v>
      </c>
      <c r="G15" s="115">
        <v>40731</v>
      </c>
      <c r="H15" s="115">
        <v>41157</v>
      </c>
      <c r="I15" s="37">
        <f>SUM(I16,I25,I28)</f>
        <v>131931.66666666669</v>
      </c>
      <c r="J15" s="139"/>
    </row>
    <row r="16" spans="1:11" x14ac:dyDescent="0.3">
      <c r="A16" s="1">
        <v>3.1</v>
      </c>
      <c r="B16" s="1" t="s">
        <v>9</v>
      </c>
      <c r="C16" s="42">
        <v>289</v>
      </c>
      <c r="D16" s="47" t="s">
        <v>196</v>
      </c>
      <c r="E16" s="44">
        <v>2</v>
      </c>
      <c r="F16" s="48">
        <f t="shared" ref="F16:F20" si="1">(C16/E16)/22</f>
        <v>6.5681818181818183</v>
      </c>
      <c r="G16" s="46">
        <v>40731</v>
      </c>
      <c r="H16" s="46">
        <v>41157</v>
      </c>
      <c r="I16" s="39">
        <f>SUM(J18,I19:I20)</f>
        <v>78190</v>
      </c>
      <c r="J16" s="139"/>
    </row>
    <row r="17" spans="1:11" x14ac:dyDescent="0.3">
      <c r="A17" s="1" t="s">
        <v>38</v>
      </c>
      <c r="B17" s="1" t="s">
        <v>123</v>
      </c>
      <c r="C17" s="13">
        <v>143</v>
      </c>
      <c r="D17" s="119" t="s">
        <v>196</v>
      </c>
      <c r="E17" s="120">
        <v>2</v>
      </c>
      <c r="F17" s="121">
        <f t="shared" si="1"/>
        <v>3.25</v>
      </c>
      <c r="G17" s="122">
        <v>40731</v>
      </c>
      <c r="H17" s="122">
        <v>40944</v>
      </c>
      <c r="I17" s="143" t="s">
        <v>288</v>
      </c>
      <c r="J17" s="139"/>
    </row>
    <row r="18" spans="1:11" x14ac:dyDescent="0.3">
      <c r="A18" s="1" t="s">
        <v>39</v>
      </c>
      <c r="B18" s="1" t="s">
        <v>10</v>
      </c>
      <c r="C18" s="11">
        <v>25</v>
      </c>
      <c r="D18" s="123" t="s">
        <v>175</v>
      </c>
      <c r="E18" s="124">
        <v>1</v>
      </c>
      <c r="F18" s="125">
        <f t="shared" si="1"/>
        <v>1.1363636363636365</v>
      </c>
      <c r="G18" s="126">
        <v>40729</v>
      </c>
      <c r="H18" s="126">
        <v>40760</v>
      </c>
      <c r="I18" s="142" t="s">
        <v>288</v>
      </c>
      <c r="J18" s="139">
        <v>24500</v>
      </c>
      <c r="K18" s="8" t="s">
        <v>152</v>
      </c>
    </row>
    <row r="19" spans="1:11" x14ac:dyDescent="0.3">
      <c r="A19" s="1" t="s">
        <v>40</v>
      </c>
      <c r="B19" s="1" t="s">
        <v>11</v>
      </c>
      <c r="C19" s="11">
        <v>62.5</v>
      </c>
      <c r="D19" s="123" t="s">
        <v>154</v>
      </c>
      <c r="E19" s="124">
        <v>1</v>
      </c>
      <c r="F19" s="125">
        <f t="shared" si="1"/>
        <v>2.8409090909090908</v>
      </c>
      <c r="G19" s="126">
        <v>40760</v>
      </c>
      <c r="H19" s="126">
        <v>40852</v>
      </c>
      <c r="I19" s="40">
        <f>((70*6.5)*C19/E19)</f>
        <v>28437.5</v>
      </c>
      <c r="J19" s="139"/>
    </row>
    <row r="20" spans="1:11" x14ac:dyDescent="0.3">
      <c r="A20" s="1" t="s">
        <v>125</v>
      </c>
      <c r="B20" s="1" t="s">
        <v>12</v>
      </c>
      <c r="C20" s="11">
        <v>55.5</v>
      </c>
      <c r="D20" s="123" t="s">
        <v>154</v>
      </c>
      <c r="E20" s="124">
        <v>1</v>
      </c>
      <c r="F20" s="125">
        <f t="shared" si="1"/>
        <v>2.5227272727272729</v>
      </c>
      <c r="G20" s="126">
        <v>40852</v>
      </c>
      <c r="H20" s="126">
        <v>40944</v>
      </c>
      <c r="I20" s="40">
        <f>((70*6.5)*C20/E20)</f>
        <v>25252.5</v>
      </c>
      <c r="J20" s="139"/>
    </row>
    <row r="21" spans="1:11" x14ac:dyDescent="0.3">
      <c r="A21" s="1" t="s">
        <v>139</v>
      </c>
      <c r="B21" s="1" t="s">
        <v>124</v>
      </c>
      <c r="C21" s="13">
        <f>C22+C23+C24</f>
        <v>146</v>
      </c>
      <c r="D21" s="119" t="s">
        <v>196</v>
      </c>
      <c r="E21" s="120">
        <v>2</v>
      </c>
      <c r="F21" s="121">
        <v>7</v>
      </c>
      <c r="G21" s="122">
        <v>40944</v>
      </c>
      <c r="H21" s="122">
        <v>41157</v>
      </c>
      <c r="I21" s="41">
        <f>SUM(J22,I23:I24)</f>
        <v>80055</v>
      </c>
      <c r="J21" s="139"/>
    </row>
    <row r="22" spans="1:11" x14ac:dyDescent="0.3">
      <c r="A22" s="1" t="s">
        <v>140</v>
      </c>
      <c r="B22" s="1" t="s">
        <v>10</v>
      </c>
      <c r="C22" s="11">
        <v>25</v>
      </c>
      <c r="D22" s="123" t="s">
        <v>175</v>
      </c>
      <c r="E22" s="124">
        <v>1</v>
      </c>
      <c r="F22" s="125">
        <f t="shared" ref="F22:F47" si="2">(C22/E22)/22</f>
        <v>1.1363636363636365</v>
      </c>
      <c r="G22" s="126">
        <v>40944</v>
      </c>
      <c r="H22" s="126">
        <v>40973</v>
      </c>
      <c r="I22" s="142" t="s">
        <v>288</v>
      </c>
      <c r="J22" s="139">
        <v>25000</v>
      </c>
      <c r="K22" s="17" t="s">
        <v>152</v>
      </c>
    </row>
    <row r="23" spans="1:11" x14ac:dyDescent="0.3">
      <c r="A23" s="1" t="s">
        <v>141</v>
      </c>
      <c r="B23" s="1" t="s">
        <v>11</v>
      </c>
      <c r="C23" s="11">
        <v>60.5</v>
      </c>
      <c r="D23" s="123" t="s">
        <v>154</v>
      </c>
      <c r="E23" s="124">
        <v>1</v>
      </c>
      <c r="F23" s="125">
        <f t="shared" si="2"/>
        <v>2.75</v>
      </c>
      <c r="G23" s="126">
        <v>40973</v>
      </c>
      <c r="H23" s="126">
        <v>41065</v>
      </c>
      <c r="I23" s="40">
        <f>((70*6.5)*C23/E23)</f>
        <v>27527.5</v>
      </c>
      <c r="J23" s="139"/>
    </row>
    <row r="24" spans="1:11" x14ac:dyDescent="0.3">
      <c r="A24" s="1" t="s">
        <v>142</v>
      </c>
      <c r="B24" s="1" t="s">
        <v>12</v>
      </c>
      <c r="C24" s="11">
        <v>60.5</v>
      </c>
      <c r="D24" s="123" t="s">
        <v>154</v>
      </c>
      <c r="E24" s="124">
        <v>1</v>
      </c>
      <c r="F24" s="125">
        <f t="shared" si="2"/>
        <v>2.75</v>
      </c>
      <c r="G24" s="126">
        <v>41065</v>
      </c>
      <c r="H24" s="126">
        <v>41157</v>
      </c>
      <c r="I24" s="40">
        <f>((70*6.5)*C24/E24)</f>
        <v>27527.5</v>
      </c>
      <c r="J24" s="139"/>
    </row>
    <row r="25" spans="1:11" x14ac:dyDescent="0.3">
      <c r="A25" s="1">
        <v>3.2</v>
      </c>
      <c r="B25" s="1" t="s">
        <v>41</v>
      </c>
      <c r="C25" s="42">
        <f>C26+C27</f>
        <v>50</v>
      </c>
      <c r="D25" s="43" t="s">
        <v>175</v>
      </c>
      <c r="E25" s="44">
        <v>1</v>
      </c>
      <c r="F25" s="45">
        <v>1</v>
      </c>
      <c r="G25" s="46">
        <v>40731</v>
      </c>
      <c r="H25" s="46">
        <v>40760</v>
      </c>
      <c r="I25" s="39">
        <f>SUM(J26:J27)</f>
        <v>21000</v>
      </c>
      <c r="J25" s="140"/>
      <c r="K25" s="7" t="s">
        <v>152</v>
      </c>
    </row>
    <row r="26" spans="1:11" x14ac:dyDescent="0.3">
      <c r="A26" s="1" t="s">
        <v>44</v>
      </c>
      <c r="B26" s="1" t="s">
        <v>42</v>
      </c>
      <c r="C26" s="11">
        <v>25</v>
      </c>
      <c r="D26" s="123" t="s">
        <v>175</v>
      </c>
      <c r="E26" s="124">
        <v>1</v>
      </c>
      <c r="F26" s="127">
        <f t="shared" si="2"/>
        <v>1.1363636363636365</v>
      </c>
      <c r="G26" s="126">
        <v>40729</v>
      </c>
      <c r="H26" s="126">
        <v>40760</v>
      </c>
      <c r="I26" s="142" t="s">
        <v>288</v>
      </c>
      <c r="J26" s="139">
        <v>10500</v>
      </c>
      <c r="K26" s="14" t="s">
        <v>152</v>
      </c>
    </row>
    <row r="27" spans="1:11" x14ac:dyDescent="0.3">
      <c r="A27" s="1" t="s">
        <v>45</v>
      </c>
      <c r="B27" s="1" t="s">
        <v>162</v>
      </c>
      <c r="C27" s="11">
        <v>25</v>
      </c>
      <c r="D27" s="123" t="s">
        <v>175</v>
      </c>
      <c r="E27" s="124">
        <v>1</v>
      </c>
      <c r="F27" s="127">
        <f t="shared" si="2"/>
        <v>1.1363636363636365</v>
      </c>
      <c r="G27" s="126">
        <v>40729</v>
      </c>
      <c r="H27" s="126">
        <v>40760</v>
      </c>
      <c r="I27" s="142" t="s">
        <v>288</v>
      </c>
      <c r="J27" s="139">
        <v>10500</v>
      </c>
      <c r="K27" s="18" t="s">
        <v>152</v>
      </c>
    </row>
    <row r="28" spans="1:11" x14ac:dyDescent="0.3">
      <c r="A28" s="1">
        <v>3.3</v>
      </c>
      <c r="B28" s="1" t="s">
        <v>13</v>
      </c>
      <c r="C28" s="42">
        <v>55</v>
      </c>
      <c r="D28" s="47" t="s">
        <v>175</v>
      </c>
      <c r="E28" s="44">
        <v>1</v>
      </c>
      <c r="F28" s="48">
        <f t="shared" si="2"/>
        <v>2.5</v>
      </c>
      <c r="G28" s="49">
        <v>40760</v>
      </c>
      <c r="H28" s="49">
        <v>40801</v>
      </c>
      <c r="I28" s="39">
        <f>I29+I32</f>
        <v>32741.666666666672</v>
      </c>
      <c r="J28" s="139"/>
    </row>
    <row r="29" spans="1:11" x14ac:dyDescent="0.3">
      <c r="A29" s="5" t="s">
        <v>48</v>
      </c>
      <c r="B29" s="1" t="s">
        <v>43</v>
      </c>
      <c r="C29" s="11">
        <v>30</v>
      </c>
      <c r="D29" s="128" t="s">
        <v>287</v>
      </c>
      <c r="E29" s="129">
        <v>4</v>
      </c>
      <c r="F29" s="130">
        <f t="shared" si="2"/>
        <v>0.34090909090909088</v>
      </c>
      <c r="G29" s="131">
        <v>40760</v>
      </c>
      <c r="H29" s="131">
        <v>40780</v>
      </c>
      <c r="I29" s="50">
        <f>SUM(J29,I30:I31)</f>
        <v>15870.833333333334</v>
      </c>
      <c r="J29" s="141">
        <v>5200</v>
      </c>
      <c r="K29" s="7" t="s">
        <v>145</v>
      </c>
    </row>
    <row r="30" spans="1:11" x14ac:dyDescent="0.3">
      <c r="A30" s="6" t="s">
        <v>50</v>
      </c>
      <c r="B30" s="3" t="s">
        <v>47</v>
      </c>
      <c r="C30" s="22">
        <v>25</v>
      </c>
      <c r="D30" s="31" t="s">
        <v>197</v>
      </c>
      <c r="E30" s="22">
        <v>3</v>
      </c>
      <c r="F30" s="30">
        <f>(C30/E30)/22</f>
        <v>0.37878787878787884</v>
      </c>
      <c r="G30" s="20">
        <v>40760</v>
      </c>
      <c r="H30" s="20">
        <v>40775</v>
      </c>
      <c r="I30" s="36">
        <f>((65*6.5)*C30/E30)+((75*6.5)*C30/E30)</f>
        <v>7583.3333333333339</v>
      </c>
      <c r="J30" s="139"/>
      <c r="K30"/>
    </row>
    <row r="31" spans="1:11" x14ac:dyDescent="0.3">
      <c r="A31" t="s">
        <v>51</v>
      </c>
      <c r="B31" t="s">
        <v>169</v>
      </c>
      <c r="C31" s="22">
        <v>5</v>
      </c>
      <c r="D31" s="31" t="s">
        <v>170</v>
      </c>
      <c r="E31" s="22">
        <v>1</v>
      </c>
      <c r="F31" s="30">
        <f>(C31/E31)/22</f>
        <v>0.22727272727272727</v>
      </c>
      <c r="G31" s="20">
        <v>40775</v>
      </c>
      <c r="H31" s="20">
        <v>40780</v>
      </c>
      <c r="I31" s="36">
        <f>((95*6.5)*C31/E31)</f>
        <v>3087.5</v>
      </c>
      <c r="J31" s="139"/>
      <c r="K31"/>
    </row>
    <row r="32" spans="1:11" ht="28.8" x14ac:dyDescent="0.3">
      <c r="A32" s="5" t="s">
        <v>49</v>
      </c>
      <c r="B32" s="1" t="s">
        <v>75</v>
      </c>
      <c r="C32" s="11">
        <v>30</v>
      </c>
      <c r="D32" s="128" t="s">
        <v>293</v>
      </c>
      <c r="E32" s="129">
        <v>4</v>
      </c>
      <c r="F32" s="130">
        <f t="shared" si="2"/>
        <v>0.34090909090909088</v>
      </c>
      <c r="G32" s="131">
        <v>40780</v>
      </c>
      <c r="H32" s="131">
        <v>40801</v>
      </c>
      <c r="I32" s="50">
        <f>SUM(J32,I33:I34)</f>
        <v>16870.833333333336</v>
      </c>
      <c r="J32" s="140">
        <v>6200</v>
      </c>
      <c r="K32" s="7" t="s">
        <v>145</v>
      </c>
    </row>
    <row r="33" spans="1:11" x14ac:dyDescent="0.3">
      <c r="A33" s="3" t="s">
        <v>52</v>
      </c>
      <c r="B33" s="3" t="s">
        <v>47</v>
      </c>
      <c r="C33" s="22">
        <v>25</v>
      </c>
      <c r="D33" s="31" t="s">
        <v>198</v>
      </c>
      <c r="E33" s="22">
        <v>3</v>
      </c>
      <c r="F33" s="29">
        <f t="shared" si="2"/>
        <v>0.37878787878787884</v>
      </c>
      <c r="G33" s="20">
        <v>40780</v>
      </c>
      <c r="H33" s="20">
        <v>40796</v>
      </c>
      <c r="I33" s="36">
        <f>((65*6.5)*C33/E33)+((75*6.5)*C33/E33)</f>
        <v>7583.3333333333339</v>
      </c>
      <c r="J33" s="139"/>
      <c r="K33"/>
    </row>
    <row r="34" spans="1:11" x14ac:dyDescent="0.3">
      <c r="A34" t="s">
        <v>51</v>
      </c>
      <c r="B34" t="s">
        <v>46</v>
      </c>
      <c r="C34" s="22">
        <v>5</v>
      </c>
      <c r="D34" s="31" t="s">
        <v>170</v>
      </c>
      <c r="E34" s="22">
        <v>1</v>
      </c>
      <c r="F34" s="29">
        <f t="shared" si="2"/>
        <v>0.22727272727272727</v>
      </c>
      <c r="G34" s="20">
        <v>40796</v>
      </c>
      <c r="H34" s="20">
        <v>40801</v>
      </c>
      <c r="I34" s="36">
        <f>((95*6.5)*C34/E34)</f>
        <v>3087.5</v>
      </c>
      <c r="J34" s="139"/>
      <c r="K34"/>
    </row>
    <row r="35" spans="1:11" x14ac:dyDescent="0.3">
      <c r="A35" s="1">
        <v>4</v>
      </c>
      <c r="B35" s="1" t="s">
        <v>53</v>
      </c>
      <c r="C35" s="10">
        <f>C36+C40+C44</f>
        <v>135</v>
      </c>
      <c r="D35" s="112" t="s">
        <v>168</v>
      </c>
      <c r="E35" s="113">
        <v>3</v>
      </c>
      <c r="F35" s="114">
        <f t="shared" si="2"/>
        <v>2.0454545454545454</v>
      </c>
      <c r="G35" s="115">
        <v>40760</v>
      </c>
      <c r="H35" s="115">
        <v>40923</v>
      </c>
      <c r="I35" s="37">
        <f>SUM(I36,I40,I44)</f>
        <v>48587.5</v>
      </c>
      <c r="J35" s="139"/>
    </row>
    <row r="36" spans="1:11" x14ac:dyDescent="0.3">
      <c r="A36" s="1">
        <v>4.0999999999999996</v>
      </c>
      <c r="B36" s="1" t="s">
        <v>58</v>
      </c>
      <c r="C36" s="11">
        <f>SUM(C37:C39)</f>
        <v>45</v>
      </c>
      <c r="D36" s="27" t="s">
        <v>168</v>
      </c>
      <c r="E36" s="21">
        <v>3</v>
      </c>
      <c r="F36" s="23">
        <f t="shared" si="2"/>
        <v>0.68181818181818177</v>
      </c>
      <c r="G36" s="19">
        <v>40760</v>
      </c>
      <c r="H36" s="19">
        <v>40816</v>
      </c>
      <c r="I36" s="35">
        <f>SUM(I37:I39)</f>
        <v>20637.5</v>
      </c>
      <c r="J36" s="139"/>
    </row>
    <row r="37" spans="1:11" x14ac:dyDescent="0.3">
      <c r="A37" t="s">
        <v>61</v>
      </c>
      <c r="B37" t="s">
        <v>59</v>
      </c>
      <c r="C37" s="7">
        <v>20</v>
      </c>
      <c r="D37" s="28" t="s">
        <v>160</v>
      </c>
      <c r="E37" s="22">
        <v>1</v>
      </c>
      <c r="F37" s="24">
        <f t="shared" si="2"/>
        <v>0.90909090909090906</v>
      </c>
      <c r="G37" s="20">
        <v>40760</v>
      </c>
      <c r="H37" s="20">
        <v>40780</v>
      </c>
      <c r="I37" s="36">
        <f>((55*6.5)*C37/E37)</f>
        <v>7150</v>
      </c>
      <c r="J37" s="139"/>
    </row>
    <row r="38" spans="1:11" x14ac:dyDescent="0.3">
      <c r="A38" t="s">
        <v>62</v>
      </c>
      <c r="B38" t="s">
        <v>60</v>
      </c>
      <c r="C38" s="7">
        <v>10</v>
      </c>
      <c r="D38" s="28" t="s">
        <v>155</v>
      </c>
      <c r="E38" s="22">
        <v>1</v>
      </c>
      <c r="F38" s="26">
        <f t="shared" si="2"/>
        <v>0.45454545454545453</v>
      </c>
      <c r="G38" s="20">
        <v>40780</v>
      </c>
      <c r="H38" s="20">
        <v>40801</v>
      </c>
      <c r="I38" s="36">
        <f>((95*6.5)*C38/E38)</f>
        <v>6175</v>
      </c>
      <c r="J38" s="139"/>
    </row>
    <row r="39" spans="1:11" x14ac:dyDescent="0.3">
      <c r="A39" t="s">
        <v>63</v>
      </c>
      <c r="B39" t="s">
        <v>14</v>
      </c>
      <c r="C39" s="7">
        <v>15</v>
      </c>
      <c r="D39" s="28" t="s">
        <v>153</v>
      </c>
      <c r="E39" s="22">
        <v>1</v>
      </c>
      <c r="F39" s="24">
        <f t="shared" si="2"/>
        <v>0.68181818181818177</v>
      </c>
      <c r="G39" s="20">
        <v>40801</v>
      </c>
      <c r="H39" s="20">
        <v>42277</v>
      </c>
      <c r="I39" s="36">
        <f>((75*6.5)*C39/E39)</f>
        <v>7312.5</v>
      </c>
      <c r="J39" s="139"/>
    </row>
    <row r="40" spans="1:11" x14ac:dyDescent="0.3">
      <c r="A40" s="1">
        <v>4.2</v>
      </c>
      <c r="B40" s="1" t="s">
        <v>64</v>
      </c>
      <c r="C40" s="32">
        <f>SUM(C41:C43)</f>
        <v>45</v>
      </c>
      <c r="D40" s="128" t="s">
        <v>168</v>
      </c>
      <c r="E40" s="129">
        <v>3</v>
      </c>
      <c r="F40" s="132">
        <f t="shared" si="2"/>
        <v>0.68181818181818177</v>
      </c>
      <c r="G40" s="131">
        <v>40816</v>
      </c>
      <c r="H40" s="131">
        <v>40862</v>
      </c>
      <c r="I40" s="50">
        <f>SUM(I41:I43)</f>
        <v>20637.5</v>
      </c>
      <c r="J40" s="139"/>
    </row>
    <row r="41" spans="1:11" x14ac:dyDescent="0.3">
      <c r="A41" s="1" t="s">
        <v>65</v>
      </c>
      <c r="B41" t="s">
        <v>69</v>
      </c>
      <c r="C41" s="7">
        <v>20</v>
      </c>
      <c r="D41" s="28" t="s">
        <v>160</v>
      </c>
      <c r="E41" s="22">
        <v>1</v>
      </c>
      <c r="F41" s="24">
        <f t="shared" si="2"/>
        <v>0.90909090909090906</v>
      </c>
      <c r="G41" s="20">
        <v>40816</v>
      </c>
      <c r="H41" s="20">
        <v>40836</v>
      </c>
      <c r="I41" s="36">
        <f>((55*6.5)*C41/E41)</f>
        <v>7150</v>
      </c>
      <c r="J41" s="139"/>
    </row>
    <row r="42" spans="1:11" x14ac:dyDescent="0.3">
      <c r="A42" t="s">
        <v>66</v>
      </c>
      <c r="B42" t="s">
        <v>60</v>
      </c>
      <c r="C42" s="7">
        <v>10</v>
      </c>
      <c r="D42" s="28" t="s">
        <v>155</v>
      </c>
      <c r="E42" s="22">
        <v>1</v>
      </c>
      <c r="F42" s="26">
        <f t="shared" si="2"/>
        <v>0.45454545454545453</v>
      </c>
      <c r="G42" s="20">
        <v>40836</v>
      </c>
      <c r="H42" s="20">
        <v>40846</v>
      </c>
      <c r="I42" s="36">
        <f>((95*6.5)*C42/E42)</f>
        <v>6175</v>
      </c>
      <c r="J42" s="139"/>
    </row>
    <row r="43" spans="1:11" ht="19.05" customHeight="1" x14ac:dyDescent="0.3">
      <c r="A43" t="s">
        <v>67</v>
      </c>
      <c r="B43" t="s">
        <v>14</v>
      </c>
      <c r="C43" s="7">
        <v>15</v>
      </c>
      <c r="D43" s="28" t="s">
        <v>153</v>
      </c>
      <c r="E43" s="22">
        <v>1</v>
      </c>
      <c r="F43" s="24">
        <f t="shared" si="2"/>
        <v>0.68181818181818177</v>
      </c>
      <c r="G43" s="20">
        <v>40848</v>
      </c>
      <c r="H43" s="20">
        <v>40862</v>
      </c>
      <c r="I43" s="36">
        <f>((75*6.5)*C43/E43)</f>
        <v>7312.5</v>
      </c>
      <c r="J43" s="139"/>
    </row>
    <row r="44" spans="1:11" ht="19.05" customHeight="1" x14ac:dyDescent="0.3">
      <c r="A44" s="1">
        <v>4.3</v>
      </c>
      <c r="B44" s="1" t="s">
        <v>68</v>
      </c>
      <c r="C44" s="11">
        <f>SUM(C45:C47)</f>
        <v>45</v>
      </c>
      <c r="D44" s="128" t="s">
        <v>171</v>
      </c>
      <c r="E44" s="129">
        <v>2</v>
      </c>
      <c r="F44" s="132">
        <f t="shared" si="2"/>
        <v>1.0227272727272727</v>
      </c>
      <c r="G44" s="131">
        <v>40862</v>
      </c>
      <c r="H44" s="131">
        <v>40923</v>
      </c>
      <c r="I44" s="50">
        <f>SUM(I45:I47)</f>
        <v>7312.5</v>
      </c>
      <c r="J44" s="139"/>
    </row>
    <row r="45" spans="1:11" ht="12.45" customHeight="1" x14ac:dyDescent="0.3">
      <c r="A45" t="s">
        <v>71</v>
      </c>
      <c r="B45" t="s">
        <v>70</v>
      </c>
      <c r="C45" s="7">
        <v>20</v>
      </c>
      <c r="D45" s="28" t="s">
        <v>156</v>
      </c>
      <c r="E45" s="22">
        <v>1</v>
      </c>
      <c r="F45" s="24">
        <f t="shared" si="2"/>
        <v>0.90909090909090906</v>
      </c>
      <c r="G45" s="20">
        <v>40862</v>
      </c>
      <c r="H45" s="20">
        <v>40887</v>
      </c>
      <c r="I45" s="144">
        <v>0</v>
      </c>
      <c r="J45" s="139"/>
    </row>
    <row r="46" spans="1:11" ht="15.45" customHeight="1" x14ac:dyDescent="0.3">
      <c r="A46" t="s">
        <v>72</v>
      </c>
      <c r="B46" t="s">
        <v>60</v>
      </c>
      <c r="C46" s="7">
        <v>10</v>
      </c>
      <c r="D46" s="28" t="s">
        <v>157</v>
      </c>
      <c r="E46" s="22">
        <v>1</v>
      </c>
      <c r="F46" s="26">
        <f t="shared" si="2"/>
        <v>0.45454545454545453</v>
      </c>
      <c r="G46" s="20">
        <v>40887</v>
      </c>
      <c r="H46" s="20">
        <v>40897</v>
      </c>
      <c r="I46" s="144">
        <v>0</v>
      </c>
      <c r="J46" s="139"/>
    </row>
    <row r="47" spans="1:11" ht="14.55" customHeight="1" x14ac:dyDescent="0.3">
      <c r="A47" t="s">
        <v>73</v>
      </c>
      <c r="B47" t="s">
        <v>14</v>
      </c>
      <c r="C47" s="7">
        <v>15</v>
      </c>
      <c r="D47" s="28" t="s">
        <v>153</v>
      </c>
      <c r="E47" s="22">
        <v>1</v>
      </c>
      <c r="F47" s="24">
        <f t="shared" si="2"/>
        <v>0.68181818181818177</v>
      </c>
      <c r="G47" s="20">
        <v>40909</v>
      </c>
      <c r="H47" s="20">
        <v>40923</v>
      </c>
      <c r="I47" s="36">
        <f>((75*6.5)*C47/E47)</f>
        <v>7312.5</v>
      </c>
      <c r="J47" s="139"/>
    </row>
    <row r="48" spans="1:11" x14ac:dyDescent="0.3">
      <c r="A48" s="1">
        <v>5</v>
      </c>
      <c r="B48" s="1" t="s">
        <v>15</v>
      </c>
      <c r="C48" s="10">
        <v>292</v>
      </c>
      <c r="D48" s="112"/>
      <c r="E48" s="113">
        <v>1</v>
      </c>
      <c r="F48" s="114">
        <f t="shared" ref="F48" si="3">(C48/E48)/22</f>
        <v>13.272727272727273</v>
      </c>
      <c r="G48" s="115">
        <v>40760</v>
      </c>
      <c r="H48" s="115">
        <v>41065</v>
      </c>
      <c r="I48" s="37">
        <f>SUM(J49,J52)</f>
        <v>269200</v>
      </c>
      <c r="J48" s="139"/>
    </row>
    <row r="49" spans="1:11" x14ac:dyDescent="0.3">
      <c r="A49" s="1">
        <v>5.0999999999999996</v>
      </c>
      <c r="B49" s="1" t="s">
        <v>127</v>
      </c>
      <c r="C49" s="42">
        <v>132</v>
      </c>
      <c r="D49" s="43" t="s">
        <v>175</v>
      </c>
      <c r="E49" s="116">
        <v>1</v>
      </c>
      <c r="F49" s="117">
        <v>1</v>
      </c>
      <c r="G49" s="46">
        <v>40760</v>
      </c>
      <c r="H49" s="46">
        <v>40944</v>
      </c>
      <c r="I49" s="143" t="s">
        <v>288</v>
      </c>
      <c r="J49" s="140">
        <f>J50+J51</f>
        <v>116400</v>
      </c>
      <c r="K49" s="7" t="s">
        <v>163</v>
      </c>
    </row>
    <row r="50" spans="1:11" x14ac:dyDescent="0.3">
      <c r="A50" s="1" t="s">
        <v>54</v>
      </c>
      <c r="B50" s="1" t="s">
        <v>148</v>
      </c>
      <c r="C50" s="11">
        <v>66</v>
      </c>
      <c r="D50" s="128" t="s">
        <v>175</v>
      </c>
      <c r="E50" s="129">
        <v>1</v>
      </c>
      <c r="F50" s="133">
        <f>(C50/E50)/22</f>
        <v>3</v>
      </c>
      <c r="G50" s="131">
        <v>40760</v>
      </c>
      <c r="H50" s="131">
        <v>40852</v>
      </c>
      <c r="I50" s="142" t="s">
        <v>288</v>
      </c>
      <c r="J50" s="141">
        <v>64000</v>
      </c>
      <c r="K50" s="7" t="s">
        <v>145</v>
      </c>
    </row>
    <row r="51" spans="1:11" x14ac:dyDescent="0.3">
      <c r="A51" s="1" t="s">
        <v>128</v>
      </c>
      <c r="B51" s="1" t="s">
        <v>149</v>
      </c>
      <c r="C51" s="11">
        <v>66</v>
      </c>
      <c r="D51" s="128" t="s">
        <v>175</v>
      </c>
      <c r="E51" s="129">
        <v>1</v>
      </c>
      <c r="F51" s="133">
        <f t="shared" ref="F51:F95" si="4">(C51/E51)/22</f>
        <v>3</v>
      </c>
      <c r="G51" s="131">
        <v>40853</v>
      </c>
      <c r="H51" s="131">
        <v>40944</v>
      </c>
      <c r="I51" s="142" t="s">
        <v>288</v>
      </c>
      <c r="J51" s="141">
        <v>52400</v>
      </c>
      <c r="K51" s="7" t="s">
        <v>150</v>
      </c>
    </row>
    <row r="52" spans="1:11" x14ac:dyDescent="0.3">
      <c r="A52" s="1">
        <v>5.2</v>
      </c>
      <c r="B52" s="1" t="s">
        <v>16</v>
      </c>
      <c r="C52" s="42">
        <v>160</v>
      </c>
      <c r="D52" s="43" t="s">
        <v>175</v>
      </c>
      <c r="E52" s="116">
        <v>1</v>
      </c>
      <c r="F52" s="117">
        <f t="shared" si="4"/>
        <v>7.2727272727272725</v>
      </c>
      <c r="G52" s="46">
        <v>40944</v>
      </c>
      <c r="H52" s="46">
        <v>41065</v>
      </c>
      <c r="I52" s="143" t="s">
        <v>288</v>
      </c>
      <c r="J52" s="140">
        <f>SUM(J53:J54)</f>
        <v>152800</v>
      </c>
    </row>
    <row r="53" spans="1:11" x14ac:dyDescent="0.3">
      <c r="A53" s="1" t="s">
        <v>55</v>
      </c>
      <c r="B53" s="1" t="s">
        <v>126</v>
      </c>
      <c r="C53" s="11">
        <v>80</v>
      </c>
      <c r="D53" s="128" t="s">
        <v>175</v>
      </c>
      <c r="E53" s="129">
        <v>1</v>
      </c>
      <c r="F53" s="133">
        <f t="shared" si="4"/>
        <v>3.6363636363636362</v>
      </c>
      <c r="G53" s="131">
        <v>40944</v>
      </c>
      <c r="H53" s="131">
        <v>41065</v>
      </c>
      <c r="I53" s="142" t="s">
        <v>288</v>
      </c>
      <c r="J53" s="141">
        <v>87100</v>
      </c>
      <c r="K53" s="7" t="s">
        <v>150</v>
      </c>
    </row>
    <row r="54" spans="1:11" x14ac:dyDescent="0.3">
      <c r="A54" s="1" t="s">
        <v>56</v>
      </c>
      <c r="B54" s="1" t="s">
        <v>74</v>
      </c>
      <c r="C54" s="11">
        <v>80</v>
      </c>
      <c r="D54" s="128" t="s">
        <v>175</v>
      </c>
      <c r="E54" s="129">
        <v>1</v>
      </c>
      <c r="F54" s="133">
        <f t="shared" si="4"/>
        <v>3.6363636363636362</v>
      </c>
      <c r="G54" s="131">
        <v>40944</v>
      </c>
      <c r="H54" s="131">
        <v>41065</v>
      </c>
      <c r="I54" s="142" t="s">
        <v>288</v>
      </c>
      <c r="J54" s="141">
        <v>65700</v>
      </c>
      <c r="K54" s="7" t="s">
        <v>150</v>
      </c>
    </row>
    <row r="55" spans="1:11" x14ac:dyDescent="0.3">
      <c r="A55" s="1">
        <v>6</v>
      </c>
      <c r="B55" s="1" t="s">
        <v>17</v>
      </c>
      <c r="C55" s="10">
        <v>208.5</v>
      </c>
      <c r="D55" s="107" t="s">
        <v>201</v>
      </c>
      <c r="E55" s="108">
        <v>5</v>
      </c>
      <c r="F55" s="111">
        <v>10</v>
      </c>
      <c r="G55" s="115">
        <v>40852</v>
      </c>
      <c r="H55" s="115">
        <v>41126</v>
      </c>
      <c r="I55" s="37">
        <f>SUM(I56,I69)</f>
        <v>99176.25</v>
      </c>
      <c r="J55" s="139"/>
    </row>
    <row r="56" spans="1:11" x14ac:dyDescent="0.3">
      <c r="A56" s="1">
        <v>6.1</v>
      </c>
      <c r="B56" s="1" t="s">
        <v>76</v>
      </c>
      <c r="C56" s="42">
        <v>157.5</v>
      </c>
      <c r="D56" s="47" t="s">
        <v>201</v>
      </c>
      <c r="E56" s="44">
        <v>5</v>
      </c>
      <c r="F56" s="48">
        <f t="shared" si="4"/>
        <v>1.4318181818181819</v>
      </c>
      <c r="G56" s="46">
        <v>41065</v>
      </c>
      <c r="H56" s="46">
        <v>41090</v>
      </c>
      <c r="I56" s="39">
        <f>SUM(J57,I58,J63,I64)</f>
        <v>75743.75</v>
      </c>
      <c r="J56" s="140"/>
    </row>
    <row r="57" spans="1:11" x14ac:dyDescent="0.3">
      <c r="A57" s="1" t="s">
        <v>57</v>
      </c>
      <c r="B57" s="1" t="s">
        <v>18</v>
      </c>
      <c r="C57" s="11">
        <v>25</v>
      </c>
      <c r="D57" s="128" t="s">
        <v>175</v>
      </c>
      <c r="E57" s="129">
        <v>1</v>
      </c>
      <c r="F57" s="133">
        <f t="shared" si="4"/>
        <v>1.1363636363636365</v>
      </c>
      <c r="G57" s="131">
        <v>41065</v>
      </c>
      <c r="H57" s="131">
        <v>41085</v>
      </c>
      <c r="I57" s="143" t="s">
        <v>288</v>
      </c>
      <c r="J57" s="140">
        <v>6500</v>
      </c>
      <c r="K57" s="7" t="s">
        <v>147</v>
      </c>
    </row>
    <row r="58" spans="1:11" x14ac:dyDescent="0.3">
      <c r="A58" s="1" t="s">
        <v>77</v>
      </c>
      <c r="B58" s="1" t="s">
        <v>80</v>
      </c>
      <c r="C58" s="11">
        <v>22.5</v>
      </c>
      <c r="D58" s="128" t="s">
        <v>164</v>
      </c>
      <c r="E58" s="129">
        <v>2</v>
      </c>
      <c r="F58" s="133">
        <f t="shared" si="4"/>
        <v>0.51136363636363635</v>
      </c>
      <c r="G58" s="131">
        <v>41065</v>
      </c>
      <c r="H58" s="131">
        <v>41088</v>
      </c>
      <c r="I58" s="50">
        <f>SUM(I59:I62)</f>
        <v>10643.75</v>
      </c>
      <c r="J58" s="139"/>
    </row>
    <row r="59" spans="1:11" x14ac:dyDescent="0.3">
      <c r="A59" t="s">
        <v>86</v>
      </c>
      <c r="B59" t="s">
        <v>137</v>
      </c>
      <c r="C59" s="7">
        <v>10</v>
      </c>
      <c r="D59" s="28" t="s">
        <v>153</v>
      </c>
      <c r="E59" s="22">
        <v>1</v>
      </c>
      <c r="F59" s="29">
        <f t="shared" si="4"/>
        <v>0.45454545454545453</v>
      </c>
      <c r="G59" s="20">
        <v>41065</v>
      </c>
      <c r="H59" s="20">
        <v>41075</v>
      </c>
      <c r="I59" s="36">
        <f>((75*6.5)*C59/E59)</f>
        <v>4875</v>
      </c>
      <c r="J59" s="139"/>
    </row>
    <row r="60" spans="1:11" x14ac:dyDescent="0.3">
      <c r="A60" t="s">
        <v>87</v>
      </c>
      <c r="B60" t="s">
        <v>138</v>
      </c>
      <c r="C60" s="7">
        <v>10</v>
      </c>
      <c r="D60" s="28" t="s">
        <v>153</v>
      </c>
      <c r="E60" s="22">
        <v>1</v>
      </c>
      <c r="F60" s="29">
        <f t="shared" si="4"/>
        <v>0.45454545454545453</v>
      </c>
      <c r="G60" s="20">
        <v>41075</v>
      </c>
      <c r="H60" s="20">
        <v>41085</v>
      </c>
      <c r="I60" s="36">
        <f>((75*6.5)*C60/E60)</f>
        <v>4875</v>
      </c>
      <c r="J60" s="139"/>
    </row>
    <row r="61" spans="1:11" x14ac:dyDescent="0.3">
      <c r="A61" t="s">
        <v>88</v>
      </c>
      <c r="B61" t="s">
        <v>19</v>
      </c>
      <c r="C61" s="7">
        <v>2</v>
      </c>
      <c r="D61" s="28" t="s">
        <v>292</v>
      </c>
      <c r="E61" s="22">
        <v>1</v>
      </c>
      <c r="F61" s="29">
        <f t="shared" si="4"/>
        <v>9.0909090909090912E-2</v>
      </c>
      <c r="G61" s="20">
        <v>41085</v>
      </c>
      <c r="H61" s="20">
        <v>41088</v>
      </c>
      <c r="I61" s="36">
        <f>((55*6.5)*C61/E61)</f>
        <v>715</v>
      </c>
      <c r="J61" s="139"/>
    </row>
    <row r="62" spans="1:11" x14ac:dyDescent="0.3">
      <c r="A62" t="s">
        <v>89</v>
      </c>
      <c r="B62" t="s">
        <v>20</v>
      </c>
      <c r="C62" s="7">
        <v>0.5</v>
      </c>
      <c r="D62" s="28" t="s">
        <v>292</v>
      </c>
      <c r="E62" s="22">
        <v>1</v>
      </c>
      <c r="F62" s="29">
        <f t="shared" si="4"/>
        <v>2.2727272727272728E-2</v>
      </c>
      <c r="G62" s="20">
        <v>41085</v>
      </c>
      <c r="H62" s="20">
        <v>41085</v>
      </c>
      <c r="I62" s="36">
        <f>((55*6.5)*C62/E62)</f>
        <v>178.75</v>
      </c>
      <c r="J62" s="139"/>
    </row>
    <row r="63" spans="1:11" x14ac:dyDescent="0.3">
      <c r="A63" s="1" t="s">
        <v>78</v>
      </c>
      <c r="B63" s="1" t="s">
        <v>21</v>
      </c>
      <c r="C63" s="11">
        <v>70</v>
      </c>
      <c r="D63" s="128" t="s">
        <v>175</v>
      </c>
      <c r="E63" s="129">
        <v>1</v>
      </c>
      <c r="F63" s="133">
        <f t="shared" si="4"/>
        <v>3.1818181818181817</v>
      </c>
      <c r="G63" s="131">
        <v>40760</v>
      </c>
      <c r="H63" s="131">
        <v>40852</v>
      </c>
      <c r="I63" s="143" t="s">
        <v>288</v>
      </c>
      <c r="J63" s="140">
        <v>25000</v>
      </c>
      <c r="K63" s="7" t="s">
        <v>163</v>
      </c>
    </row>
    <row r="64" spans="1:11" x14ac:dyDescent="0.3">
      <c r="A64" s="1" t="s">
        <v>79</v>
      </c>
      <c r="B64" s="1" t="s">
        <v>22</v>
      </c>
      <c r="C64" s="11">
        <v>40</v>
      </c>
      <c r="D64" s="128" t="s">
        <v>200</v>
      </c>
      <c r="E64" s="129">
        <v>3</v>
      </c>
      <c r="F64" s="133">
        <f t="shared" si="4"/>
        <v>0.60606060606060608</v>
      </c>
      <c r="G64" s="131">
        <v>40852</v>
      </c>
      <c r="H64" s="131">
        <v>41085</v>
      </c>
      <c r="I64" s="50">
        <f>SUM(I65:I68)+SUM(J65:J66)</f>
        <v>33600</v>
      </c>
      <c r="J64" s="140"/>
      <c r="K64" s="12"/>
    </row>
    <row r="65" spans="1:11" x14ac:dyDescent="0.3">
      <c r="A65" s="3" t="s">
        <v>90</v>
      </c>
      <c r="B65" s="3" t="s">
        <v>148</v>
      </c>
      <c r="C65" s="16">
        <v>20</v>
      </c>
      <c r="D65" s="28" t="s">
        <v>199</v>
      </c>
      <c r="E65" s="22">
        <v>2</v>
      </c>
      <c r="F65" s="26">
        <f t="shared" si="4"/>
        <v>0.45454545454545453</v>
      </c>
      <c r="G65" s="20">
        <v>40852</v>
      </c>
      <c r="H65" s="20">
        <v>40882</v>
      </c>
      <c r="I65" s="36">
        <f>(95*6.5)*(C65/E65)</f>
        <v>6175</v>
      </c>
      <c r="J65" s="139">
        <v>5000</v>
      </c>
      <c r="K65" s="12" t="s">
        <v>145</v>
      </c>
    </row>
    <row r="66" spans="1:11" x14ac:dyDescent="0.3">
      <c r="A66" t="s">
        <v>91</v>
      </c>
      <c r="B66" t="s">
        <v>149</v>
      </c>
      <c r="C66" s="7">
        <v>20</v>
      </c>
      <c r="D66" s="28" t="s">
        <v>199</v>
      </c>
      <c r="E66" s="22">
        <v>2</v>
      </c>
      <c r="F66" s="26">
        <f t="shared" si="4"/>
        <v>0.45454545454545453</v>
      </c>
      <c r="G66" s="20">
        <v>40944</v>
      </c>
      <c r="H66" s="20">
        <v>40973</v>
      </c>
      <c r="I66" s="36">
        <f>((95*6.5)*C66/E66)</f>
        <v>6175</v>
      </c>
      <c r="J66" s="139">
        <v>6500</v>
      </c>
      <c r="K66" s="12" t="s">
        <v>150</v>
      </c>
    </row>
    <row r="67" spans="1:11" x14ac:dyDescent="0.3">
      <c r="A67" s="3" t="s">
        <v>92</v>
      </c>
      <c r="B67" t="s">
        <v>84</v>
      </c>
      <c r="C67" s="7">
        <v>10</v>
      </c>
      <c r="D67" s="28" t="s">
        <v>159</v>
      </c>
      <c r="E67" s="22">
        <v>1</v>
      </c>
      <c r="F67" s="24">
        <f t="shared" si="4"/>
        <v>0.45454545454545453</v>
      </c>
      <c r="G67" s="20">
        <v>41065</v>
      </c>
      <c r="H67" s="20">
        <v>41085</v>
      </c>
      <c r="I67" s="36">
        <f>((75*6.5)*C67/E67)</f>
        <v>4875</v>
      </c>
      <c r="J67" s="139"/>
    </row>
    <row r="68" spans="1:11" x14ac:dyDescent="0.3">
      <c r="A68" t="s">
        <v>93</v>
      </c>
      <c r="B68" t="s">
        <v>85</v>
      </c>
      <c r="C68" s="7">
        <v>10</v>
      </c>
      <c r="D68" s="28" t="s">
        <v>159</v>
      </c>
      <c r="E68" s="22">
        <v>1</v>
      </c>
      <c r="F68" s="24">
        <f t="shared" si="4"/>
        <v>0.45454545454545453</v>
      </c>
      <c r="G68" s="20">
        <v>41065</v>
      </c>
      <c r="H68" s="20">
        <v>41085</v>
      </c>
      <c r="I68" s="36">
        <f>((75*6.5)*C68/E68)</f>
        <v>4875</v>
      </c>
      <c r="J68" s="139"/>
    </row>
    <row r="69" spans="1:11" x14ac:dyDescent="0.3">
      <c r="A69" s="1">
        <v>6.2</v>
      </c>
      <c r="B69" s="1" t="s">
        <v>23</v>
      </c>
      <c r="C69" s="42">
        <v>51</v>
      </c>
      <c r="D69" s="43" t="s">
        <v>172</v>
      </c>
      <c r="E69" s="116">
        <v>4</v>
      </c>
      <c r="F69" s="117">
        <f t="shared" si="4"/>
        <v>0.57954545454545459</v>
      </c>
      <c r="G69" s="46">
        <v>40852</v>
      </c>
      <c r="H69" s="46">
        <v>41126</v>
      </c>
      <c r="I69" s="39">
        <f>SUM(I70:I75)</f>
        <v>23432.5</v>
      </c>
      <c r="J69" s="139"/>
    </row>
    <row r="70" spans="1:11" x14ac:dyDescent="0.3">
      <c r="A70" s="3" t="s">
        <v>81</v>
      </c>
      <c r="B70" s="3" t="s">
        <v>83</v>
      </c>
      <c r="C70" s="7">
        <v>1</v>
      </c>
      <c r="D70" s="28" t="s">
        <v>292</v>
      </c>
      <c r="E70" s="22">
        <v>1</v>
      </c>
      <c r="F70" s="24">
        <f t="shared" si="4"/>
        <v>4.5454545454545456E-2</v>
      </c>
      <c r="G70" s="20">
        <v>40852</v>
      </c>
      <c r="H70" s="20">
        <v>40852</v>
      </c>
      <c r="I70" s="36">
        <f>((55*6.5)*C70/E70)</f>
        <v>357.5</v>
      </c>
      <c r="J70" s="139"/>
    </row>
    <row r="71" spans="1:11" x14ac:dyDescent="0.3">
      <c r="A71" t="s">
        <v>94</v>
      </c>
      <c r="B71" t="s">
        <v>151</v>
      </c>
      <c r="C71" s="7">
        <v>15</v>
      </c>
      <c r="D71" s="28" t="s">
        <v>155</v>
      </c>
      <c r="E71" s="22">
        <v>1</v>
      </c>
      <c r="F71" s="24">
        <f t="shared" si="4"/>
        <v>0.68181818181818177</v>
      </c>
      <c r="G71" s="20">
        <v>40944</v>
      </c>
      <c r="H71" s="20">
        <v>40959</v>
      </c>
      <c r="I71" s="36">
        <f>((95*6.5)*C71/E71)</f>
        <v>9262.5</v>
      </c>
      <c r="J71" s="139"/>
    </row>
    <row r="72" spans="1:11" x14ac:dyDescent="0.3">
      <c r="A72" s="3" t="s">
        <v>95</v>
      </c>
      <c r="B72" t="s">
        <v>82</v>
      </c>
      <c r="C72" s="7">
        <v>15</v>
      </c>
      <c r="D72" s="28" t="s">
        <v>160</v>
      </c>
      <c r="E72" s="22">
        <v>1</v>
      </c>
      <c r="F72" s="24">
        <f t="shared" si="4"/>
        <v>0.68181818181818177</v>
      </c>
      <c r="G72" s="20">
        <v>40862</v>
      </c>
      <c r="H72" s="20">
        <v>40913</v>
      </c>
      <c r="I72" s="36">
        <f>((55*6.5)*C72/E72)</f>
        <v>5362.5</v>
      </c>
      <c r="J72" s="139"/>
    </row>
    <row r="73" spans="1:11" x14ac:dyDescent="0.3">
      <c r="A73" t="s">
        <v>96</v>
      </c>
      <c r="B73" t="s">
        <v>84</v>
      </c>
      <c r="C73" s="7">
        <v>10</v>
      </c>
      <c r="D73" s="28" t="s">
        <v>132</v>
      </c>
      <c r="E73" s="22">
        <v>1</v>
      </c>
      <c r="F73" s="24">
        <f t="shared" si="4"/>
        <v>0.45454545454545453</v>
      </c>
      <c r="G73" s="20">
        <v>41075</v>
      </c>
      <c r="H73" s="20">
        <v>41105</v>
      </c>
      <c r="I73" s="36">
        <f>((65*6.5)*C73/E73)</f>
        <v>4225</v>
      </c>
      <c r="J73" s="139"/>
    </row>
    <row r="74" spans="1:11" x14ac:dyDescent="0.3">
      <c r="A74" s="3" t="s">
        <v>97</v>
      </c>
      <c r="B74" t="s">
        <v>85</v>
      </c>
      <c r="C74" s="7">
        <v>10</v>
      </c>
      <c r="D74" s="28" t="s">
        <v>132</v>
      </c>
      <c r="E74" s="22">
        <v>1</v>
      </c>
      <c r="F74" s="24">
        <f t="shared" si="4"/>
        <v>0.45454545454545453</v>
      </c>
      <c r="G74" s="20">
        <v>41085</v>
      </c>
      <c r="H74" s="20">
        <v>41095</v>
      </c>
      <c r="I74" s="36">
        <f>((65*6.5)*C74/E74)</f>
        <v>4225</v>
      </c>
      <c r="J74" s="139"/>
    </row>
    <row r="75" spans="1:11" x14ac:dyDescent="0.3">
      <c r="A75" t="s">
        <v>98</v>
      </c>
      <c r="B75" t="s">
        <v>129</v>
      </c>
      <c r="C75" s="7">
        <v>30</v>
      </c>
      <c r="D75" s="28" t="s">
        <v>158</v>
      </c>
      <c r="E75" s="22">
        <v>1</v>
      </c>
      <c r="F75" s="24">
        <f t="shared" si="4"/>
        <v>1.3636363636363635</v>
      </c>
      <c r="G75" s="20">
        <v>41095</v>
      </c>
      <c r="H75" s="20">
        <v>41126</v>
      </c>
      <c r="I75" s="160">
        <v>0</v>
      </c>
      <c r="J75" s="139"/>
    </row>
    <row r="76" spans="1:11" x14ac:dyDescent="0.3">
      <c r="A76" s="1">
        <v>7</v>
      </c>
      <c r="B76" s="1" t="s">
        <v>24</v>
      </c>
      <c r="C76" s="10">
        <v>4</v>
      </c>
      <c r="D76" s="107" t="s">
        <v>174</v>
      </c>
      <c r="E76" s="108">
        <v>3</v>
      </c>
      <c r="F76" s="111">
        <f t="shared" si="4"/>
        <v>6.0606060606060601E-2</v>
      </c>
      <c r="G76" s="115">
        <v>41126</v>
      </c>
      <c r="H76" s="115">
        <v>41151</v>
      </c>
      <c r="I76" s="37">
        <f>I77</f>
        <v>4062.5</v>
      </c>
      <c r="J76" s="139"/>
    </row>
    <row r="77" spans="1:11" x14ac:dyDescent="0.3">
      <c r="A77" s="1">
        <v>7.1</v>
      </c>
      <c r="B77" s="1" t="s">
        <v>103</v>
      </c>
      <c r="C77" s="118">
        <f>SUM(C78:C81)</f>
        <v>11</v>
      </c>
      <c r="D77" s="47" t="s">
        <v>173</v>
      </c>
      <c r="E77" s="44">
        <v>3</v>
      </c>
      <c r="F77" s="48">
        <f t="shared" si="4"/>
        <v>0.16666666666666666</v>
      </c>
      <c r="G77" s="46">
        <v>41126</v>
      </c>
      <c r="H77" s="46">
        <v>41151</v>
      </c>
      <c r="I77" s="39">
        <f>SUM(I78:I81)</f>
        <v>4062.5</v>
      </c>
      <c r="J77" s="139"/>
    </row>
    <row r="78" spans="1:11" x14ac:dyDescent="0.3">
      <c r="A78" t="s">
        <v>104</v>
      </c>
      <c r="B78" t="s">
        <v>99</v>
      </c>
      <c r="C78" s="7">
        <v>5</v>
      </c>
      <c r="D78" s="28" t="s">
        <v>292</v>
      </c>
      <c r="E78" s="22">
        <v>1</v>
      </c>
      <c r="F78" s="24">
        <f t="shared" si="4"/>
        <v>0.22727272727272727</v>
      </c>
      <c r="G78" s="20">
        <v>41126</v>
      </c>
      <c r="H78" s="20">
        <v>41131</v>
      </c>
      <c r="I78" s="36">
        <f>((55*6.5)*C78/E78)</f>
        <v>1787.5</v>
      </c>
      <c r="J78" s="139"/>
    </row>
    <row r="79" spans="1:11" x14ac:dyDescent="0.3">
      <c r="A79" t="s">
        <v>105</v>
      </c>
      <c r="B79" t="s">
        <v>101</v>
      </c>
      <c r="C79" s="7">
        <v>5</v>
      </c>
      <c r="D79" s="28" t="s">
        <v>292</v>
      </c>
      <c r="E79" s="22">
        <v>1</v>
      </c>
      <c r="F79" s="24">
        <f t="shared" si="4"/>
        <v>0.22727272727272727</v>
      </c>
      <c r="G79" s="20">
        <v>41131</v>
      </c>
      <c r="H79" s="20">
        <v>41136</v>
      </c>
      <c r="I79" s="36">
        <f>((55*6.5)*C79/E79)</f>
        <v>1787.5</v>
      </c>
      <c r="J79" s="139"/>
    </row>
    <row r="80" spans="1:11" x14ac:dyDescent="0.3">
      <c r="A80" t="s">
        <v>106</v>
      </c>
      <c r="B80" t="s">
        <v>100</v>
      </c>
      <c r="C80" s="7">
        <v>1</v>
      </c>
      <c r="D80" s="28" t="s">
        <v>153</v>
      </c>
      <c r="E80" s="22">
        <v>1</v>
      </c>
      <c r="F80" s="24">
        <f t="shared" si="4"/>
        <v>4.5454545454545456E-2</v>
      </c>
      <c r="G80" s="20">
        <v>41136</v>
      </c>
      <c r="H80" s="20">
        <v>41136</v>
      </c>
      <c r="I80" s="36">
        <f>((75*6.5)*C80/E80)</f>
        <v>487.5</v>
      </c>
      <c r="J80" s="139"/>
    </row>
    <row r="81" spans="1:11" x14ac:dyDescent="0.3">
      <c r="A81" t="s">
        <v>107</v>
      </c>
      <c r="B81" t="s">
        <v>102</v>
      </c>
      <c r="C81" s="7">
        <v>0</v>
      </c>
      <c r="D81" s="28" t="s">
        <v>156</v>
      </c>
      <c r="E81" s="22">
        <v>1</v>
      </c>
      <c r="F81" s="24">
        <f t="shared" si="4"/>
        <v>0</v>
      </c>
      <c r="G81" s="20">
        <v>41151</v>
      </c>
      <c r="H81" s="20">
        <v>41151</v>
      </c>
      <c r="I81" s="144">
        <f t="shared" ref="I81" si="5">65*6.5*C81</f>
        <v>0</v>
      </c>
      <c r="J81" s="139"/>
    </row>
    <row r="82" spans="1:11" x14ac:dyDescent="0.3">
      <c r="A82" s="1">
        <v>8</v>
      </c>
      <c r="B82" s="1" t="s">
        <v>25</v>
      </c>
      <c r="C82" s="10">
        <v>170</v>
      </c>
      <c r="D82" s="112" t="s">
        <v>202</v>
      </c>
      <c r="E82" s="113">
        <v>1</v>
      </c>
      <c r="F82" s="114">
        <f t="shared" si="4"/>
        <v>7.7272727272727275</v>
      </c>
      <c r="G82" s="115">
        <v>41065</v>
      </c>
      <c r="H82" s="115">
        <v>41233</v>
      </c>
      <c r="I82" s="37">
        <f>SUM(I83,I91)</f>
        <v>113851</v>
      </c>
      <c r="J82" s="139"/>
    </row>
    <row r="83" spans="1:11" x14ac:dyDescent="0.3">
      <c r="A83" s="1">
        <v>8.1</v>
      </c>
      <c r="B83" s="1" t="s">
        <v>109</v>
      </c>
      <c r="C83" s="42">
        <v>120</v>
      </c>
      <c r="D83" s="43" t="s">
        <v>203</v>
      </c>
      <c r="E83" s="116">
        <v>1</v>
      </c>
      <c r="F83" s="117">
        <f t="shared" si="4"/>
        <v>5.4545454545454541</v>
      </c>
      <c r="G83" s="46">
        <v>41065</v>
      </c>
      <c r="H83" s="46">
        <v>41172</v>
      </c>
      <c r="I83" s="39">
        <f>SUM(J83,I84:I90)</f>
        <v>83513</v>
      </c>
      <c r="J83" s="140">
        <v>62000</v>
      </c>
      <c r="K83" s="14" t="s">
        <v>146</v>
      </c>
    </row>
    <row r="84" spans="1:11" x14ac:dyDescent="0.3">
      <c r="A84" t="s">
        <v>111</v>
      </c>
      <c r="B84" t="s">
        <v>177</v>
      </c>
      <c r="C84" s="7">
        <v>5</v>
      </c>
      <c r="D84" s="4" t="s">
        <v>204</v>
      </c>
      <c r="E84" s="22">
        <v>2</v>
      </c>
      <c r="F84" s="24">
        <f t="shared" ref="F84:F90" si="6">(C84/E84)/22</f>
        <v>0.11363636363636363</v>
      </c>
      <c r="G84" s="20">
        <v>41105</v>
      </c>
      <c r="H84" s="20">
        <v>41110</v>
      </c>
      <c r="I84" s="36">
        <f>((65*6.5)*C84/E84)+((55*6.5)*C84/E84)</f>
        <v>1950</v>
      </c>
      <c r="J84" s="140"/>
      <c r="K84" s="14"/>
    </row>
    <row r="85" spans="1:11" x14ac:dyDescent="0.3">
      <c r="A85" t="s">
        <v>112</v>
      </c>
      <c r="B85" t="s">
        <v>178</v>
      </c>
      <c r="C85" s="7">
        <v>5</v>
      </c>
      <c r="D85" s="4" t="s">
        <v>204</v>
      </c>
      <c r="E85" s="22">
        <v>2</v>
      </c>
      <c r="F85" s="24">
        <f t="shared" si="6"/>
        <v>0.11363636363636363</v>
      </c>
      <c r="G85" s="20">
        <v>41105</v>
      </c>
      <c r="H85" s="20">
        <v>41110</v>
      </c>
      <c r="I85" s="36">
        <f>((65*6.5)*C85/E85)+((55*6.5)*C85/E85)</f>
        <v>1950</v>
      </c>
      <c r="J85" s="140"/>
      <c r="K85" s="14"/>
    </row>
    <row r="86" spans="1:11" x14ac:dyDescent="0.3">
      <c r="A86" t="s">
        <v>113</v>
      </c>
      <c r="B86" t="s">
        <v>179</v>
      </c>
      <c r="C86" s="7">
        <v>5</v>
      </c>
      <c r="D86" s="4" t="s">
        <v>204</v>
      </c>
      <c r="E86" s="22">
        <v>2</v>
      </c>
      <c r="F86" s="24">
        <f t="shared" si="6"/>
        <v>0.11363636363636363</v>
      </c>
      <c r="G86" s="20">
        <v>41120</v>
      </c>
      <c r="H86" s="20">
        <v>41151</v>
      </c>
      <c r="I86" s="36">
        <f>((65*6.5)*C86/E86)+((55*6.5)*C86/E86)</f>
        <v>1950</v>
      </c>
      <c r="J86" s="140"/>
      <c r="K86" s="14"/>
    </row>
    <row r="87" spans="1:11" x14ac:dyDescent="0.3">
      <c r="A87" t="s">
        <v>114</v>
      </c>
      <c r="B87" t="s">
        <v>180</v>
      </c>
      <c r="C87" s="7">
        <v>5</v>
      </c>
      <c r="D87" s="4" t="s">
        <v>204</v>
      </c>
      <c r="E87" s="22">
        <v>2</v>
      </c>
      <c r="F87" s="24">
        <f t="shared" si="6"/>
        <v>0.11363636363636363</v>
      </c>
      <c r="G87" s="20">
        <v>41120</v>
      </c>
      <c r="H87" s="20">
        <v>41151</v>
      </c>
      <c r="I87" s="36">
        <f>((65*6.5)*C87/E87)+((55*6.5)*C87/E87)</f>
        <v>1950</v>
      </c>
      <c r="J87" s="140"/>
      <c r="K87" s="14"/>
    </row>
    <row r="88" spans="1:11" x14ac:dyDescent="0.3">
      <c r="A88" t="s">
        <v>115</v>
      </c>
      <c r="B88" t="s">
        <v>108</v>
      </c>
      <c r="C88" s="7">
        <v>15</v>
      </c>
      <c r="D88" s="4" t="s">
        <v>170</v>
      </c>
      <c r="E88" s="22">
        <v>1</v>
      </c>
      <c r="F88" s="24">
        <f t="shared" si="6"/>
        <v>0.68181818181818177</v>
      </c>
      <c r="G88" s="20">
        <v>41065</v>
      </c>
      <c r="H88" s="20">
        <v>41085</v>
      </c>
      <c r="I88" s="36">
        <f>((95*6.5)*C88/E88)</f>
        <v>9262.5</v>
      </c>
      <c r="J88" s="140"/>
      <c r="K88" s="14"/>
    </row>
    <row r="89" spans="1:11" x14ac:dyDescent="0.3">
      <c r="A89" t="s">
        <v>116</v>
      </c>
      <c r="B89" t="s">
        <v>181</v>
      </c>
      <c r="C89" s="7">
        <v>5</v>
      </c>
      <c r="D89" s="4" t="s">
        <v>132</v>
      </c>
      <c r="E89" s="22">
        <v>1</v>
      </c>
      <c r="F89" s="24">
        <f t="shared" si="6"/>
        <v>0.22727272727272727</v>
      </c>
      <c r="G89" s="20">
        <v>41085</v>
      </c>
      <c r="H89" s="20">
        <v>41090</v>
      </c>
      <c r="I89" s="36">
        <f>((65*6.5)*C89/E89)</f>
        <v>2112.5</v>
      </c>
      <c r="J89" s="140"/>
      <c r="K89" s="14"/>
    </row>
    <row r="90" spans="1:11" x14ac:dyDescent="0.3">
      <c r="A90" t="s">
        <v>143</v>
      </c>
      <c r="B90" t="s">
        <v>182</v>
      </c>
      <c r="C90" s="7">
        <v>5</v>
      </c>
      <c r="D90" s="4" t="s">
        <v>176</v>
      </c>
      <c r="E90" s="22">
        <v>5</v>
      </c>
      <c r="F90" s="24">
        <f t="shared" si="6"/>
        <v>4.5454545454545456E-2</v>
      </c>
      <c r="G90" s="20">
        <v>41167</v>
      </c>
      <c r="H90" s="20">
        <v>41172</v>
      </c>
      <c r="I90" s="145">
        <v>2338</v>
      </c>
      <c r="J90" s="140"/>
      <c r="K90" s="14"/>
    </row>
    <row r="91" spans="1:11" x14ac:dyDescent="0.3">
      <c r="A91" s="1">
        <v>8.1999999999999993</v>
      </c>
      <c r="B91" s="1" t="s">
        <v>110</v>
      </c>
      <c r="C91" s="42">
        <v>50</v>
      </c>
      <c r="D91" s="43" t="s">
        <v>175</v>
      </c>
      <c r="E91" s="116">
        <v>1</v>
      </c>
      <c r="F91" s="117">
        <f t="shared" si="4"/>
        <v>2.2727272727272729</v>
      </c>
      <c r="G91" s="46">
        <v>41161</v>
      </c>
      <c r="H91" s="46">
        <v>41223</v>
      </c>
      <c r="I91" s="39">
        <f>SUM(J91,I92)</f>
        <v>30338</v>
      </c>
      <c r="J91" s="140">
        <v>28000</v>
      </c>
      <c r="K91" s="14" t="s">
        <v>146</v>
      </c>
    </row>
    <row r="92" spans="1:11" x14ac:dyDescent="0.3">
      <c r="A92" t="s">
        <v>117</v>
      </c>
      <c r="B92" t="s">
        <v>183</v>
      </c>
      <c r="C92" s="7">
        <v>5</v>
      </c>
      <c r="D92" s="4" t="s">
        <v>176</v>
      </c>
      <c r="E92" s="22">
        <v>3</v>
      </c>
      <c r="F92" s="24">
        <f t="shared" ref="F92" si="7">(C92/E92)/22</f>
        <v>7.575757575757576E-2</v>
      </c>
      <c r="G92" s="20">
        <v>41197</v>
      </c>
      <c r="H92" s="20">
        <v>41202</v>
      </c>
      <c r="I92" s="145">
        <v>2338</v>
      </c>
      <c r="J92" s="140"/>
      <c r="K92" s="14"/>
    </row>
    <row r="93" spans="1:11" x14ac:dyDescent="0.3">
      <c r="A93" s="1">
        <v>9</v>
      </c>
      <c r="B93" s="1" t="s">
        <v>26</v>
      </c>
      <c r="C93" s="10">
        <v>40.799999999999997</v>
      </c>
      <c r="D93" s="112"/>
      <c r="E93" s="113">
        <v>1</v>
      </c>
      <c r="F93" s="114">
        <f t="shared" si="4"/>
        <v>1.8545454545454545</v>
      </c>
      <c r="G93" s="115">
        <v>41223</v>
      </c>
      <c r="H93" s="115">
        <v>41233</v>
      </c>
      <c r="I93" s="37">
        <f>SUM(I94:I95)</f>
        <v>17026.75</v>
      </c>
      <c r="J93" s="139"/>
    </row>
    <row r="94" spans="1:11" x14ac:dyDescent="0.3">
      <c r="A94" s="3">
        <v>9.1</v>
      </c>
      <c r="B94" s="1" t="s">
        <v>119</v>
      </c>
      <c r="C94" s="42">
        <v>30</v>
      </c>
      <c r="D94" s="47" t="s">
        <v>131</v>
      </c>
      <c r="E94" s="44">
        <v>1</v>
      </c>
      <c r="F94" s="48">
        <f t="shared" si="4"/>
        <v>1.3636363636363635</v>
      </c>
      <c r="G94" s="49">
        <v>41223</v>
      </c>
      <c r="H94" s="49">
        <v>41263</v>
      </c>
      <c r="I94" s="40">
        <f>((65*6.5)*C94/E94)</f>
        <v>12675</v>
      </c>
      <c r="J94" s="139"/>
    </row>
    <row r="95" spans="1:11" x14ac:dyDescent="0.3">
      <c r="A95" s="1">
        <v>9.1999999999999993</v>
      </c>
      <c r="B95" s="1" t="s">
        <v>118</v>
      </c>
      <c r="C95" s="42">
        <v>10.3</v>
      </c>
      <c r="D95" s="47" t="s">
        <v>131</v>
      </c>
      <c r="E95" s="44">
        <v>1</v>
      </c>
      <c r="F95" s="48">
        <f t="shared" si="4"/>
        <v>0.4681818181818182</v>
      </c>
      <c r="G95" s="49">
        <v>41223</v>
      </c>
      <c r="H95" s="49">
        <v>41233</v>
      </c>
      <c r="I95" s="40">
        <f>((65*6.5)*C95/E95)</f>
        <v>4351.75</v>
      </c>
      <c r="J95" s="139"/>
    </row>
    <row r="96" spans="1:11" x14ac:dyDescent="0.3">
      <c r="A96" s="1" t="s">
        <v>136</v>
      </c>
      <c r="C96" s="9">
        <f>C2+C12+C15+C35+C48+C55+C76+C82+C93</f>
        <v>1452.3</v>
      </c>
      <c r="D96" s="107"/>
      <c r="E96" s="108"/>
      <c r="F96" s="111"/>
      <c r="G96" s="115">
        <v>40548</v>
      </c>
      <c r="H96" s="115">
        <v>41233</v>
      </c>
      <c r="I96" s="37"/>
      <c r="J96" s="139"/>
    </row>
    <row r="97" spans="1:10" x14ac:dyDescent="0.3">
      <c r="A97" t="s">
        <v>205</v>
      </c>
      <c r="I97" s="51">
        <f>SUM(I2,I12,I15,I35,I48,I55,I76,I82,I93)</f>
        <v>761965.66666666674</v>
      </c>
      <c r="J97" s="139"/>
    </row>
    <row r="98" spans="1:10" x14ac:dyDescent="0.3">
      <c r="B98" s="1" t="s">
        <v>184</v>
      </c>
    </row>
    <row r="100" spans="1:10" x14ac:dyDescent="0.3">
      <c r="B100" s="33" t="s">
        <v>185</v>
      </c>
    </row>
    <row r="101" spans="1:10" x14ac:dyDescent="0.3">
      <c r="B101" s="34" t="s">
        <v>192</v>
      </c>
    </row>
    <row r="102" spans="1:10" x14ac:dyDescent="0.3">
      <c r="B102" s="34" t="s">
        <v>186</v>
      </c>
    </row>
    <row r="103" spans="1:10" x14ac:dyDescent="0.3">
      <c r="B103" s="34" t="s">
        <v>187</v>
      </c>
    </row>
    <row r="104" spans="1:10" x14ac:dyDescent="0.3">
      <c r="B104" s="34" t="s">
        <v>188</v>
      </c>
    </row>
    <row r="105" spans="1:10" x14ac:dyDescent="0.3">
      <c r="B105" s="34" t="s">
        <v>189</v>
      </c>
    </row>
    <row r="106" spans="1:10" x14ac:dyDescent="0.3">
      <c r="B106" s="34" t="s">
        <v>190</v>
      </c>
    </row>
    <row r="107" spans="1:10" x14ac:dyDescent="0.3">
      <c r="B107" s="34" t="s">
        <v>289</v>
      </c>
    </row>
    <row r="108" spans="1:10" x14ac:dyDescent="0.3">
      <c r="B108" s="34" t="s">
        <v>290</v>
      </c>
    </row>
    <row r="109" spans="1:10" x14ac:dyDescent="0.3">
      <c r="B109" s="34"/>
    </row>
    <row r="110" spans="1:10" x14ac:dyDescent="0.3">
      <c r="B110" s="34" t="s">
        <v>191</v>
      </c>
    </row>
  </sheetData>
  <autoFilter ref="A1:K9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6"/>
  <sheetViews>
    <sheetView topLeftCell="F1" workbookViewId="0">
      <selection activeCell="G13" sqref="G13"/>
    </sheetView>
  </sheetViews>
  <sheetFormatPr defaultRowHeight="14.4" x14ac:dyDescent="0.3"/>
  <cols>
    <col min="1" max="1" width="28.88671875" customWidth="1"/>
    <col min="2" max="2" width="10.6640625" style="7" customWidth="1"/>
    <col min="3" max="3" width="9.88671875" bestFit="1" customWidth="1"/>
    <col min="5" max="5" width="12.44140625" customWidth="1"/>
    <col min="6" max="6" width="9.88671875" bestFit="1" customWidth="1"/>
    <col min="8" max="8" width="13.88671875" customWidth="1"/>
    <col min="9" max="9" width="9.88671875" bestFit="1" customWidth="1"/>
    <col min="11" max="11" width="12" customWidth="1"/>
    <col min="12" max="12" width="9.88671875" bestFit="1" customWidth="1"/>
    <col min="14" max="14" width="11.77734375" customWidth="1"/>
    <col min="15" max="15" width="9.88671875" bestFit="1" customWidth="1"/>
    <col min="16" max="16" width="10.77734375" customWidth="1"/>
    <col min="17" max="17" width="13.33203125" customWidth="1"/>
    <col min="18" max="18" width="9.88671875" bestFit="1" customWidth="1"/>
    <col min="20" max="20" width="13.88671875" customWidth="1"/>
    <col min="21" max="21" width="9.88671875" bestFit="1" customWidth="1"/>
    <col min="22" max="23" width="12.33203125" customWidth="1"/>
    <col min="24" max="24" width="9.88671875" bestFit="1" customWidth="1"/>
    <col min="26" max="26" width="14.21875" customWidth="1"/>
    <col min="27" max="27" width="9.88671875" bestFit="1" customWidth="1"/>
    <col min="29" max="29" width="9.77734375" bestFit="1" customWidth="1"/>
    <col min="30" max="30" width="10.77734375" customWidth="1"/>
    <col min="32" max="32" width="9.77734375" bestFit="1" customWidth="1"/>
    <col min="33" max="33" width="9.88671875" bestFit="1" customWidth="1"/>
    <col min="35" max="35" width="9.77734375" bestFit="1" customWidth="1"/>
    <col min="36" max="36" width="9.88671875" bestFit="1" customWidth="1"/>
    <col min="38" max="38" width="9.77734375" bestFit="1" customWidth="1"/>
  </cols>
  <sheetData>
    <row r="1" spans="1:47" x14ac:dyDescent="0.3">
      <c r="U1" s="178"/>
      <c r="V1" s="179"/>
      <c r="W1" s="180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</row>
    <row r="2" spans="1:47" x14ac:dyDescent="0.3">
      <c r="C2" s="186" t="s">
        <v>272</v>
      </c>
      <c r="D2" s="187"/>
      <c r="E2" s="187"/>
      <c r="F2" s="187"/>
      <c r="G2" s="187"/>
      <c r="H2" s="187"/>
      <c r="I2" s="187"/>
      <c r="J2" s="187"/>
      <c r="K2" s="188"/>
      <c r="L2" s="181" t="s">
        <v>273</v>
      </c>
      <c r="M2" s="182"/>
      <c r="N2" s="182"/>
      <c r="O2" s="182"/>
      <c r="P2" s="182"/>
      <c r="Q2" s="182"/>
      <c r="R2" s="182"/>
      <c r="S2" s="182"/>
      <c r="T2" s="182"/>
      <c r="U2" s="181" t="s">
        <v>274</v>
      </c>
      <c r="V2" s="182"/>
      <c r="W2" s="183"/>
      <c r="X2" s="150"/>
      <c r="Y2" s="150"/>
      <c r="Z2" s="150"/>
      <c r="AA2" s="150"/>
      <c r="AB2" s="150"/>
      <c r="AC2" s="150"/>
      <c r="AD2" s="184"/>
      <c r="AE2" s="184"/>
      <c r="AF2" s="184"/>
      <c r="AG2" s="184"/>
      <c r="AH2" s="184"/>
      <c r="AI2" s="184"/>
      <c r="AJ2" s="184"/>
      <c r="AK2" s="184"/>
      <c r="AL2" s="184"/>
    </row>
    <row r="3" spans="1:47" ht="13.05" customHeight="1" x14ac:dyDescent="0.3">
      <c r="A3" s="97"/>
      <c r="B3" s="98" t="s">
        <v>275</v>
      </c>
      <c r="C3" s="185" t="s">
        <v>218</v>
      </c>
      <c r="D3" s="185"/>
      <c r="E3" s="185"/>
      <c r="F3" s="185" t="s">
        <v>219</v>
      </c>
      <c r="G3" s="185"/>
      <c r="H3" s="185"/>
      <c r="I3" s="185" t="s">
        <v>220</v>
      </c>
      <c r="J3" s="185"/>
      <c r="K3" s="185"/>
      <c r="L3" s="185" t="s">
        <v>221</v>
      </c>
      <c r="M3" s="185"/>
      <c r="N3" s="105"/>
      <c r="O3" s="185" t="s">
        <v>222</v>
      </c>
      <c r="P3" s="185"/>
      <c r="Q3" s="105"/>
      <c r="R3" s="181" t="s">
        <v>223</v>
      </c>
      <c r="S3" s="182"/>
      <c r="T3" s="182"/>
      <c r="U3" s="185" t="s">
        <v>224</v>
      </c>
      <c r="V3" s="185"/>
      <c r="W3" s="185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</row>
    <row r="4" spans="1:47" ht="25.95" customHeight="1" x14ac:dyDescent="0.3">
      <c r="A4" s="99" t="s">
        <v>267</v>
      </c>
      <c r="B4" s="98"/>
      <c r="C4" s="105" t="s">
        <v>271</v>
      </c>
      <c r="D4" s="136" t="s">
        <v>144</v>
      </c>
      <c r="E4" s="105" t="s">
        <v>276</v>
      </c>
      <c r="F4" s="105" t="s">
        <v>271</v>
      </c>
      <c r="G4" s="136" t="s">
        <v>144</v>
      </c>
      <c r="H4" s="105" t="s">
        <v>276</v>
      </c>
      <c r="I4" s="105" t="s">
        <v>271</v>
      </c>
      <c r="J4" s="136" t="s">
        <v>144</v>
      </c>
      <c r="K4" s="105" t="s">
        <v>276</v>
      </c>
      <c r="L4" s="105" t="s">
        <v>271</v>
      </c>
      <c r="M4" s="136" t="s">
        <v>144</v>
      </c>
      <c r="N4" s="105" t="s">
        <v>276</v>
      </c>
      <c r="O4" s="105" t="s">
        <v>271</v>
      </c>
      <c r="P4" s="136" t="s">
        <v>144</v>
      </c>
      <c r="Q4" s="105" t="s">
        <v>276</v>
      </c>
      <c r="R4" s="105" t="s">
        <v>271</v>
      </c>
      <c r="S4" s="136" t="s">
        <v>144</v>
      </c>
      <c r="T4" s="106" t="s">
        <v>276</v>
      </c>
      <c r="U4" s="105" t="s">
        <v>271</v>
      </c>
      <c r="V4" s="136" t="s">
        <v>144</v>
      </c>
      <c r="W4" s="105" t="s">
        <v>276</v>
      </c>
      <c r="X4" s="151"/>
      <c r="Y4" s="151"/>
      <c r="Z4" s="151"/>
      <c r="AA4" s="151"/>
      <c r="AB4" s="151"/>
      <c r="AC4" s="151"/>
      <c r="AD4" s="151"/>
      <c r="AE4" s="152"/>
      <c r="AF4" s="151"/>
      <c r="AG4" s="151"/>
      <c r="AH4" s="152"/>
      <c r="AI4" s="151"/>
      <c r="AJ4" s="151"/>
      <c r="AK4" s="152"/>
      <c r="AL4" s="151"/>
      <c r="AM4" s="18"/>
      <c r="AN4" s="18"/>
      <c r="AO4" s="18"/>
      <c r="AP4" s="18"/>
      <c r="AQ4" s="18"/>
      <c r="AR4" s="18"/>
      <c r="AS4" s="18"/>
      <c r="AT4" s="18"/>
      <c r="AU4" s="18"/>
    </row>
    <row r="5" spans="1:47" ht="22.95" customHeight="1" x14ac:dyDescent="0.3">
      <c r="A5" s="97" t="s">
        <v>161</v>
      </c>
      <c r="B5" s="135">
        <v>422.5</v>
      </c>
      <c r="C5" s="149">
        <f>B5*22</f>
        <v>9295</v>
      </c>
      <c r="D5" s="137">
        <v>0</v>
      </c>
      <c r="E5" s="148">
        <f>C5-D5</f>
        <v>9295</v>
      </c>
      <c r="F5" s="149">
        <f>B5*22</f>
        <v>9295</v>
      </c>
      <c r="G5" s="137">
        <v>0</v>
      </c>
      <c r="H5" s="148">
        <f>F5-G5</f>
        <v>9295</v>
      </c>
      <c r="I5" s="149">
        <f>B5*22</f>
        <v>9295</v>
      </c>
      <c r="J5" s="137">
        <v>8027.5</v>
      </c>
      <c r="K5" s="137">
        <f>I5-J5</f>
        <v>1267.5</v>
      </c>
      <c r="L5" s="149">
        <f>B5*22</f>
        <v>9295</v>
      </c>
      <c r="M5" s="137">
        <v>9295</v>
      </c>
      <c r="N5" s="148">
        <f>L5-M5</f>
        <v>0</v>
      </c>
      <c r="O5" s="149">
        <f>B5*22</f>
        <v>9295</v>
      </c>
      <c r="P5" s="137">
        <v>2112.5</v>
      </c>
      <c r="Q5" s="148">
        <f>O5-P5</f>
        <v>7182.5</v>
      </c>
      <c r="R5" s="149">
        <f>B5*22</f>
        <v>9295</v>
      </c>
      <c r="S5" s="137"/>
      <c r="T5" s="154">
        <f>R5-S5</f>
        <v>9295</v>
      </c>
      <c r="U5" s="149">
        <f>B5*22</f>
        <v>9295</v>
      </c>
      <c r="V5" s="137"/>
      <c r="W5" s="148">
        <f>U5-V5</f>
        <v>9295</v>
      </c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</row>
    <row r="6" spans="1:47" ht="22.5" customHeight="1" x14ac:dyDescent="0.3">
      <c r="A6" s="97" t="s">
        <v>268</v>
      </c>
      <c r="B6" s="135">
        <v>487.5</v>
      </c>
      <c r="C6" s="149">
        <f t="shared" ref="C6:C7" si="0">B6*22</f>
        <v>10725</v>
      </c>
      <c r="D6" s="137">
        <v>0</v>
      </c>
      <c r="E6" s="148">
        <f t="shared" ref="E6:E7" si="1">C6-D6</f>
        <v>10725</v>
      </c>
      <c r="F6" s="149">
        <f t="shared" ref="F6:F7" si="2">B6*22</f>
        <v>10725</v>
      </c>
      <c r="G6" s="137">
        <v>0</v>
      </c>
      <c r="H6" s="148">
        <f t="shared" ref="H6:H7" si="3">F6-G6</f>
        <v>10725</v>
      </c>
      <c r="I6" s="149">
        <f t="shared" ref="I6:I7" si="4">B6*22</f>
        <v>10725</v>
      </c>
      <c r="J6" s="137">
        <v>487.5</v>
      </c>
      <c r="K6" s="137">
        <f t="shared" ref="K6:K7" si="5">I6-J6</f>
        <v>10237.5</v>
      </c>
      <c r="L6" s="149">
        <f t="shared" ref="L6:L7" si="6">B6*22</f>
        <v>10725</v>
      </c>
      <c r="M6" s="137">
        <v>0</v>
      </c>
      <c r="N6" s="148">
        <f t="shared" ref="N6:N7" si="7">L6-M6</f>
        <v>10725</v>
      </c>
      <c r="O6" s="149">
        <f t="shared" ref="O6:O7" si="8">B6*22</f>
        <v>10725</v>
      </c>
      <c r="P6" s="137">
        <v>0</v>
      </c>
      <c r="Q6" s="148">
        <f t="shared" ref="Q6:Q7" si="9">O6-P6</f>
        <v>10725</v>
      </c>
      <c r="R6" s="149">
        <f t="shared" ref="R6:R7" si="10">B6*22</f>
        <v>10725</v>
      </c>
      <c r="S6" s="137"/>
      <c r="T6" s="154">
        <f t="shared" ref="T6:T7" si="11">R6-S6</f>
        <v>10725</v>
      </c>
      <c r="U6" s="149">
        <f t="shared" ref="U6:U7" si="12">B6*22</f>
        <v>10725</v>
      </c>
      <c r="V6" s="137"/>
      <c r="W6" s="148">
        <f t="shared" ref="W6:W7" si="13">U6-V6</f>
        <v>10725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</row>
    <row r="7" spans="1:47" ht="31.05" customHeight="1" x14ac:dyDescent="0.3">
      <c r="A7" s="97" t="s">
        <v>269</v>
      </c>
      <c r="B7" s="135">
        <v>617</v>
      </c>
      <c r="C7" s="149">
        <f t="shared" si="0"/>
        <v>13574</v>
      </c>
      <c r="D7" s="137">
        <v>0</v>
      </c>
      <c r="E7" s="148">
        <f t="shared" si="1"/>
        <v>13574</v>
      </c>
      <c r="F7" s="149">
        <f t="shared" si="2"/>
        <v>13574</v>
      </c>
      <c r="G7" s="137">
        <v>0</v>
      </c>
      <c r="H7" s="148">
        <f t="shared" si="3"/>
        <v>13574</v>
      </c>
      <c r="I7" s="149">
        <f t="shared" si="4"/>
        <v>13574</v>
      </c>
      <c r="J7" s="137">
        <v>0</v>
      </c>
      <c r="K7" s="137">
        <f t="shared" si="5"/>
        <v>13574</v>
      </c>
      <c r="L7" s="149">
        <f t="shared" si="6"/>
        <v>13574</v>
      </c>
      <c r="M7" s="137">
        <v>0</v>
      </c>
      <c r="N7" s="148">
        <f t="shared" si="7"/>
        <v>13574</v>
      </c>
      <c r="O7" s="149">
        <f t="shared" si="8"/>
        <v>13574</v>
      </c>
      <c r="P7" s="137">
        <v>0</v>
      </c>
      <c r="Q7" s="148">
        <f t="shared" si="9"/>
        <v>13574</v>
      </c>
      <c r="R7" s="149">
        <f t="shared" si="10"/>
        <v>13574</v>
      </c>
      <c r="S7" s="137"/>
      <c r="T7" s="154">
        <f t="shared" si="11"/>
        <v>13574</v>
      </c>
      <c r="U7" s="149">
        <f t="shared" si="12"/>
        <v>13574</v>
      </c>
      <c r="V7" s="137"/>
      <c r="W7" s="148">
        <f t="shared" si="13"/>
        <v>13574</v>
      </c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</row>
    <row r="9" spans="1:47" x14ac:dyDescent="0.3">
      <c r="A9" s="1" t="s">
        <v>270</v>
      </c>
      <c r="C9" s="181" t="s">
        <v>272</v>
      </c>
      <c r="D9" s="182"/>
      <c r="E9" s="182"/>
      <c r="F9" s="182"/>
      <c r="G9" s="182"/>
      <c r="H9" s="183"/>
      <c r="I9" s="181" t="s">
        <v>294</v>
      </c>
      <c r="J9" s="182"/>
      <c r="K9" s="182"/>
      <c r="L9" s="182"/>
      <c r="M9" s="182"/>
      <c r="N9" s="183"/>
      <c r="O9" s="181" t="s">
        <v>274</v>
      </c>
      <c r="P9" s="183"/>
    </row>
    <row r="10" spans="1:47" ht="21" customHeight="1" x14ac:dyDescent="0.3">
      <c r="A10" s="97"/>
      <c r="B10" s="98"/>
      <c r="C10" s="185" t="s">
        <v>218</v>
      </c>
      <c r="D10" s="185"/>
      <c r="E10" s="185" t="s">
        <v>219</v>
      </c>
      <c r="F10" s="185"/>
      <c r="G10" s="185" t="s">
        <v>220</v>
      </c>
      <c r="H10" s="185"/>
      <c r="I10" s="185" t="s">
        <v>221</v>
      </c>
      <c r="J10" s="185"/>
      <c r="K10" s="185" t="s">
        <v>222</v>
      </c>
      <c r="L10" s="185"/>
      <c r="M10" s="185" t="s">
        <v>223</v>
      </c>
      <c r="N10" s="185"/>
      <c r="O10" s="185" t="s">
        <v>224</v>
      </c>
      <c r="P10" s="185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01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01"/>
    </row>
    <row r="11" spans="1:47" x14ac:dyDescent="0.3">
      <c r="A11" s="97"/>
      <c r="B11" s="98" t="s">
        <v>282</v>
      </c>
      <c r="C11" s="105" t="s">
        <v>283</v>
      </c>
      <c r="D11" s="105" t="s">
        <v>276</v>
      </c>
      <c r="E11" s="105" t="s">
        <v>281</v>
      </c>
      <c r="F11" s="105" t="s">
        <v>276</v>
      </c>
      <c r="G11" s="105" t="s">
        <v>284</v>
      </c>
      <c r="H11" s="105" t="s">
        <v>276</v>
      </c>
      <c r="I11" s="105" t="s">
        <v>283</v>
      </c>
      <c r="J11" s="105" t="s">
        <v>276</v>
      </c>
      <c r="K11" s="105" t="s">
        <v>283</v>
      </c>
      <c r="L11" s="105" t="s">
        <v>276</v>
      </c>
      <c r="M11" s="105" t="s">
        <v>283</v>
      </c>
      <c r="N11" s="105" t="s">
        <v>276</v>
      </c>
      <c r="O11" s="105" t="s">
        <v>283</v>
      </c>
      <c r="P11" s="105" t="s">
        <v>276</v>
      </c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02"/>
      <c r="AB11" s="102"/>
      <c r="AC11" s="102"/>
      <c r="AD11" s="102"/>
      <c r="AE11" s="102"/>
      <c r="AF11" s="102"/>
      <c r="AG11" s="102"/>
      <c r="AH11" s="102"/>
      <c r="AI11" s="102"/>
      <c r="AJ11" s="103"/>
      <c r="AK11" s="103"/>
      <c r="AL11" s="102"/>
    </row>
    <row r="12" spans="1:47" ht="28.8" x14ac:dyDescent="0.3">
      <c r="A12" s="100" t="s">
        <v>277</v>
      </c>
      <c r="B12" s="155">
        <v>200000</v>
      </c>
      <c r="C12" s="104">
        <v>0</v>
      </c>
      <c r="D12" s="156">
        <f>B12-C12</f>
        <v>200000</v>
      </c>
      <c r="E12" s="97">
        <v>0</v>
      </c>
      <c r="F12" s="156">
        <f>D12-E12</f>
        <v>200000</v>
      </c>
      <c r="G12" s="104">
        <v>0</v>
      </c>
      <c r="H12" s="156">
        <f>F12-G12</f>
        <v>200000</v>
      </c>
      <c r="I12" s="97">
        <v>0</v>
      </c>
      <c r="J12" s="157">
        <f>H12-I12</f>
        <v>200000</v>
      </c>
      <c r="K12" s="97">
        <v>0</v>
      </c>
      <c r="L12" s="156">
        <f>J12-K12</f>
        <v>200000</v>
      </c>
      <c r="M12" s="97">
        <v>0</v>
      </c>
      <c r="N12" s="156">
        <f>L12-M12</f>
        <v>200000</v>
      </c>
      <c r="O12" s="104">
        <v>13000</v>
      </c>
      <c r="P12" s="156">
        <f>N12-O12</f>
        <v>187000</v>
      </c>
      <c r="Q12" s="102"/>
      <c r="R12" s="158"/>
      <c r="S12" s="102"/>
      <c r="T12" s="158"/>
      <c r="U12" s="102"/>
      <c r="V12" s="158"/>
      <c r="W12" s="102"/>
      <c r="X12" s="158"/>
      <c r="Y12" s="102"/>
      <c r="Z12" s="158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</row>
    <row r="13" spans="1:47" ht="15.6" x14ac:dyDescent="0.3">
      <c r="A13" s="97" t="s">
        <v>278</v>
      </c>
      <c r="B13" s="155">
        <v>85000</v>
      </c>
      <c r="C13" s="97">
        <v>0</v>
      </c>
      <c r="D13" s="156">
        <f t="shared" ref="D13:D15" si="14">B13-C13</f>
        <v>85000</v>
      </c>
      <c r="E13" s="97">
        <v>0</v>
      </c>
      <c r="F13" s="156">
        <f t="shared" ref="F13:F15" si="15">D13-E13</f>
        <v>85000</v>
      </c>
      <c r="G13" s="97">
        <v>0</v>
      </c>
      <c r="H13" s="156">
        <f t="shared" ref="H13:H15" si="16">F13-G13</f>
        <v>85000</v>
      </c>
      <c r="I13" s="97">
        <v>0</v>
      </c>
      <c r="J13" s="157">
        <f t="shared" ref="J13:J15" si="17">H13-I13</f>
        <v>85000</v>
      </c>
      <c r="K13" s="97">
        <v>0</v>
      </c>
      <c r="L13" s="156">
        <f t="shared" ref="L13:L15" si="18">J13-K13</f>
        <v>85000</v>
      </c>
      <c r="M13" s="97">
        <v>0</v>
      </c>
      <c r="N13" s="156">
        <f t="shared" ref="N13:N15" si="19">L13-M13</f>
        <v>85000</v>
      </c>
      <c r="O13" s="97">
        <v>0</v>
      </c>
      <c r="P13" s="156">
        <f t="shared" ref="P13:P15" si="20">N13-O13</f>
        <v>85000</v>
      </c>
      <c r="Q13" s="102"/>
      <c r="R13" s="158"/>
      <c r="S13" s="102"/>
      <c r="T13" s="158"/>
      <c r="U13" s="102"/>
      <c r="V13" s="158"/>
      <c r="W13" s="102"/>
      <c r="X13" s="158"/>
      <c r="Y13" s="102"/>
      <c r="Z13" s="158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</row>
    <row r="14" spans="1:47" ht="15.6" x14ac:dyDescent="0.3">
      <c r="A14" s="97" t="s">
        <v>279</v>
      </c>
      <c r="B14" s="155">
        <v>295000</v>
      </c>
      <c r="C14" s="97">
        <v>0</v>
      </c>
      <c r="D14" s="156">
        <f t="shared" si="14"/>
        <v>295000</v>
      </c>
      <c r="E14" s="97">
        <v>0</v>
      </c>
      <c r="F14" s="156">
        <f t="shared" si="15"/>
        <v>295000</v>
      </c>
      <c r="G14" s="97">
        <v>0</v>
      </c>
      <c r="H14" s="156">
        <f t="shared" si="16"/>
        <v>295000</v>
      </c>
      <c r="I14" s="97">
        <v>0</v>
      </c>
      <c r="J14" s="157">
        <f t="shared" si="17"/>
        <v>295000</v>
      </c>
      <c r="K14" s="97">
        <v>0</v>
      </c>
      <c r="L14" s="156">
        <f t="shared" si="18"/>
        <v>295000</v>
      </c>
      <c r="M14" s="97">
        <v>0</v>
      </c>
      <c r="N14" s="156">
        <f t="shared" si="19"/>
        <v>295000</v>
      </c>
      <c r="O14" s="97">
        <v>0</v>
      </c>
      <c r="P14" s="156">
        <f t="shared" si="20"/>
        <v>295000</v>
      </c>
      <c r="Q14" s="102"/>
      <c r="R14" s="158"/>
      <c r="S14" s="102"/>
      <c r="T14" s="158"/>
      <c r="U14" s="102"/>
      <c r="V14" s="158"/>
      <c r="W14" s="102"/>
      <c r="X14" s="158"/>
      <c r="Y14" s="102"/>
      <c r="Z14" s="158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</row>
    <row r="15" spans="1:47" ht="28.8" x14ac:dyDescent="0.3">
      <c r="A15" s="100" t="s">
        <v>280</v>
      </c>
      <c r="B15" s="155">
        <v>90000</v>
      </c>
      <c r="C15" s="97">
        <v>0</v>
      </c>
      <c r="D15" s="156">
        <f t="shared" si="14"/>
        <v>90000</v>
      </c>
      <c r="E15" s="97">
        <v>0</v>
      </c>
      <c r="F15" s="156">
        <f t="shared" si="15"/>
        <v>90000</v>
      </c>
      <c r="G15" s="97">
        <v>0</v>
      </c>
      <c r="H15" s="156">
        <f t="shared" si="16"/>
        <v>90000</v>
      </c>
      <c r="I15" s="97">
        <v>0</v>
      </c>
      <c r="J15" s="157">
        <f t="shared" si="17"/>
        <v>90000</v>
      </c>
      <c r="K15" s="97">
        <v>0</v>
      </c>
      <c r="L15" s="156">
        <f t="shared" si="18"/>
        <v>90000</v>
      </c>
      <c r="M15" s="97">
        <v>0</v>
      </c>
      <c r="N15" s="156">
        <f t="shared" si="19"/>
        <v>90000</v>
      </c>
      <c r="O15" s="97">
        <v>0</v>
      </c>
      <c r="P15" s="156">
        <f t="shared" si="20"/>
        <v>90000</v>
      </c>
      <c r="Q15" s="102"/>
      <c r="R15" s="158"/>
      <c r="S15" s="102"/>
      <c r="T15" s="158"/>
      <c r="U15" s="102"/>
      <c r="V15" s="158"/>
      <c r="W15" s="102"/>
      <c r="X15" s="158"/>
      <c r="Y15" s="102"/>
      <c r="Z15" s="158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47" x14ac:dyDescent="0.3">
      <c r="E16" s="177"/>
      <c r="M16" s="177"/>
    </row>
  </sheetData>
  <mergeCells count="37">
    <mergeCell ref="C10:D10"/>
    <mergeCell ref="E10:F10"/>
    <mergeCell ref="G10:H10"/>
    <mergeCell ref="I10:J10"/>
    <mergeCell ref="K10:L10"/>
    <mergeCell ref="AA3:AC3"/>
    <mergeCell ref="X3:Z3"/>
    <mergeCell ref="U3:W3"/>
    <mergeCell ref="L2:T2"/>
    <mergeCell ref="AJ10:AK10"/>
    <mergeCell ref="AH10:AI10"/>
    <mergeCell ref="AF10:AG10"/>
    <mergeCell ref="AD10:AE10"/>
    <mergeCell ref="AB10:AC10"/>
    <mergeCell ref="S10:T10"/>
    <mergeCell ref="U10:V10"/>
    <mergeCell ref="W10:X10"/>
    <mergeCell ref="Y10:Z10"/>
    <mergeCell ref="M10:N10"/>
    <mergeCell ref="O10:P10"/>
    <mergeCell ref="Q10:R10"/>
    <mergeCell ref="U1:W1"/>
    <mergeCell ref="C9:H9"/>
    <mergeCell ref="I9:N9"/>
    <mergeCell ref="O9:P9"/>
    <mergeCell ref="AJ3:AL3"/>
    <mergeCell ref="AD2:AL2"/>
    <mergeCell ref="AG3:AI3"/>
    <mergeCell ref="AD3:AF3"/>
    <mergeCell ref="O3:P3"/>
    <mergeCell ref="U2:W2"/>
    <mergeCell ref="C3:E3"/>
    <mergeCell ref="F3:H3"/>
    <mergeCell ref="I3:K3"/>
    <mergeCell ref="C2:K2"/>
    <mergeCell ref="R3:T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5"/>
  <sheetViews>
    <sheetView workbookViewId="0">
      <selection activeCell="S8" sqref="S8"/>
    </sheetView>
  </sheetViews>
  <sheetFormatPr defaultColWidth="14.44140625" defaultRowHeight="15.75" customHeight="1" x14ac:dyDescent="0.3"/>
  <cols>
    <col min="1" max="2" width="3.88671875" style="159" customWidth="1"/>
    <col min="3" max="3" width="4.5546875" style="159" customWidth="1"/>
    <col min="4" max="7" width="4.44140625" style="55" customWidth="1"/>
    <col min="8" max="8" width="6.21875" style="55" customWidth="1"/>
    <col min="9" max="9" width="18.5546875" style="55" customWidth="1"/>
    <col min="10" max="10" width="22.44140625" style="55" customWidth="1"/>
    <col min="11" max="22" width="4.77734375" style="55" customWidth="1"/>
    <col min="23" max="23" width="6" style="55" customWidth="1"/>
    <col min="24" max="24" width="5.6640625" style="55" customWidth="1"/>
    <col min="25" max="25" width="5.21875" style="55" customWidth="1"/>
    <col min="26" max="26" width="4.77734375" style="55" customWidth="1"/>
    <col min="27" max="27" width="4.5546875" style="55" customWidth="1"/>
    <col min="28" max="28" width="4.44140625" style="55" customWidth="1"/>
    <col min="29" max="16384" width="14.44140625" style="55"/>
  </cols>
  <sheetData>
    <row r="1" spans="1:28" ht="17.399999999999999" x14ac:dyDescent="0.3">
      <c r="A1" s="192" t="s">
        <v>236</v>
      </c>
      <c r="B1" s="192"/>
      <c r="C1" s="192"/>
      <c r="D1" s="192"/>
      <c r="E1" s="192"/>
      <c r="F1" s="192"/>
      <c r="G1" s="192"/>
      <c r="H1" s="192"/>
      <c r="I1" s="192"/>
      <c r="J1" s="52"/>
      <c r="K1" s="53" t="s">
        <v>307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Y1" s="56"/>
      <c r="Z1" s="96" t="s">
        <v>238</v>
      </c>
      <c r="AB1" s="94"/>
    </row>
    <row r="2" spans="1:28" ht="29.25" customHeight="1" x14ac:dyDescent="0.3">
      <c r="A2" s="193" t="s">
        <v>237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</row>
    <row r="3" spans="1:28" ht="14.4" x14ac:dyDescent="0.3">
      <c r="A3" s="195" t="s">
        <v>206</v>
      </c>
      <c r="B3" s="195"/>
      <c r="C3" s="195"/>
      <c r="D3" s="195"/>
      <c r="E3" s="195"/>
      <c r="F3" s="195"/>
      <c r="G3" s="195"/>
      <c r="H3" s="208" t="s">
        <v>207</v>
      </c>
      <c r="I3" s="209"/>
      <c r="J3" s="209"/>
      <c r="K3" s="210" t="s">
        <v>208</v>
      </c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2"/>
      <c r="W3" s="213" t="s">
        <v>209</v>
      </c>
      <c r="X3" s="214"/>
      <c r="Y3" s="214"/>
      <c r="Z3" s="214"/>
      <c r="AA3" s="214"/>
      <c r="AB3" s="215"/>
    </row>
    <row r="4" spans="1:28" ht="15.6" x14ac:dyDescent="0.3">
      <c r="A4" s="174" t="s">
        <v>211</v>
      </c>
      <c r="B4" s="165"/>
      <c r="C4" s="165"/>
      <c r="D4" s="166"/>
      <c r="E4" s="167"/>
      <c r="F4" s="167"/>
      <c r="G4" s="168"/>
      <c r="H4" s="60" t="s">
        <v>29</v>
      </c>
      <c r="I4" s="61" t="s">
        <v>28</v>
      </c>
      <c r="J4" s="70"/>
      <c r="K4" s="63"/>
      <c r="L4" s="174" t="s">
        <v>211</v>
      </c>
      <c r="M4" s="64"/>
      <c r="N4" s="65"/>
      <c r="O4" s="65"/>
      <c r="P4" s="65"/>
      <c r="Q4" s="146"/>
      <c r="R4" s="65"/>
      <c r="S4" s="65"/>
      <c r="T4" s="65"/>
      <c r="U4" s="65"/>
      <c r="V4" s="66"/>
      <c r="W4" s="67"/>
      <c r="X4" s="64"/>
      <c r="Y4" s="64"/>
      <c r="Z4" s="64"/>
      <c r="AA4" s="93"/>
      <c r="AB4" s="95" t="s">
        <v>300</v>
      </c>
    </row>
    <row r="5" spans="1:28" ht="15.6" x14ac:dyDescent="0.3">
      <c r="A5" s="174" t="s">
        <v>211</v>
      </c>
      <c r="B5" s="162"/>
      <c r="C5" s="162"/>
      <c r="D5" s="163"/>
      <c r="E5" s="58"/>
      <c r="F5" s="58"/>
      <c r="G5" s="59"/>
      <c r="H5" s="60" t="s">
        <v>31</v>
      </c>
      <c r="I5" s="68" t="s">
        <v>239</v>
      </c>
      <c r="J5" s="62"/>
      <c r="K5" s="83"/>
      <c r="L5" s="174" t="s">
        <v>211</v>
      </c>
      <c r="M5" s="174"/>
      <c r="N5" s="69"/>
      <c r="O5" s="64"/>
      <c r="P5" s="64"/>
      <c r="Q5" s="146"/>
      <c r="R5" s="69"/>
      <c r="S5" s="64"/>
      <c r="T5" s="64"/>
      <c r="U5" s="64"/>
      <c r="V5" s="66"/>
      <c r="W5" s="67"/>
      <c r="X5" s="64"/>
      <c r="Y5" s="64"/>
      <c r="Z5" s="64"/>
      <c r="AA5" s="93"/>
      <c r="AB5" s="95" t="s">
        <v>300</v>
      </c>
    </row>
    <row r="6" spans="1:28" ht="20.399999999999999" x14ac:dyDescent="0.3">
      <c r="A6" s="174" t="s">
        <v>211</v>
      </c>
      <c r="B6" s="162"/>
      <c r="C6" s="162"/>
      <c r="D6" s="164"/>
      <c r="E6" s="57"/>
      <c r="F6" s="58"/>
      <c r="G6" s="59"/>
      <c r="H6" s="60" t="s">
        <v>32</v>
      </c>
      <c r="I6" s="68" t="s">
        <v>240</v>
      </c>
      <c r="J6" s="70"/>
      <c r="K6" s="71"/>
      <c r="L6" s="71"/>
      <c r="M6" s="174" t="s">
        <v>211</v>
      </c>
      <c r="N6" s="72"/>
      <c r="O6" s="73"/>
      <c r="P6" s="73"/>
      <c r="Q6" s="147"/>
      <c r="R6" s="69"/>
      <c r="S6" s="64"/>
      <c r="T6" s="74"/>
      <c r="U6" s="64"/>
      <c r="V6" s="66"/>
      <c r="W6" s="67"/>
      <c r="X6" s="64"/>
      <c r="Y6" s="64"/>
      <c r="Z6" s="64"/>
      <c r="AA6" s="93"/>
      <c r="AB6" s="95" t="s">
        <v>300</v>
      </c>
    </row>
    <row r="7" spans="1:28" ht="15.6" x14ac:dyDescent="0.3">
      <c r="A7" s="174" t="s">
        <v>211</v>
      </c>
      <c r="B7" s="162"/>
      <c r="C7" s="162"/>
      <c r="D7" s="164"/>
      <c r="E7" s="57"/>
      <c r="F7" s="58"/>
      <c r="G7" s="59"/>
      <c r="H7" s="60">
        <v>1.3</v>
      </c>
      <c r="I7" s="68" t="s">
        <v>241</v>
      </c>
      <c r="J7" s="70"/>
      <c r="K7" s="65"/>
      <c r="L7" s="64"/>
      <c r="M7" s="174" t="s">
        <v>211</v>
      </c>
      <c r="N7" s="69"/>
      <c r="O7" s="75"/>
      <c r="P7" s="64"/>
      <c r="Q7" s="146"/>
      <c r="R7" s="69"/>
      <c r="S7" s="64"/>
      <c r="T7" s="64"/>
      <c r="U7" s="64"/>
      <c r="V7" s="66"/>
      <c r="W7" s="67" t="s">
        <v>301</v>
      </c>
      <c r="X7" s="64"/>
      <c r="Y7" s="64"/>
      <c r="Z7" s="64" t="s">
        <v>301</v>
      </c>
      <c r="AA7" s="93"/>
      <c r="AB7" s="95" t="s">
        <v>300</v>
      </c>
    </row>
    <row r="8" spans="1:28" ht="15.6" x14ac:dyDescent="0.3">
      <c r="A8" s="162"/>
      <c r="B8" s="174" t="s">
        <v>211</v>
      </c>
      <c r="C8" s="162"/>
      <c r="D8" s="164"/>
      <c r="E8" s="58"/>
      <c r="F8" s="57"/>
      <c r="G8" s="59"/>
      <c r="H8" s="60">
        <v>2.1</v>
      </c>
      <c r="I8" s="68" t="s">
        <v>242</v>
      </c>
      <c r="J8" s="70"/>
      <c r="K8" s="65"/>
      <c r="L8" s="64"/>
      <c r="M8" s="64"/>
      <c r="N8" s="174"/>
      <c r="O8" s="174" t="s">
        <v>211</v>
      </c>
      <c r="P8" s="64"/>
      <c r="Q8" s="146"/>
      <c r="R8" s="69"/>
      <c r="S8" s="64"/>
      <c r="T8" s="64"/>
      <c r="U8" s="64"/>
      <c r="V8" s="66"/>
      <c r="W8" s="67"/>
      <c r="X8" s="64"/>
      <c r="Y8" s="64" t="s">
        <v>300</v>
      </c>
      <c r="Z8" s="64"/>
      <c r="AA8" s="93"/>
      <c r="AB8" s="95"/>
    </row>
    <row r="9" spans="1:28" ht="15.6" x14ac:dyDescent="0.3">
      <c r="A9" s="162"/>
      <c r="B9" s="174" t="s">
        <v>211</v>
      </c>
      <c r="C9" s="162"/>
      <c r="D9" s="164"/>
      <c r="E9" s="57"/>
      <c r="F9" s="58"/>
      <c r="G9" s="59"/>
      <c r="H9" s="60">
        <v>2.2000000000000002</v>
      </c>
      <c r="I9" s="68" t="s">
        <v>243</v>
      </c>
      <c r="J9" s="70"/>
      <c r="K9" s="65"/>
      <c r="L9" s="64"/>
      <c r="M9" s="78"/>
      <c r="N9" s="69"/>
      <c r="O9" s="174"/>
      <c r="P9" s="64"/>
      <c r="Q9" s="174" t="s">
        <v>211</v>
      </c>
      <c r="R9" s="69"/>
      <c r="S9" s="64"/>
      <c r="T9" s="64"/>
      <c r="U9" s="64"/>
      <c r="V9" s="66"/>
      <c r="W9" s="67" t="s">
        <v>300</v>
      </c>
      <c r="X9" s="64"/>
      <c r="Y9" s="64"/>
      <c r="Z9" s="64"/>
      <c r="AA9" s="93"/>
      <c r="AB9" s="95"/>
    </row>
    <row r="10" spans="1:28" ht="15.6" x14ac:dyDescent="0.3">
      <c r="A10" s="162"/>
      <c r="B10" s="162"/>
      <c r="C10" s="162"/>
      <c r="D10" s="164"/>
      <c r="E10" s="57"/>
      <c r="F10" s="58"/>
      <c r="G10" s="59"/>
      <c r="H10" s="60" t="s">
        <v>38</v>
      </c>
      <c r="I10" s="68" t="s">
        <v>244</v>
      </c>
      <c r="J10" s="70"/>
      <c r="K10" s="65"/>
      <c r="L10" s="64"/>
      <c r="M10" s="64"/>
      <c r="N10" s="69"/>
      <c r="O10" s="174"/>
      <c r="P10" s="64"/>
      <c r="Q10" s="174"/>
      <c r="R10" s="69"/>
      <c r="S10" s="64"/>
      <c r="T10" s="64"/>
      <c r="U10" s="64"/>
      <c r="V10" s="66"/>
      <c r="W10" s="67" t="s">
        <v>300</v>
      </c>
      <c r="X10" s="64"/>
      <c r="Y10" s="64"/>
      <c r="Z10" s="64"/>
      <c r="AA10" s="93" t="s">
        <v>301</v>
      </c>
      <c r="AB10" s="95"/>
    </row>
    <row r="11" spans="1:28" ht="15.6" x14ac:dyDescent="0.3">
      <c r="A11" s="162"/>
      <c r="B11" s="162"/>
      <c r="C11" s="162"/>
      <c r="D11" s="164"/>
      <c r="E11" s="57"/>
      <c r="F11" s="57"/>
      <c r="G11" s="59"/>
      <c r="H11" s="60" t="s">
        <v>139</v>
      </c>
      <c r="I11" s="68" t="s">
        <v>245</v>
      </c>
      <c r="J11" s="76"/>
      <c r="K11" s="65"/>
      <c r="L11" s="174"/>
      <c r="M11" s="64"/>
      <c r="N11" s="77"/>
      <c r="O11" s="64"/>
      <c r="P11" s="64"/>
      <c r="Q11" s="146"/>
      <c r="R11" s="69"/>
      <c r="S11" s="64"/>
      <c r="T11" s="64"/>
      <c r="U11" s="64"/>
      <c r="V11" s="66"/>
      <c r="W11" s="67" t="s">
        <v>300</v>
      </c>
      <c r="X11" s="64"/>
      <c r="Y11" s="64"/>
      <c r="Z11" s="64"/>
      <c r="AA11" s="93" t="s">
        <v>301</v>
      </c>
      <c r="AB11" s="95"/>
    </row>
    <row r="12" spans="1:28" ht="15.6" x14ac:dyDescent="0.3">
      <c r="A12" s="162"/>
      <c r="B12" s="162"/>
      <c r="C12" s="174" t="s">
        <v>210</v>
      </c>
      <c r="D12" s="164"/>
      <c r="E12" s="58"/>
      <c r="F12" s="57"/>
      <c r="G12" s="59"/>
      <c r="H12" s="60" t="s">
        <v>44</v>
      </c>
      <c r="I12" s="68" t="s">
        <v>246</v>
      </c>
      <c r="J12" s="70"/>
      <c r="K12" s="65"/>
      <c r="L12" s="64"/>
      <c r="M12" s="64"/>
      <c r="N12" s="69"/>
      <c r="O12" s="78"/>
      <c r="P12" s="64"/>
      <c r="Q12" s="174" t="s">
        <v>210</v>
      </c>
      <c r="R12" s="69"/>
      <c r="S12" s="64"/>
      <c r="T12" s="64"/>
      <c r="U12" s="64"/>
      <c r="V12" s="66"/>
      <c r="W12" s="67" t="s">
        <v>300</v>
      </c>
      <c r="X12" s="64"/>
      <c r="Y12" s="64"/>
      <c r="Z12" s="64"/>
      <c r="AA12" s="93"/>
      <c r="AB12" s="95"/>
    </row>
    <row r="13" spans="1:28" ht="15.6" x14ac:dyDescent="0.3">
      <c r="A13" s="162"/>
      <c r="B13" s="162"/>
      <c r="C13" s="174" t="s">
        <v>210</v>
      </c>
      <c r="D13" s="164"/>
      <c r="E13" s="58"/>
      <c r="F13" s="57"/>
      <c r="G13" s="59"/>
      <c r="H13" s="60" t="s">
        <v>45</v>
      </c>
      <c r="I13" s="79" t="s">
        <v>247</v>
      </c>
      <c r="J13" s="70"/>
      <c r="K13" s="65"/>
      <c r="L13" s="64"/>
      <c r="M13" s="64"/>
      <c r="N13" s="69"/>
      <c r="O13" s="78"/>
      <c r="P13" s="64"/>
      <c r="Q13" s="174" t="s">
        <v>210</v>
      </c>
      <c r="R13" s="69"/>
      <c r="S13" s="64"/>
      <c r="T13" s="64"/>
      <c r="U13" s="64"/>
      <c r="V13" s="66"/>
      <c r="W13" s="67" t="s">
        <v>300</v>
      </c>
      <c r="X13" s="64"/>
      <c r="Y13" s="64"/>
      <c r="Z13" s="64"/>
      <c r="AA13" s="93"/>
      <c r="AB13" s="95"/>
    </row>
    <row r="14" spans="1:28" ht="14.4" x14ac:dyDescent="0.3">
      <c r="A14" s="162"/>
      <c r="B14" s="162"/>
      <c r="C14" s="162"/>
      <c r="D14" s="164"/>
      <c r="E14" s="58"/>
      <c r="F14" s="58"/>
      <c r="G14" s="59"/>
      <c r="H14" s="60" t="s">
        <v>48</v>
      </c>
      <c r="I14" s="68" t="s">
        <v>248</v>
      </c>
      <c r="J14" s="76"/>
      <c r="K14" s="65"/>
      <c r="L14" s="64"/>
      <c r="M14" s="64"/>
      <c r="N14" s="69"/>
      <c r="O14" s="64"/>
      <c r="P14" s="64"/>
      <c r="Q14" s="146"/>
      <c r="R14" s="69"/>
      <c r="S14" s="64"/>
      <c r="T14" s="64"/>
      <c r="U14" s="64"/>
      <c r="V14" s="66"/>
      <c r="W14" s="67" t="s">
        <v>301</v>
      </c>
      <c r="X14" s="64" t="s">
        <v>301</v>
      </c>
      <c r="Y14" s="64" t="s">
        <v>300</v>
      </c>
      <c r="Z14" s="64" t="s">
        <v>301</v>
      </c>
      <c r="AA14" s="93"/>
      <c r="AB14" s="95"/>
    </row>
    <row r="15" spans="1:28" ht="15.6" x14ac:dyDescent="0.3">
      <c r="A15" s="162"/>
      <c r="B15" s="162"/>
      <c r="C15" s="162"/>
      <c r="D15" s="164"/>
      <c r="E15" s="174"/>
      <c r="F15" s="57"/>
      <c r="G15" s="59"/>
      <c r="H15" s="60" t="s">
        <v>49</v>
      </c>
      <c r="I15" s="68" t="s">
        <v>249</v>
      </c>
      <c r="J15" s="76"/>
      <c r="K15" s="65"/>
      <c r="L15" s="64"/>
      <c r="M15" s="64"/>
      <c r="N15" s="69"/>
      <c r="O15" s="64"/>
      <c r="P15" s="64"/>
      <c r="Q15" s="146"/>
      <c r="R15" s="69"/>
      <c r="S15" s="64"/>
      <c r="T15" s="64"/>
      <c r="U15" s="64"/>
      <c r="V15" s="66"/>
      <c r="W15" s="67" t="s">
        <v>301</v>
      </c>
      <c r="X15" s="64" t="s">
        <v>301</v>
      </c>
      <c r="Y15" s="64" t="s">
        <v>300</v>
      </c>
      <c r="Z15" s="64" t="s">
        <v>301</v>
      </c>
      <c r="AA15" s="93"/>
      <c r="AB15" s="95"/>
    </row>
    <row r="16" spans="1:28" ht="15.6" x14ac:dyDescent="0.3">
      <c r="A16" s="162"/>
      <c r="B16" s="162"/>
      <c r="C16" s="162"/>
      <c r="D16" s="164"/>
      <c r="E16" s="174" t="s">
        <v>210</v>
      </c>
      <c r="F16" s="57"/>
      <c r="G16" s="59"/>
      <c r="H16" s="60">
        <v>4.0999999999999996</v>
      </c>
      <c r="I16" s="68" t="s">
        <v>250</v>
      </c>
      <c r="J16" s="76"/>
      <c r="K16" s="65"/>
      <c r="L16" s="64"/>
      <c r="M16" s="64"/>
      <c r="N16" s="69"/>
      <c r="O16" s="64"/>
      <c r="P16" s="64"/>
      <c r="Q16" s="146"/>
      <c r="R16" s="69"/>
      <c r="S16" s="64"/>
      <c r="T16" s="64"/>
      <c r="U16" s="64"/>
      <c r="V16" s="66"/>
      <c r="W16" s="67"/>
      <c r="X16" s="64" t="s">
        <v>301</v>
      </c>
      <c r="Y16" s="64"/>
      <c r="Z16" s="64" t="s">
        <v>301</v>
      </c>
      <c r="AA16" s="93"/>
      <c r="AB16" s="95"/>
    </row>
    <row r="17" spans="1:28" ht="15" x14ac:dyDescent="0.3">
      <c r="A17" s="162"/>
      <c r="B17" s="162"/>
      <c r="C17" s="162"/>
      <c r="D17" s="164"/>
      <c r="E17" s="174" t="s">
        <v>210</v>
      </c>
      <c r="F17" s="174" t="s">
        <v>210</v>
      </c>
      <c r="G17" s="59"/>
      <c r="H17" s="60">
        <v>4.2</v>
      </c>
      <c r="I17" s="68" t="s">
        <v>64</v>
      </c>
      <c r="J17" s="76"/>
      <c r="K17" s="65"/>
      <c r="L17" s="64"/>
      <c r="M17" s="64"/>
      <c r="N17" s="69"/>
      <c r="O17" s="64"/>
      <c r="P17" s="64"/>
      <c r="Q17" s="146"/>
      <c r="R17" s="69"/>
      <c r="S17" s="64"/>
      <c r="T17" s="64"/>
      <c r="U17" s="64"/>
      <c r="V17" s="66"/>
      <c r="W17" s="67"/>
      <c r="X17" s="64" t="s">
        <v>301</v>
      </c>
      <c r="Y17" s="64"/>
      <c r="Z17" s="64" t="s">
        <v>301</v>
      </c>
      <c r="AA17" s="93"/>
      <c r="AB17" s="95"/>
    </row>
    <row r="18" spans="1:28" ht="15" x14ac:dyDescent="0.3">
      <c r="A18" s="162"/>
      <c r="B18" s="162"/>
      <c r="C18" s="162"/>
      <c r="D18" s="164"/>
      <c r="E18" s="174" t="s">
        <v>210</v>
      </c>
      <c r="F18" s="174" t="s">
        <v>210</v>
      </c>
      <c r="G18" s="59"/>
      <c r="H18" s="60">
        <v>4.3</v>
      </c>
      <c r="I18" s="80" t="s">
        <v>68</v>
      </c>
      <c r="J18" s="76"/>
      <c r="K18" s="65"/>
      <c r="L18" s="64"/>
      <c r="M18" s="64"/>
      <c r="N18" s="69"/>
      <c r="O18" s="64"/>
      <c r="P18" s="64"/>
      <c r="Q18" s="146"/>
      <c r="R18" s="69"/>
      <c r="S18" s="64"/>
      <c r="T18" s="64"/>
      <c r="U18" s="64"/>
      <c r="V18" s="66"/>
      <c r="W18" s="67"/>
      <c r="X18" s="64"/>
      <c r="Y18" s="64"/>
      <c r="Z18" s="64" t="s">
        <v>301</v>
      </c>
      <c r="AA18" s="93"/>
      <c r="AB18" s="95"/>
    </row>
    <row r="19" spans="1:28" ht="15.6" x14ac:dyDescent="0.3">
      <c r="A19" s="162"/>
      <c r="B19" s="162"/>
      <c r="C19" s="162"/>
      <c r="D19" s="174" t="s">
        <v>210</v>
      </c>
      <c r="E19" s="58"/>
      <c r="F19" s="57"/>
      <c r="G19" s="59"/>
      <c r="H19" s="60" t="s">
        <v>54</v>
      </c>
      <c r="I19" s="80" t="s">
        <v>251</v>
      </c>
      <c r="J19" s="76"/>
      <c r="K19" s="65"/>
      <c r="L19" s="64"/>
      <c r="M19" s="64"/>
      <c r="N19" s="69"/>
      <c r="O19" s="64"/>
      <c r="P19" s="64"/>
      <c r="Q19" s="146"/>
      <c r="R19" s="69"/>
      <c r="S19" s="64"/>
      <c r="T19" s="64"/>
      <c r="U19" s="64"/>
      <c r="V19" s="66"/>
      <c r="W19" s="64" t="s">
        <v>300</v>
      </c>
      <c r="X19" s="64"/>
      <c r="Y19" s="64"/>
      <c r="Z19" s="64"/>
      <c r="AA19" s="93"/>
      <c r="AB19" s="95"/>
    </row>
    <row r="20" spans="1:28" ht="15.6" x14ac:dyDescent="0.3">
      <c r="A20" s="162"/>
      <c r="B20" s="162"/>
      <c r="C20" s="162"/>
      <c r="D20" s="174" t="s">
        <v>210</v>
      </c>
      <c r="E20" s="58"/>
      <c r="F20" s="57"/>
      <c r="G20" s="59"/>
      <c r="H20" s="60" t="s">
        <v>128</v>
      </c>
      <c r="I20" s="80" t="s">
        <v>252</v>
      </c>
      <c r="J20" s="76"/>
      <c r="K20" s="65"/>
      <c r="L20" s="64"/>
      <c r="M20" s="64"/>
      <c r="N20" s="69"/>
      <c r="O20" s="64"/>
      <c r="P20" s="64"/>
      <c r="Q20" s="146"/>
      <c r="R20" s="69"/>
      <c r="S20" s="64"/>
      <c r="T20" s="64"/>
      <c r="U20" s="64"/>
      <c r="V20" s="66"/>
      <c r="W20" s="64" t="s">
        <v>300</v>
      </c>
      <c r="X20" s="64"/>
      <c r="Y20" s="64"/>
      <c r="Z20" s="64"/>
      <c r="AA20" s="93"/>
      <c r="AB20" s="95"/>
    </row>
    <row r="21" spans="1:28" ht="15.6" x14ac:dyDescent="0.3">
      <c r="A21" s="162"/>
      <c r="B21" s="162"/>
      <c r="C21" s="162"/>
      <c r="D21" s="164"/>
      <c r="E21" s="58"/>
      <c r="F21" s="57"/>
      <c r="G21" s="174" t="s">
        <v>210</v>
      </c>
      <c r="H21" s="60" t="s">
        <v>55</v>
      </c>
      <c r="I21" s="79" t="s">
        <v>253</v>
      </c>
      <c r="J21" s="76"/>
      <c r="K21" s="65"/>
      <c r="L21" s="64"/>
      <c r="M21" s="64"/>
      <c r="N21" s="69"/>
      <c r="O21" s="64"/>
      <c r="P21" s="64"/>
      <c r="Q21" s="146"/>
      <c r="R21" s="69"/>
      <c r="S21" s="64"/>
      <c r="T21" s="64"/>
      <c r="U21" s="64"/>
      <c r="V21" s="66"/>
      <c r="W21" s="64" t="s">
        <v>300</v>
      </c>
      <c r="X21" s="64"/>
      <c r="Y21" s="64"/>
      <c r="Z21" s="64"/>
      <c r="AA21" s="93"/>
      <c r="AB21" s="95"/>
    </row>
    <row r="22" spans="1:28" ht="15.6" x14ac:dyDescent="0.3">
      <c r="A22" s="162"/>
      <c r="B22" s="162"/>
      <c r="C22" s="162"/>
      <c r="D22" s="164"/>
      <c r="E22" s="58"/>
      <c r="F22" s="57"/>
      <c r="G22" s="174" t="s">
        <v>210</v>
      </c>
      <c r="H22" s="60" t="s">
        <v>56</v>
      </c>
      <c r="I22" s="79" t="s">
        <v>254</v>
      </c>
      <c r="J22" s="76"/>
      <c r="K22" s="65"/>
      <c r="L22" s="64"/>
      <c r="M22" s="64"/>
      <c r="N22" s="69"/>
      <c r="O22" s="64"/>
      <c r="P22" s="64"/>
      <c r="Q22" s="146"/>
      <c r="R22" s="69"/>
      <c r="S22" s="64"/>
      <c r="T22" s="64"/>
      <c r="U22" s="64"/>
      <c r="V22" s="66"/>
      <c r="W22" s="64" t="s">
        <v>300</v>
      </c>
      <c r="X22" s="64"/>
      <c r="Y22" s="64"/>
      <c r="Z22" s="64"/>
      <c r="AA22" s="93"/>
      <c r="AB22" s="95"/>
    </row>
    <row r="23" spans="1:28" ht="15.6" x14ac:dyDescent="0.3">
      <c r="A23" s="162"/>
      <c r="B23" s="162"/>
      <c r="C23" s="162"/>
      <c r="D23" s="164"/>
      <c r="E23" s="58"/>
      <c r="F23" s="57"/>
      <c r="G23" s="59"/>
      <c r="H23" s="60">
        <v>6.1</v>
      </c>
      <c r="I23" s="80" t="s">
        <v>255</v>
      </c>
      <c r="J23" s="76"/>
      <c r="K23" s="65"/>
      <c r="L23" s="64"/>
      <c r="M23" s="64"/>
      <c r="N23" s="69"/>
      <c r="O23" s="64"/>
      <c r="P23" s="64"/>
      <c r="Q23" s="146"/>
      <c r="R23" s="69"/>
      <c r="S23" s="64"/>
      <c r="T23" s="64"/>
      <c r="U23" s="64"/>
      <c r="V23" s="66"/>
      <c r="W23" s="67" t="s">
        <v>301</v>
      </c>
      <c r="X23" s="64" t="s">
        <v>301</v>
      </c>
      <c r="Y23" s="64"/>
      <c r="Z23" s="64" t="s">
        <v>300</v>
      </c>
      <c r="AA23" s="93"/>
      <c r="AB23" s="95"/>
    </row>
    <row r="24" spans="1:28" ht="15.6" x14ac:dyDescent="0.3">
      <c r="A24" s="162"/>
      <c r="B24" s="162"/>
      <c r="C24" s="162"/>
      <c r="D24" s="164"/>
      <c r="E24" s="58"/>
      <c r="F24" s="57"/>
      <c r="G24" s="59"/>
      <c r="H24" s="60">
        <v>6.2</v>
      </c>
      <c r="I24" s="80" t="s">
        <v>256</v>
      </c>
      <c r="J24" s="76"/>
      <c r="K24" s="65"/>
      <c r="L24" s="64"/>
      <c r="M24" s="64"/>
      <c r="N24" s="69"/>
      <c r="O24" s="64"/>
      <c r="P24" s="64"/>
      <c r="Q24" s="146"/>
      <c r="R24" s="69"/>
      <c r="S24" s="64"/>
      <c r="T24" s="64"/>
      <c r="U24" s="64"/>
      <c r="V24" s="66"/>
      <c r="W24" s="67"/>
      <c r="X24" s="64" t="s">
        <v>301</v>
      </c>
      <c r="Y24" s="64" t="s">
        <v>300</v>
      </c>
      <c r="Z24" s="64"/>
      <c r="AA24" s="93"/>
      <c r="AB24" s="95"/>
    </row>
    <row r="25" spans="1:28" ht="15.6" x14ac:dyDescent="0.3">
      <c r="A25" s="162"/>
      <c r="B25" s="162"/>
      <c r="C25" s="162"/>
      <c r="D25" s="164"/>
      <c r="E25" s="58"/>
      <c r="F25" s="57"/>
      <c r="G25" s="59"/>
      <c r="H25" s="60">
        <v>7.1</v>
      </c>
      <c r="I25" s="80" t="s">
        <v>103</v>
      </c>
      <c r="J25" s="76"/>
      <c r="K25" s="65"/>
      <c r="L25" s="64"/>
      <c r="M25" s="64"/>
      <c r="N25" s="69"/>
      <c r="O25" s="64"/>
      <c r="P25" s="64"/>
      <c r="Q25" s="146"/>
      <c r="R25" s="69"/>
      <c r="S25" s="64"/>
      <c r="T25" s="64"/>
      <c r="U25" s="64"/>
      <c r="V25" s="66"/>
      <c r="W25" s="67"/>
      <c r="X25" s="64"/>
      <c r="Y25" s="64"/>
      <c r="Z25" s="64" t="s">
        <v>301</v>
      </c>
      <c r="AA25" s="93"/>
      <c r="AB25" s="95"/>
    </row>
    <row r="26" spans="1:28" ht="15.6" x14ac:dyDescent="0.3">
      <c r="A26" s="162"/>
      <c r="B26" s="162"/>
      <c r="C26" s="174" t="s">
        <v>210</v>
      </c>
      <c r="D26" s="164"/>
      <c r="E26" s="58"/>
      <c r="F26" s="57"/>
      <c r="G26" s="59"/>
      <c r="H26" s="60">
        <v>8.1</v>
      </c>
      <c r="I26" s="80" t="s">
        <v>257</v>
      </c>
      <c r="J26" s="76"/>
      <c r="K26" s="65"/>
      <c r="L26" s="64"/>
      <c r="M26" s="64"/>
      <c r="N26" s="69"/>
      <c r="O26" s="64"/>
      <c r="P26" s="64"/>
      <c r="Q26" s="146"/>
      <c r="R26" s="69"/>
      <c r="S26" s="64"/>
      <c r="T26" s="64"/>
      <c r="U26" s="64"/>
      <c r="V26" s="66"/>
      <c r="W26" s="67" t="s">
        <v>300</v>
      </c>
      <c r="X26" s="64"/>
      <c r="Y26" s="64"/>
      <c r="Z26" s="64"/>
      <c r="AA26" s="93"/>
      <c r="AB26" s="95"/>
    </row>
    <row r="27" spans="1:28" ht="15.6" x14ac:dyDescent="0.3">
      <c r="A27" s="162"/>
      <c r="B27" s="162"/>
      <c r="C27" s="162"/>
      <c r="D27" s="164"/>
      <c r="E27" s="58"/>
      <c r="F27" s="57"/>
      <c r="G27" s="59"/>
      <c r="H27" s="60">
        <v>8.1999999999999993</v>
      </c>
      <c r="I27" s="80" t="s">
        <v>258</v>
      </c>
      <c r="J27" s="76"/>
      <c r="K27" s="65"/>
      <c r="L27" s="64"/>
      <c r="M27" s="64"/>
      <c r="N27" s="69"/>
      <c r="O27" s="64"/>
      <c r="P27" s="64"/>
      <c r="Q27" s="146"/>
      <c r="R27" s="69"/>
      <c r="S27" s="64"/>
      <c r="T27" s="64"/>
      <c r="U27" s="64"/>
      <c r="V27" s="66"/>
      <c r="W27" s="67" t="s">
        <v>300</v>
      </c>
      <c r="X27" s="64"/>
      <c r="Y27" s="64"/>
      <c r="Z27" s="64"/>
      <c r="AA27" s="93"/>
      <c r="AB27" s="95"/>
    </row>
    <row r="28" spans="1:28" ht="15.6" x14ac:dyDescent="0.3">
      <c r="A28" s="162"/>
      <c r="B28" s="162"/>
      <c r="C28" s="162"/>
      <c r="D28" s="164"/>
      <c r="E28" s="58"/>
      <c r="F28" s="57"/>
      <c r="G28" s="59"/>
      <c r="H28" s="60">
        <v>9.1</v>
      </c>
      <c r="I28" s="80" t="s">
        <v>259</v>
      </c>
      <c r="J28" s="76"/>
      <c r="K28" s="65"/>
      <c r="L28" s="64"/>
      <c r="M28" s="64"/>
      <c r="N28" s="69"/>
      <c r="O28" s="64"/>
      <c r="P28" s="64"/>
      <c r="Q28" s="146"/>
      <c r="R28" s="69"/>
      <c r="S28" s="64"/>
      <c r="T28" s="64"/>
      <c r="U28" s="64"/>
      <c r="V28" s="66"/>
      <c r="W28" s="67"/>
      <c r="X28" s="64"/>
      <c r="Y28" s="64"/>
      <c r="Z28" s="64"/>
      <c r="AA28" s="93"/>
      <c r="AB28" s="95" t="s">
        <v>300</v>
      </c>
    </row>
    <row r="29" spans="1:28" ht="15.6" x14ac:dyDescent="0.3">
      <c r="A29" s="162"/>
      <c r="B29" s="162"/>
      <c r="C29" s="162"/>
      <c r="D29" s="164"/>
      <c r="E29" s="58"/>
      <c r="F29" s="57"/>
      <c r="G29" s="59"/>
      <c r="H29" s="60">
        <v>9.1999999999999993</v>
      </c>
      <c r="I29" s="80" t="s">
        <v>260</v>
      </c>
      <c r="J29" s="76"/>
      <c r="K29" s="65"/>
      <c r="L29" s="64"/>
      <c r="M29" s="64"/>
      <c r="N29" s="69"/>
      <c r="O29" s="64"/>
      <c r="P29" s="64"/>
      <c r="Q29" s="146"/>
      <c r="R29" s="69"/>
      <c r="S29" s="64"/>
      <c r="T29" s="64"/>
      <c r="U29" s="64"/>
      <c r="V29" s="66"/>
      <c r="W29" s="67"/>
      <c r="X29" s="64"/>
      <c r="Y29" s="64"/>
      <c r="Z29" s="64"/>
      <c r="AA29" s="93"/>
      <c r="AB29" s="95" t="s">
        <v>300</v>
      </c>
    </row>
    <row r="30" spans="1:28" ht="14.4" x14ac:dyDescent="0.3">
      <c r="A30" s="190"/>
      <c r="B30" s="190"/>
      <c r="C30" s="190"/>
      <c r="D30" s="190"/>
      <c r="E30" s="190"/>
      <c r="F30" s="190"/>
      <c r="G30" s="191"/>
      <c r="H30" s="213" t="s">
        <v>286</v>
      </c>
      <c r="I30" s="227"/>
      <c r="J30" s="227"/>
      <c r="K30" s="228" t="s">
        <v>213</v>
      </c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9"/>
      <c r="W30" s="216" t="s">
        <v>214</v>
      </c>
      <c r="X30" s="217"/>
      <c r="Y30" s="217"/>
      <c r="Z30" s="217"/>
      <c r="AA30" s="217"/>
      <c r="AB30" s="217"/>
    </row>
    <row r="31" spans="1:28" ht="14.4" x14ac:dyDescent="0.3">
      <c r="A31" s="162"/>
      <c r="B31" s="162"/>
      <c r="C31" s="162"/>
      <c r="D31" s="161"/>
      <c r="E31" s="81"/>
      <c r="F31" s="81"/>
      <c r="G31" s="59"/>
      <c r="H31" s="60">
        <v>1</v>
      </c>
      <c r="I31" s="79" t="s">
        <v>306</v>
      </c>
      <c r="J31" s="82"/>
      <c r="K31" s="64"/>
      <c r="L31" s="64"/>
      <c r="M31" s="92"/>
      <c r="N31" s="69"/>
      <c r="O31" s="64"/>
      <c r="P31" s="64"/>
      <c r="Q31" s="146"/>
      <c r="R31" s="69"/>
      <c r="S31" s="64"/>
      <c r="T31" s="64"/>
      <c r="U31" s="64"/>
      <c r="V31" s="83"/>
      <c r="W31" s="67" t="s">
        <v>301</v>
      </c>
      <c r="X31" s="64"/>
      <c r="Y31" s="64"/>
      <c r="Z31" s="64"/>
      <c r="AA31" s="93"/>
      <c r="AB31" s="95" t="s">
        <v>300</v>
      </c>
    </row>
    <row r="32" spans="1:28" ht="14.4" x14ac:dyDescent="0.3">
      <c r="A32" s="162"/>
      <c r="B32" s="162"/>
      <c r="C32" s="162"/>
      <c r="D32" s="161"/>
      <c r="E32" s="81"/>
      <c r="F32" s="81"/>
      <c r="G32" s="59"/>
      <c r="H32" s="60">
        <v>2</v>
      </c>
      <c r="I32" s="79" t="s">
        <v>303</v>
      </c>
      <c r="J32" s="82"/>
      <c r="K32" s="64"/>
      <c r="L32" s="64"/>
      <c r="M32" s="92"/>
      <c r="N32" s="69"/>
      <c r="O32" s="64"/>
      <c r="P32" s="64"/>
      <c r="Q32" s="146"/>
      <c r="R32" s="69"/>
      <c r="S32" s="64"/>
      <c r="T32" s="64"/>
      <c r="U32" s="64"/>
      <c r="V32" s="83"/>
      <c r="W32" s="67" t="s">
        <v>300</v>
      </c>
      <c r="X32" s="64"/>
      <c r="Y32" s="64"/>
      <c r="Z32" s="64"/>
      <c r="AA32" s="93"/>
      <c r="AB32" s="95"/>
    </row>
    <row r="33" spans="1:28" ht="14.4" x14ac:dyDescent="0.3">
      <c r="A33" s="162"/>
      <c r="B33" s="162"/>
      <c r="C33" s="162"/>
      <c r="D33" s="161"/>
      <c r="E33" s="81"/>
      <c r="F33" s="81"/>
      <c r="G33" s="59"/>
      <c r="H33" s="60">
        <v>3</v>
      </c>
      <c r="I33" s="79" t="s">
        <v>304</v>
      </c>
      <c r="J33" s="82"/>
      <c r="K33" s="64"/>
      <c r="L33" s="64"/>
      <c r="M33" s="92"/>
      <c r="N33" s="69"/>
      <c r="O33" s="64"/>
      <c r="P33" s="64"/>
      <c r="Q33" s="146"/>
      <c r="R33" s="69"/>
      <c r="S33" s="64"/>
      <c r="T33" s="64"/>
      <c r="U33" s="64"/>
      <c r="V33" s="83"/>
      <c r="W33" s="67"/>
      <c r="X33" s="64"/>
      <c r="Y33" s="64"/>
      <c r="Z33" s="64"/>
      <c r="AA33" s="93"/>
      <c r="AB33" s="95" t="s">
        <v>300</v>
      </c>
    </row>
    <row r="34" spans="1:28" ht="14.4" x14ac:dyDescent="0.3">
      <c r="A34" s="162"/>
      <c r="B34" s="162"/>
      <c r="C34" s="162"/>
      <c r="D34" s="161"/>
      <c r="E34" s="81"/>
      <c r="F34" s="81"/>
      <c r="G34" s="59"/>
      <c r="H34" s="60">
        <v>4</v>
      </c>
      <c r="I34" s="79" t="s">
        <v>302</v>
      </c>
      <c r="J34" s="82"/>
      <c r="K34" s="64"/>
      <c r="L34" s="64"/>
      <c r="M34" s="92"/>
      <c r="N34" s="69"/>
      <c r="O34" s="64"/>
      <c r="P34" s="64"/>
      <c r="Q34" s="146"/>
      <c r="R34" s="69"/>
      <c r="S34" s="64"/>
      <c r="T34" s="64"/>
      <c r="U34" s="64"/>
      <c r="V34" s="83"/>
      <c r="W34" s="67"/>
      <c r="X34" s="64"/>
      <c r="Y34" s="64"/>
      <c r="Z34" s="64"/>
      <c r="AA34" s="93"/>
      <c r="AB34" s="95" t="s">
        <v>300</v>
      </c>
    </row>
    <row r="35" spans="1:28" ht="14.4" x14ac:dyDescent="0.3">
      <c r="A35" s="162"/>
      <c r="B35" s="162"/>
      <c r="C35" s="162"/>
      <c r="D35" s="161"/>
      <c r="E35" s="81"/>
      <c r="F35" s="81"/>
      <c r="G35" s="59"/>
      <c r="H35" s="60">
        <v>5</v>
      </c>
      <c r="I35" s="79" t="s">
        <v>305</v>
      </c>
      <c r="J35" s="82"/>
      <c r="K35" s="64"/>
      <c r="L35" s="64"/>
      <c r="M35" s="92"/>
      <c r="N35" s="69"/>
      <c r="O35" s="64"/>
      <c r="P35" s="64"/>
      <c r="Q35" s="146"/>
      <c r="R35" s="69"/>
      <c r="S35" s="64"/>
      <c r="T35" s="64"/>
      <c r="U35" s="64"/>
      <c r="V35" s="83"/>
      <c r="W35" s="67"/>
      <c r="X35" s="64"/>
      <c r="Y35" s="64"/>
      <c r="Z35" s="64"/>
      <c r="AA35" s="93"/>
      <c r="AB35" s="95" t="s">
        <v>300</v>
      </c>
    </row>
    <row r="36" spans="1:28" ht="14.4" x14ac:dyDescent="0.3">
      <c r="A36" s="190"/>
      <c r="B36" s="190"/>
      <c r="C36" s="190"/>
      <c r="D36" s="190"/>
      <c r="E36" s="190"/>
      <c r="F36" s="190"/>
      <c r="G36" s="191"/>
      <c r="H36" s="84"/>
      <c r="I36" s="85"/>
      <c r="J36" s="86" t="s">
        <v>215</v>
      </c>
      <c r="K36" s="230" t="s">
        <v>266</v>
      </c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31"/>
      <c r="W36" s="216" t="s">
        <v>166</v>
      </c>
      <c r="X36" s="217"/>
      <c r="Y36" s="217"/>
      <c r="Z36" s="217"/>
      <c r="AA36" s="225"/>
      <c r="AB36" s="226"/>
    </row>
    <row r="37" spans="1:28" ht="95.25" customHeight="1" x14ac:dyDescent="0.3">
      <c r="A37" s="199" t="s">
        <v>18</v>
      </c>
      <c r="B37" s="202" t="s">
        <v>295</v>
      </c>
      <c r="C37" s="205" t="s">
        <v>296</v>
      </c>
      <c r="D37" s="244" t="s">
        <v>262</v>
      </c>
      <c r="E37" s="246" t="s">
        <v>263</v>
      </c>
      <c r="F37" s="202" t="s">
        <v>264</v>
      </c>
      <c r="G37" s="249" t="s">
        <v>261</v>
      </c>
      <c r="H37" s="252" t="s">
        <v>216</v>
      </c>
      <c r="I37" s="212"/>
      <c r="J37" s="87" t="s">
        <v>217</v>
      </c>
      <c r="K37" s="88" t="s">
        <v>218</v>
      </c>
      <c r="L37" s="88" t="s">
        <v>219</v>
      </c>
      <c r="M37" s="91" t="s">
        <v>220</v>
      </c>
      <c r="N37" s="89" t="s">
        <v>221</v>
      </c>
      <c r="O37" s="88" t="s">
        <v>222</v>
      </c>
      <c r="P37" s="88" t="s">
        <v>223</v>
      </c>
      <c r="Q37" s="88" t="s">
        <v>224</v>
      </c>
      <c r="R37" s="88" t="s">
        <v>225</v>
      </c>
      <c r="S37" s="88" t="s">
        <v>226</v>
      </c>
      <c r="T37" s="88" t="s">
        <v>227</v>
      </c>
      <c r="U37" s="88" t="s">
        <v>228</v>
      </c>
      <c r="V37" s="90" t="s">
        <v>229</v>
      </c>
      <c r="W37" s="169" t="s">
        <v>175</v>
      </c>
      <c r="X37" s="170" t="s">
        <v>155</v>
      </c>
      <c r="Y37" s="171" t="s">
        <v>132</v>
      </c>
      <c r="Z37" s="172" t="s">
        <v>153</v>
      </c>
      <c r="AA37" s="173" t="s">
        <v>265</v>
      </c>
      <c r="AB37" s="173" t="s">
        <v>131</v>
      </c>
    </row>
    <row r="38" spans="1:28" ht="14.4" x14ac:dyDescent="0.3">
      <c r="A38" s="200"/>
      <c r="B38" s="203"/>
      <c r="C38" s="206"/>
      <c r="D38" s="237"/>
      <c r="E38" s="247"/>
      <c r="F38" s="203"/>
      <c r="G38" s="250"/>
      <c r="H38" s="253" t="s">
        <v>230</v>
      </c>
      <c r="I38" s="254"/>
      <c r="J38" s="232" t="s">
        <v>231</v>
      </c>
      <c r="K38" s="234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18" t="s">
        <v>232</v>
      </c>
      <c r="X38" s="218"/>
      <c r="Y38" s="218"/>
      <c r="Z38" s="218"/>
      <c r="AA38" s="218"/>
      <c r="AB38" s="218"/>
    </row>
    <row r="39" spans="1:28" ht="15" x14ac:dyDescent="0.3">
      <c r="A39" s="200"/>
      <c r="B39" s="203"/>
      <c r="C39" s="206"/>
      <c r="D39" s="237"/>
      <c r="E39" s="247"/>
      <c r="F39" s="203"/>
      <c r="G39" s="250"/>
      <c r="H39" s="237"/>
      <c r="I39" s="255"/>
      <c r="J39" s="233"/>
      <c r="K39" s="236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174" t="s">
        <v>210</v>
      </c>
      <c r="X39" s="196" t="s">
        <v>297</v>
      </c>
      <c r="Y39" s="197"/>
      <c r="Z39" s="197"/>
      <c r="AA39" s="197"/>
      <c r="AB39" s="198"/>
    </row>
    <row r="40" spans="1:28" ht="15" x14ac:dyDescent="0.3">
      <c r="A40" s="200"/>
      <c r="B40" s="203"/>
      <c r="C40" s="206"/>
      <c r="D40" s="237"/>
      <c r="E40" s="247"/>
      <c r="F40" s="203"/>
      <c r="G40" s="250"/>
      <c r="H40" s="237"/>
      <c r="I40" s="255"/>
      <c r="J40" s="233"/>
      <c r="K40" s="236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174" t="s">
        <v>211</v>
      </c>
      <c r="X40" s="196" t="s">
        <v>298</v>
      </c>
      <c r="Y40" s="197"/>
      <c r="Z40" s="197"/>
      <c r="AA40" s="197"/>
      <c r="AB40" s="198"/>
    </row>
    <row r="41" spans="1:28" ht="15" x14ac:dyDescent="0.3">
      <c r="A41" s="200"/>
      <c r="B41" s="203"/>
      <c r="C41" s="206"/>
      <c r="D41" s="237"/>
      <c r="E41" s="247"/>
      <c r="F41" s="203"/>
      <c r="G41" s="250"/>
      <c r="H41" s="237"/>
      <c r="I41" s="255"/>
      <c r="J41" s="233"/>
      <c r="K41" s="236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175" t="s">
        <v>210</v>
      </c>
      <c r="X41" s="238" t="s">
        <v>299</v>
      </c>
      <c r="Y41" s="239"/>
      <c r="Z41" s="239"/>
      <c r="AA41" s="239"/>
      <c r="AB41" s="240"/>
    </row>
    <row r="42" spans="1:28" ht="16.5" customHeight="1" x14ac:dyDescent="0.3">
      <c r="A42" s="201"/>
      <c r="B42" s="204"/>
      <c r="C42" s="207"/>
      <c r="D42" s="245"/>
      <c r="E42" s="248"/>
      <c r="F42" s="204"/>
      <c r="G42" s="251"/>
      <c r="H42" s="237"/>
      <c r="I42" s="255"/>
      <c r="J42" s="233"/>
      <c r="K42" s="236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176" t="s">
        <v>212</v>
      </c>
      <c r="X42" s="238" t="s">
        <v>233</v>
      </c>
      <c r="Y42" s="239"/>
      <c r="Z42" s="239"/>
      <c r="AA42" s="239"/>
      <c r="AB42" s="240"/>
    </row>
    <row r="43" spans="1:28" ht="14.55" customHeight="1" x14ac:dyDescent="0.3">
      <c r="A43" s="256" t="s">
        <v>234</v>
      </c>
      <c r="B43" s="256"/>
      <c r="C43" s="256"/>
      <c r="D43" s="256"/>
      <c r="E43" s="256"/>
      <c r="F43" s="256"/>
      <c r="G43" s="256"/>
      <c r="H43" s="219" t="s">
        <v>235</v>
      </c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1"/>
    </row>
    <row r="44" spans="1:28" ht="14.4" x14ac:dyDescent="0.3">
      <c r="A44" s="256"/>
      <c r="B44" s="256"/>
      <c r="C44" s="256"/>
      <c r="D44" s="256"/>
      <c r="E44" s="256"/>
      <c r="F44" s="256"/>
      <c r="G44" s="256"/>
      <c r="H44" s="222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4"/>
    </row>
    <row r="45" spans="1:28" ht="14.4" x14ac:dyDescent="0.3">
      <c r="A45" s="256"/>
      <c r="B45" s="256"/>
      <c r="C45" s="256"/>
      <c r="D45" s="256"/>
      <c r="E45" s="256"/>
      <c r="F45" s="256"/>
      <c r="G45" s="256"/>
      <c r="H45" s="222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4"/>
    </row>
    <row r="46" spans="1:28" ht="14.4" x14ac:dyDescent="0.3">
      <c r="A46" s="256"/>
      <c r="B46" s="256"/>
      <c r="C46" s="256"/>
      <c r="D46" s="256"/>
      <c r="E46" s="256"/>
      <c r="F46" s="256"/>
      <c r="G46" s="256"/>
      <c r="H46" s="241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3"/>
    </row>
    <row r="47" spans="1:28" ht="14.4" x14ac:dyDescent="0.3"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8" ht="14.4" x14ac:dyDescent="0.3"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8:26" ht="14.4" x14ac:dyDescent="0.3"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8:26" ht="14.4" x14ac:dyDescent="0.3"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8:26" ht="14.4" x14ac:dyDescent="0.3"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8:26" ht="14.4" x14ac:dyDescent="0.3"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8:26" ht="14.4" x14ac:dyDescent="0.3"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8:26" ht="14.4" x14ac:dyDescent="0.3"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8:26" ht="14.4" x14ac:dyDescent="0.3"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8:26" ht="14.4" x14ac:dyDescent="0.3"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8:26" ht="14.4" x14ac:dyDescent="0.3"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8:26" ht="14.4" x14ac:dyDescent="0.3"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8:26" ht="14.4" x14ac:dyDescent="0.3"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8:26" ht="14.4" x14ac:dyDescent="0.3"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8:26" ht="14.4" x14ac:dyDescent="0.3"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8:26" ht="14.4" x14ac:dyDescent="0.3"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8:26" ht="14.4" x14ac:dyDescent="0.3"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8:26" ht="14.4" x14ac:dyDescent="0.3"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8:26" ht="14.4" x14ac:dyDescent="0.3"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8:26" ht="14.4" x14ac:dyDescent="0.3"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8:26" ht="14.4" x14ac:dyDescent="0.3"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8:26" ht="14.4" x14ac:dyDescent="0.3"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8:26" ht="14.4" x14ac:dyDescent="0.3"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8:26" ht="14.4" x14ac:dyDescent="0.3"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8:26" ht="14.4" x14ac:dyDescent="0.3"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8:26" ht="14.4" x14ac:dyDescent="0.3"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8:26" ht="14.4" x14ac:dyDescent="0.3"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8:26" ht="14.4" x14ac:dyDescent="0.3"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8:26" ht="14.4" x14ac:dyDescent="0.3"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8:26" ht="14.4" x14ac:dyDescent="0.3"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8:26" ht="14.4" x14ac:dyDescent="0.3"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8:26" ht="14.4" x14ac:dyDescent="0.3"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8:26" ht="14.4" x14ac:dyDescent="0.3"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8:26" ht="14.4" x14ac:dyDescent="0.3"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8:26" ht="14.4" x14ac:dyDescent="0.3"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8:26" ht="14.4" x14ac:dyDescent="0.3"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8:26" ht="14.4" x14ac:dyDescent="0.3"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8:26" ht="14.4" x14ac:dyDescent="0.3"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8:26" ht="14.4" x14ac:dyDescent="0.3"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8:26" ht="14.4" x14ac:dyDescent="0.3"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8:26" ht="14.4" x14ac:dyDescent="0.3"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8:26" ht="14.4" x14ac:dyDescent="0.3"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8:26" ht="14.4" x14ac:dyDescent="0.3"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8:26" ht="14.4" x14ac:dyDescent="0.3"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8:26" ht="14.4" x14ac:dyDescent="0.3"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8:26" ht="14.4" x14ac:dyDescent="0.3"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8:26" ht="14.4" x14ac:dyDescent="0.3"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8:26" ht="14.4" x14ac:dyDescent="0.3"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8:26" ht="14.4" x14ac:dyDescent="0.3"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8:26" ht="14.4" x14ac:dyDescent="0.3"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8:26" ht="14.4" x14ac:dyDescent="0.3"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8:26" ht="14.4" x14ac:dyDescent="0.3"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8:26" ht="14.4" x14ac:dyDescent="0.3"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8:26" ht="14.4" x14ac:dyDescent="0.3"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8:26" ht="14.4" x14ac:dyDescent="0.3"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8:26" ht="14.4" x14ac:dyDescent="0.3"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8:26" ht="14.4" x14ac:dyDescent="0.3"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8:26" ht="14.4" x14ac:dyDescent="0.3"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8:26" ht="14.4" x14ac:dyDescent="0.3"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8:26" ht="14.4" x14ac:dyDescent="0.3"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8:26" ht="14.4" x14ac:dyDescent="0.3"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8:26" ht="14.4" x14ac:dyDescent="0.3"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8:26" ht="14.4" x14ac:dyDescent="0.3"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8:26" ht="14.4" x14ac:dyDescent="0.3"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8:26" ht="14.4" x14ac:dyDescent="0.3"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8:26" ht="14.4" x14ac:dyDescent="0.3"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8:26" ht="14.4" x14ac:dyDescent="0.3"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8:26" ht="14.4" x14ac:dyDescent="0.3"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8:26" ht="14.4" x14ac:dyDescent="0.3"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8:26" ht="14.4" x14ac:dyDescent="0.3"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8:26" ht="14.4" x14ac:dyDescent="0.3"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8:26" ht="14.4" x14ac:dyDescent="0.3"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8:26" ht="14.4" x14ac:dyDescent="0.3"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8:26" ht="14.4" x14ac:dyDescent="0.3"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8:26" ht="14.4" x14ac:dyDescent="0.3"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8:26" ht="14.4" x14ac:dyDescent="0.3"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8:26" ht="14.4" x14ac:dyDescent="0.3"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8:26" ht="14.4" x14ac:dyDescent="0.3"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8:26" ht="14.4" x14ac:dyDescent="0.3"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8:26" ht="14.4" x14ac:dyDescent="0.3"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8:26" ht="14.4" x14ac:dyDescent="0.3"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8:26" ht="14.4" x14ac:dyDescent="0.3"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8:26" ht="14.4" x14ac:dyDescent="0.3"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8:26" ht="14.4" x14ac:dyDescent="0.3"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8:26" ht="14.4" x14ac:dyDescent="0.3"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8:26" ht="14.4" x14ac:dyDescent="0.3"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8:26" ht="14.4" x14ac:dyDescent="0.3"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8:26" ht="14.4" x14ac:dyDescent="0.3"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8:26" ht="14.4" x14ac:dyDescent="0.3"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8:26" ht="14.4" x14ac:dyDescent="0.3"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8:26" ht="14.4" x14ac:dyDescent="0.3"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8:26" ht="14.4" x14ac:dyDescent="0.3"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8:26" ht="14.4" x14ac:dyDescent="0.3"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8:26" ht="14.4" x14ac:dyDescent="0.3"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8:26" ht="14.4" x14ac:dyDescent="0.3"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8:26" ht="14.4" x14ac:dyDescent="0.3"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8:26" ht="14.4" x14ac:dyDescent="0.3"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8:26" ht="14.4" x14ac:dyDescent="0.3"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8:26" ht="14.4" x14ac:dyDescent="0.3"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8:26" ht="14.4" x14ac:dyDescent="0.3"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8:26" ht="14.4" x14ac:dyDescent="0.3"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8:26" ht="14.4" x14ac:dyDescent="0.3"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8:26" ht="14.4" x14ac:dyDescent="0.3"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8:26" ht="14.4" x14ac:dyDescent="0.3"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8:26" ht="14.4" x14ac:dyDescent="0.3"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8:26" ht="14.4" x14ac:dyDescent="0.3"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8:26" ht="14.4" x14ac:dyDescent="0.3"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8:26" ht="14.4" x14ac:dyDescent="0.3"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8:26" ht="14.4" x14ac:dyDescent="0.3"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8:26" ht="14.4" x14ac:dyDescent="0.3"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8:26" ht="14.4" x14ac:dyDescent="0.3"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8:26" ht="14.4" x14ac:dyDescent="0.3"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8:26" ht="14.4" x14ac:dyDescent="0.3"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8:26" ht="14.4" x14ac:dyDescent="0.3"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8:26" ht="14.4" x14ac:dyDescent="0.3"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8:26" ht="14.4" x14ac:dyDescent="0.3"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8:26" ht="14.4" x14ac:dyDescent="0.3"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8:26" ht="14.4" x14ac:dyDescent="0.3"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8:26" ht="14.4" x14ac:dyDescent="0.3"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8:26" ht="14.4" x14ac:dyDescent="0.3"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8:26" ht="14.4" x14ac:dyDescent="0.3"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8:26" ht="14.4" x14ac:dyDescent="0.3"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8:26" ht="14.4" x14ac:dyDescent="0.3"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8:26" ht="14.4" x14ac:dyDescent="0.3"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8:26" ht="14.4" x14ac:dyDescent="0.3"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8:26" ht="14.4" x14ac:dyDescent="0.3"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8:26" ht="14.4" x14ac:dyDescent="0.3"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8:26" ht="14.4" x14ac:dyDescent="0.3"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8:26" ht="14.4" x14ac:dyDescent="0.3"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8:26" ht="14.4" x14ac:dyDescent="0.3"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8:26" ht="14.4" x14ac:dyDescent="0.3"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8:26" ht="14.4" x14ac:dyDescent="0.3"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8:26" ht="14.4" x14ac:dyDescent="0.3"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8:26" ht="14.4" x14ac:dyDescent="0.3"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8:26" ht="14.4" x14ac:dyDescent="0.3"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8:26" ht="14.4" x14ac:dyDescent="0.3"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8:26" ht="14.4" x14ac:dyDescent="0.3"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8:26" ht="14.4" x14ac:dyDescent="0.3"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8:26" ht="14.4" x14ac:dyDescent="0.3"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8:26" ht="14.4" x14ac:dyDescent="0.3"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8:26" ht="14.4" x14ac:dyDescent="0.3"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8:26" ht="14.4" x14ac:dyDescent="0.3"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8:26" ht="14.4" x14ac:dyDescent="0.3"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8:26" ht="14.4" x14ac:dyDescent="0.3"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8:26" ht="14.4" x14ac:dyDescent="0.3"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8:26" ht="14.4" x14ac:dyDescent="0.3"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8:26" ht="14.4" x14ac:dyDescent="0.3"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8:26" ht="14.4" x14ac:dyDescent="0.3"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8:26" ht="14.4" x14ac:dyDescent="0.3"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8:26" ht="14.4" x14ac:dyDescent="0.3"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8:26" ht="14.4" x14ac:dyDescent="0.3"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8:26" ht="14.4" x14ac:dyDescent="0.3"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8:26" ht="14.4" x14ac:dyDescent="0.3"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8:26" ht="14.4" x14ac:dyDescent="0.3"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8:26" ht="14.4" x14ac:dyDescent="0.3"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8:26" ht="14.4" x14ac:dyDescent="0.3"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8:26" ht="14.4" x14ac:dyDescent="0.3"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8:26" ht="14.4" x14ac:dyDescent="0.3"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8:26" ht="14.4" x14ac:dyDescent="0.3"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8:26" ht="14.4" x14ac:dyDescent="0.3"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8:26" ht="14.4" x14ac:dyDescent="0.3"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8:26" ht="14.4" x14ac:dyDescent="0.3"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8:26" ht="14.4" x14ac:dyDescent="0.3"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8:26" ht="14.4" x14ac:dyDescent="0.3"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8:26" ht="14.4" x14ac:dyDescent="0.3"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8:26" ht="14.4" x14ac:dyDescent="0.3"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8:26" ht="14.4" x14ac:dyDescent="0.3"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8:26" ht="14.4" x14ac:dyDescent="0.3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8:26" ht="14.4" x14ac:dyDescent="0.3"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8:26" ht="14.4" x14ac:dyDescent="0.3"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8:26" ht="14.4" x14ac:dyDescent="0.3"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8:26" ht="14.4" x14ac:dyDescent="0.3"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8:26" ht="14.4" x14ac:dyDescent="0.3"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8:26" ht="14.4" x14ac:dyDescent="0.3"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8:26" ht="14.4" x14ac:dyDescent="0.3"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8:26" ht="14.4" x14ac:dyDescent="0.3"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8:26" ht="14.4" x14ac:dyDescent="0.3"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8:26" ht="14.4" x14ac:dyDescent="0.3"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8:26" ht="14.4" x14ac:dyDescent="0.3"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8:26" ht="14.4" x14ac:dyDescent="0.3"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8:26" ht="14.4" x14ac:dyDescent="0.3"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8:26" ht="14.4" x14ac:dyDescent="0.3"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8:26" ht="14.4" x14ac:dyDescent="0.3"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8:26" ht="14.4" x14ac:dyDescent="0.3"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8:26" ht="14.4" x14ac:dyDescent="0.3"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8:26" ht="14.4" x14ac:dyDescent="0.3"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8:26" ht="14.4" x14ac:dyDescent="0.3"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8:26" ht="14.4" x14ac:dyDescent="0.3"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8:26" ht="14.4" x14ac:dyDescent="0.3"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8:26" ht="14.4" x14ac:dyDescent="0.3"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8:26" ht="14.4" x14ac:dyDescent="0.3"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8:26" ht="14.4" x14ac:dyDescent="0.3"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8:26" ht="14.4" x14ac:dyDescent="0.3"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8:26" ht="14.4" x14ac:dyDescent="0.3"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8:26" ht="14.4" x14ac:dyDescent="0.3"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8:26" ht="14.4" x14ac:dyDescent="0.3"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8:26" ht="14.4" x14ac:dyDescent="0.3"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8:26" ht="14.4" x14ac:dyDescent="0.3"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8:26" ht="14.4" x14ac:dyDescent="0.3"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8:26" ht="14.4" x14ac:dyDescent="0.3"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8:26" ht="14.4" x14ac:dyDescent="0.3"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8:26" ht="14.4" x14ac:dyDescent="0.3"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8:26" ht="14.4" x14ac:dyDescent="0.3"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8:26" ht="14.4" x14ac:dyDescent="0.3"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8:26" ht="14.4" x14ac:dyDescent="0.3"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8:26" ht="14.4" x14ac:dyDescent="0.3"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8:26" ht="14.4" x14ac:dyDescent="0.3"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8:26" ht="14.4" x14ac:dyDescent="0.3"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8:26" ht="14.4" x14ac:dyDescent="0.3"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8:26" ht="14.4" x14ac:dyDescent="0.3"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8:26" ht="14.4" x14ac:dyDescent="0.3"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8:26" ht="14.4" x14ac:dyDescent="0.3"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8:26" ht="14.4" x14ac:dyDescent="0.3"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8:26" ht="14.4" x14ac:dyDescent="0.3"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8:26" ht="14.4" x14ac:dyDescent="0.3"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8:26" ht="14.4" x14ac:dyDescent="0.3"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8:26" ht="14.4" x14ac:dyDescent="0.3"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8:26" ht="14.4" x14ac:dyDescent="0.3"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8:26" ht="14.4" x14ac:dyDescent="0.3"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8:26" ht="14.4" x14ac:dyDescent="0.3"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8:26" ht="14.4" x14ac:dyDescent="0.3"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8:26" ht="14.4" x14ac:dyDescent="0.3"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8:26" ht="14.4" x14ac:dyDescent="0.3"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8:26" ht="14.4" x14ac:dyDescent="0.3"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8:26" ht="14.4" x14ac:dyDescent="0.3"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8:26" ht="14.4" x14ac:dyDescent="0.3"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8:26" ht="14.4" x14ac:dyDescent="0.3"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8:26" ht="14.4" x14ac:dyDescent="0.3"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8:26" ht="14.4" x14ac:dyDescent="0.3"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8:26" ht="14.4" x14ac:dyDescent="0.3"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8:26" ht="14.4" x14ac:dyDescent="0.3"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8:26" ht="14.4" x14ac:dyDescent="0.3"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8:26" ht="14.4" x14ac:dyDescent="0.3"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8:26" ht="14.4" x14ac:dyDescent="0.3"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8:26" ht="14.4" x14ac:dyDescent="0.3"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8:26" ht="14.4" x14ac:dyDescent="0.3"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8:26" ht="14.4" x14ac:dyDescent="0.3"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8:26" ht="14.4" x14ac:dyDescent="0.3"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8:26" ht="14.4" x14ac:dyDescent="0.3"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8:26" ht="14.4" x14ac:dyDescent="0.3"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8:26" ht="14.4" x14ac:dyDescent="0.3"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8:26" ht="14.4" x14ac:dyDescent="0.3"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8:26" ht="14.4" x14ac:dyDescent="0.3"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8:26" ht="14.4" x14ac:dyDescent="0.3"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8:26" ht="14.4" x14ac:dyDescent="0.3"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8:26" ht="14.4" x14ac:dyDescent="0.3"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8:26" ht="14.4" x14ac:dyDescent="0.3"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8:26" ht="14.4" x14ac:dyDescent="0.3"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8:26" ht="14.4" x14ac:dyDescent="0.3"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8:26" ht="14.4" x14ac:dyDescent="0.3"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8:26" ht="14.4" x14ac:dyDescent="0.3"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8:26" ht="14.4" x14ac:dyDescent="0.3"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8:26" ht="14.4" x14ac:dyDescent="0.3"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8:26" ht="14.4" x14ac:dyDescent="0.3"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8:26" ht="14.4" x14ac:dyDescent="0.3"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8:26" ht="14.4" x14ac:dyDescent="0.3"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8:26" ht="14.4" x14ac:dyDescent="0.3"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8:26" ht="14.4" x14ac:dyDescent="0.3"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8:26" ht="14.4" x14ac:dyDescent="0.3"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8:26" ht="14.4" x14ac:dyDescent="0.3"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8:26" ht="14.4" x14ac:dyDescent="0.3"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8:26" ht="14.4" x14ac:dyDescent="0.3"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8:26" ht="14.4" x14ac:dyDescent="0.3"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8:26" ht="14.4" x14ac:dyDescent="0.3"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8:26" ht="14.4" x14ac:dyDescent="0.3"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8:26" ht="14.4" x14ac:dyDescent="0.3"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8:26" ht="14.4" x14ac:dyDescent="0.3"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8:26" ht="14.4" x14ac:dyDescent="0.3"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8:26" ht="14.4" x14ac:dyDescent="0.3"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8:26" ht="14.4" x14ac:dyDescent="0.3"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8:26" ht="14.4" x14ac:dyDescent="0.3"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8:26" ht="14.4" x14ac:dyDescent="0.3"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8:26" ht="14.4" x14ac:dyDescent="0.3"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8:26" ht="14.4" x14ac:dyDescent="0.3"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8:26" ht="14.4" x14ac:dyDescent="0.3"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8:26" ht="14.4" x14ac:dyDescent="0.3"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8:26" ht="14.4" x14ac:dyDescent="0.3"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8:26" ht="14.4" x14ac:dyDescent="0.3"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8:26" ht="14.4" x14ac:dyDescent="0.3"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8:26" ht="14.4" x14ac:dyDescent="0.3"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8:26" ht="14.4" x14ac:dyDescent="0.3"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8:26" ht="14.4" x14ac:dyDescent="0.3"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8:26" ht="14.4" x14ac:dyDescent="0.3"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8:26" ht="14.4" x14ac:dyDescent="0.3"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8:26" ht="14.4" x14ac:dyDescent="0.3"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8:26" ht="14.4" x14ac:dyDescent="0.3"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8:26" ht="14.4" x14ac:dyDescent="0.3"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8:26" ht="14.4" x14ac:dyDescent="0.3"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8:26" ht="14.4" x14ac:dyDescent="0.3"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8:26" ht="14.4" x14ac:dyDescent="0.3"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8:26" ht="14.4" x14ac:dyDescent="0.3"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8:26" ht="14.4" x14ac:dyDescent="0.3"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8:26" ht="14.4" x14ac:dyDescent="0.3"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8:26" ht="14.4" x14ac:dyDescent="0.3"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8:26" ht="14.4" x14ac:dyDescent="0.3"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8:26" ht="14.4" x14ac:dyDescent="0.3"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8:26" ht="14.4" x14ac:dyDescent="0.3"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8:26" ht="14.4" x14ac:dyDescent="0.3"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8:26" ht="14.4" x14ac:dyDescent="0.3"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8:26" ht="14.4" x14ac:dyDescent="0.3"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8:26" ht="14.4" x14ac:dyDescent="0.3"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8:26" ht="14.4" x14ac:dyDescent="0.3"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8:26" ht="14.4" x14ac:dyDescent="0.3"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8:26" ht="14.4" x14ac:dyDescent="0.3"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8:26" ht="14.4" x14ac:dyDescent="0.3"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8:26" ht="14.4" x14ac:dyDescent="0.3"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8:26" ht="14.4" x14ac:dyDescent="0.3"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8:26" ht="14.4" x14ac:dyDescent="0.3"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8:26" ht="14.4" x14ac:dyDescent="0.3"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8:26" ht="14.4" x14ac:dyDescent="0.3"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8:26" ht="14.4" x14ac:dyDescent="0.3"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8:26" ht="14.4" x14ac:dyDescent="0.3"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8:26" ht="14.4" x14ac:dyDescent="0.3"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8:26" ht="14.4" x14ac:dyDescent="0.3"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8:26" ht="14.4" x14ac:dyDescent="0.3"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8:26" ht="14.4" x14ac:dyDescent="0.3"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8:26" ht="14.4" x14ac:dyDescent="0.3"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8:26" ht="14.4" x14ac:dyDescent="0.3"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8:26" ht="14.4" x14ac:dyDescent="0.3"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8:26" ht="14.4" x14ac:dyDescent="0.3"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8:26" ht="14.4" x14ac:dyDescent="0.3"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8:26" ht="14.4" x14ac:dyDescent="0.3"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8:26" ht="14.4" x14ac:dyDescent="0.3"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8:26" ht="14.4" x14ac:dyDescent="0.3"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8:26" ht="14.4" x14ac:dyDescent="0.3"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8:26" ht="14.4" x14ac:dyDescent="0.3"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8:26" ht="14.4" x14ac:dyDescent="0.3"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8:26" ht="14.4" x14ac:dyDescent="0.3"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8:26" ht="14.4" x14ac:dyDescent="0.3"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8:26" ht="14.4" x14ac:dyDescent="0.3"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8:26" ht="14.4" x14ac:dyDescent="0.3"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8:26" ht="14.4" x14ac:dyDescent="0.3"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8:26" ht="14.4" x14ac:dyDescent="0.3"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8:26" ht="14.4" x14ac:dyDescent="0.3"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8:26" ht="14.4" x14ac:dyDescent="0.3"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8:26" ht="14.4" x14ac:dyDescent="0.3"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8:26" ht="14.4" x14ac:dyDescent="0.3"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8:26" ht="14.4" x14ac:dyDescent="0.3"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8:26" ht="14.4" x14ac:dyDescent="0.3"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8:26" ht="14.4" x14ac:dyDescent="0.3"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8:26" ht="14.4" x14ac:dyDescent="0.3"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8:26" ht="14.4" x14ac:dyDescent="0.3"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8:26" ht="14.4" x14ac:dyDescent="0.3"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8:26" ht="14.4" x14ac:dyDescent="0.3"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8:26" ht="14.4" x14ac:dyDescent="0.3"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8:26" ht="14.4" x14ac:dyDescent="0.3"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8:26" ht="14.4" x14ac:dyDescent="0.3"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8:26" ht="14.4" x14ac:dyDescent="0.3"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8:26" ht="14.4" x14ac:dyDescent="0.3"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8:26" ht="14.4" x14ac:dyDescent="0.3"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8:26" ht="14.4" x14ac:dyDescent="0.3"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8:26" ht="14.4" x14ac:dyDescent="0.3"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8:26" ht="14.4" x14ac:dyDescent="0.3"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8:26" ht="14.4" x14ac:dyDescent="0.3"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8:26" ht="14.4" x14ac:dyDescent="0.3"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8:26" ht="14.4" x14ac:dyDescent="0.3"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8:26" ht="14.4" x14ac:dyDescent="0.3"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8:26" ht="14.4" x14ac:dyDescent="0.3"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8:26" ht="14.4" x14ac:dyDescent="0.3"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8:26" ht="14.4" x14ac:dyDescent="0.3"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8:26" ht="14.4" x14ac:dyDescent="0.3"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8:26" ht="14.4" x14ac:dyDescent="0.3"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8:26" ht="14.4" x14ac:dyDescent="0.3"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8:26" ht="14.4" x14ac:dyDescent="0.3"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8:26" ht="14.4" x14ac:dyDescent="0.3"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8:26" ht="14.4" x14ac:dyDescent="0.3"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8:26" ht="14.4" x14ac:dyDescent="0.3"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8:26" ht="14.4" x14ac:dyDescent="0.3"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8:26" ht="14.4" x14ac:dyDescent="0.3"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8:26" ht="14.4" x14ac:dyDescent="0.3"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8:26" ht="14.4" x14ac:dyDescent="0.3"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8:26" ht="14.4" x14ac:dyDescent="0.3"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8:26" ht="14.4" x14ac:dyDescent="0.3"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8:26" ht="14.4" x14ac:dyDescent="0.3"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8:26" ht="14.4" x14ac:dyDescent="0.3"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8:26" ht="14.4" x14ac:dyDescent="0.3"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8:26" ht="14.4" x14ac:dyDescent="0.3"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8:26" ht="14.4" x14ac:dyDescent="0.3"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8:26" ht="14.4" x14ac:dyDescent="0.3"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8:26" ht="14.4" x14ac:dyDescent="0.3"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8:26" ht="14.4" x14ac:dyDescent="0.3"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8:26" ht="14.4" x14ac:dyDescent="0.3"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8:26" ht="14.4" x14ac:dyDescent="0.3"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8:26" ht="14.4" x14ac:dyDescent="0.3"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8:26" ht="14.4" x14ac:dyDescent="0.3"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8:26" ht="14.4" x14ac:dyDescent="0.3"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8:26" ht="14.4" x14ac:dyDescent="0.3"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8:26" ht="14.4" x14ac:dyDescent="0.3"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8:26" ht="14.4" x14ac:dyDescent="0.3"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8:26" ht="14.4" x14ac:dyDescent="0.3"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8:26" ht="14.4" x14ac:dyDescent="0.3"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8:26" ht="14.4" x14ac:dyDescent="0.3"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8:26" ht="14.4" x14ac:dyDescent="0.3"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8:26" ht="14.4" x14ac:dyDescent="0.3"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8:26" ht="14.4" x14ac:dyDescent="0.3"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8:26" ht="14.4" x14ac:dyDescent="0.3"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8:26" ht="14.4" x14ac:dyDescent="0.3"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8:26" ht="14.4" x14ac:dyDescent="0.3"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8:26" ht="14.4" x14ac:dyDescent="0.3"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8:26" ht="14.4" x14ac:dyDescent="0.3"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8:26" ht="14.4" x14ac:dyDescent="0.3"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8:26" ht="14.4" x14ac:dyDescent="0.3"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8:26" ht="14.4" x14ac:dyDescent="0.3"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8:26" ht="14.4" x14ac:dyDescent="0.3"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8:26" ht="14.4" x14ac:dyDescent="0.3"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8:26" ht="14.4" x14ac:dyDescent="0.3"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8:26" ht="14.4" x14ac:dyDescent="0.3"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8:26" ht="14.4" x14ac:dyDescent="0.3"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8:26" ht="14.4" x14ac:dyDescent="0.3"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8:26" ht="14.4" x14ac:dyDescent="0.3"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8:26" ht="14.4" x14ac:dyDescent="0.3"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8:26" ht="14.4" x14ac:dyDescent="0.3"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8:26" ht="14.4" x14ac:dyDescent="0.3"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8:26" ht="14.4" x14ac:dyDescent="0.3"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8:26" ht="14.4" x14ac:dyDescent="0.3"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8:26" ht="14.4" x14ac:dyDescent="0.3"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8:26" ht="14.4" x14ac:dyDescent="0.3"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8:26" ht="14.4" x14ac:dyDescent="0.3"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8:26" ht="14.4" x14ac:dyDescent="0.3"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8:26" ht="14.4" x14ac:dyDescent="0.3"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8:26" ht="14.4" x14ac:dyDescent="0.3"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8:26" ht="14.4" x14ac:dyDescent="0.3"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8:26" ht="14.4" x14ac:dyDescent="0.3"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8:26" ht="14.4" x14ac:dyDescent="0.3"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8:26" ht="14.4" x14ac:dyDescent="0.3"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8:26" ht="14.4" x14ac:dyDescent="0.3"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8:26" ht="14.4" x14ac:dyDescent="0.3"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8:26" ht="14.4" x14ac:dyDescent="0.3"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8:26" ht="14.4" x14ac:dyDescent="0.3"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8:26" ht="14.4" x14ac:dyDescent="0.3"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8:26" ht="14.4" x14ac:dyDescent="0.3"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8:26" ht="14.4" x14ac:dyDescent="0.3"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8:26" ht="14.4" x14ac:dyDescent="0.3"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8:26" ht="14.4" x14ac:dyDescent="0.3"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8:26" ht="14.4" x14ac:dyDescent="0.3"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8:26" ht="14.4" x14ac:dyDescent="0.3"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8:26" ht="14.4" x14ac:dyDescent="0.3"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8:26" ht="14.4" x14ac:dyDescent="0.3"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8:26" ht="14.4" x14ac:dyDescent="0.3"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8:26" ht="14.4" x14ac:dyDescent="0.3"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8:26" ht="14.4" x14ac:dyDescent="0.3"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8:26" ht="14.4" x14ac:dyDescent="0.3"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8:26" ht="14.4" x14ac:dyDescent="0.3"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8:26" ht="14.4" x14ac:dyDescent="0.3"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8:26" ht="14.4" x14ac:dyDescent="0.3"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8:26" ht="14.4" x14ac:dyDescent="0.3"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8:26" ht="14.4" x14ac:dyDescent="0.3"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8:26" ht="14.4" x14ac:dyDescent="0.3"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8:26" ht="14.4" x14ac:dyDescent="0.3"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8:26" ht="14.4" x14ac:dyDescent="0.3"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8:26" ht="14.4" x14ac:dyDescent="0.3"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8:26" ht="14.4" x14ac:dyDescent="0.3"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8:26" ht="14.4" x14ac:dyDescent="0.3"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8:26" ht="14.4" x14ac:dyDescent="0.3"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8:26" ht="14.4" x14ac:dyDescent="0.3"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8:26" ht="14.4" x14ac:dyDescent="0.3"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8:26" ht="14.4" x14ac:dyDescent="0.3"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8:26" ht="14.4" x14ac:dyDescent="0.3"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8:26" ht="14.4" x14ac:dyDescent="0.3"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8:26" ht="14.4" x14ac:dyDescent="0.3"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8:26" ht="14.4" x14ac:dyDescent="0.3"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8:26" ht="14.4" x14ac:dyDescent="0.3"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8:26" ht="14.4" x14ac:dyDescent="0.3"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8:26" ht="14.4" x14ac:dyDescent="0.3"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8:26" ht="14.4" x14ac:dyDescent="0.3"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8:26" ht="14.4" x14ac:dyDescent="0.3"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8:26" ht="14.4" x14ac:dyDescent="0.3"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8:26" ht="14.4" x14ac:dyDescent="0.3"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8:26" ht="14.4" x14ac:dyDescent="0.3"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8:26" ht="14.4" x14ac:dyDescent="0.3"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8:26" ht="14.4" x14ac:dyDescent="0.3"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8:26" ht="14.4" x14ac:dyDescent="0.3"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8:26" ht="14.4" x14ac:dyDescent="0.3"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8:26" ht="14.4" x14ac:dyDescent="0.3"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8:26" ht="14.4" x14ac:dyDescent="0.3"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8:26" ht="14.4" x14ac:dyDescent="0.3"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8:26" ht="14.4" x14ac:dyDescent="0.3"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8:26" ht="14.4" x14ac:dyDescent="0.3"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8:26" ht="14.4" x14ac:dyDescent="0.3"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8:26" ht="14.4" x14ac:dyDescent="0.3"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8:26" ht="14.4" x14ac:dyDescent="0.3"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8:26" ht="14.4" x14ac:dyDescent="0.3"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8:26" ht="14.4" x14ac:dyDescent="0.3"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8:26" ht="14.4" x14ac:dyDescent="0.3"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8:26" ht="14.4" x14ac:dyDescent="0.3"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8:26" ht="14.4" x14ac:dyDescent="0.3"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8:26" ht="14.4" x14ac:dyDescent="0.3"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8:26" ht="14.4" x14ac:dyDescent="0.3"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8:26" ht="14.4" x14ac:dyDescent="0.3"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8:26" ht="14.4" x14ac:dyDescent="0.3"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8:26" ht="14.4" x14ac:dyDescent="0.3"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8:26" ht="14.4" x14ac:dyDescent="0.3"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8:26" ht="14.4" x14ac:dyDescent="0.3"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8:26" ht="14.4" x14ac:dyDescent="0.3"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8:26" ht="14.4" x14ac:dyDescent="0.3"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8:26" ht="14.4" x14ac:dyDescent="0.3"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8:26" ht="14.4" x14ac:dyDescent="0.3"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8:26" ht="14.4" x14ac:dyDescent="0.3"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8:26" ht="14.4" x14ac:dyDescent="0.3"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8:26" ht="14.4" x14ac:dyDescent="0.3"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8:26" ht="14.4" x14ac:dyDescent="0.3"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8:26" ht="14.4" x14ac:dyDescent="0.3"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8:26" ht="14.4" x14ac:dyDescent="0.3"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8:26" ht="14.4" x14ac:dyDescent="0.3"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8:26" ht="14.4" x14ac:dyDescent="0.3"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8:26" ht="14.4" x14ac:dyDescent="0.3"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8:26" ht="14.4" x14ac:dyDescent="0.3"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8:26" ht="14.4" x14ac:dyDescent="0.3"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8:26" ht="14.4" x14ac:dyDescent="0.3"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8:26" ht="14.4" x14ac:dyDescent="0.3"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8:26" ht="14.4" x14ac:dyDescent="0.3"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8:26" ht="14.4" x14ac:dyDescent="0.3"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8:26" ht="14.4" x14ac:dyDescent="0.3"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8:26" ht="14.4" x14ac:dyDescent="0.3"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8:26" ht="14.4" x14ac:dyDescent="0.3"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8:26" ht="14.4" x14ac:dyDescent="0.3"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8:26" ht="14.4" x14ac:dyDescent="0.3"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8:26" ht="14.4" x14ac:dyDescent="0.3"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8:26" ht="14.4" x14ac:dyDescent="0.3"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8:26" ht="14.4" x14ac:dyDescent="0.3"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8:26" ht="14.4" x14ac:dyDescent="0.3"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8:26" ht="14.4" x14ac:dyDescent="0.3"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8:26" ht="14.4" x14ac:dyDescent="0.3"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8:26" ht="14.4" x14ac:dyDescent="0.3"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8:26" ht="14.4" x14ac:dyDescent="0.3"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8:26" ht="14.4" x14ac:dyDescent="0.3"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8:26" ht="14.4" x14ac:dyDescent="0.3"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8:26" ht="14.4" x14ac:dyDescent="0.3"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8:26" ht="14.4" x14ac:dyDescent="0.3"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8:26" ht="14.4" x14ac:dyDescent="0.3"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8:26" ht="14.4" x14ac:dyDescent="0.3"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8:26" ht="14.4" x14ac:dyDescent="0.3"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8:26" ht="14.4" x14ac:dyDescent="0.3"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8:26" ht="14.4" x14ac:dyDescent="0.3"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8:26" ht="14.4" x14ac:dyDescent="0.3"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8:26" ht="14.4" x14ac:dyDescent="0.3"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8:26" ht="14.4" x14ac:dyDescent="0.3"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8:26" ht="14.4" x14ac:dyDescent="0.3"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8:26" ht="14.4" x14ac:dyDescent="0.3"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8:26" ht="14.4" x14ac:dyDescent="0.3"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8:26" ht="14.4" x14ac:dyDescent="0.3"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8:26" ht="14.4" x14ac:dyDescent="0.3"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8:26" ht="14.4" x14ac:dyDescent="0.3"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8:26" ht="14.4" x14ac:dyDescent="0.3"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8:26" ht="14.4" x14ac:dyDescent="0.3"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8:26" ht="14.4" x14ac:dyDescent="0.3"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8:26" ht="14.4" x14ac:dyDescent="0.3"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8:26" ht="14.4" x14ac:dyDescent="0.3"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8:26" ht="14.4" x14ac:dyDescent="0.3"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8:26" ht="14.4" x14ac:dyDescent="0.3"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8:26" ht="14.4" x14ac:dyDescent="0.3"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8:26" ht="14.4" x14ac:dyDescent="0.3"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8:26" ht="14.4" x14ac:dyDescent="0.3"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8:26" ht="14.4" x14ac:dyDescent="0.3"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8:26" ht="14.4" x14ac:dyDescent="0.3"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8:26" ht="14.4" x14ac:dyDescent="0.3"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8:26" ht="14.4" x14ac:dyDescent="0.3"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8:26" ht="14.4" x14ac:dyDescent="0.3"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8:26" ht="14.4" x14ac:dyDescent="0.3"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8:26" ht="14.4" x14ac:dyDescent="0.3"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8:26" ht="14.4" x14ac:dyDescent="0.3"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8:26" ht="14.4" x14ac:dyDescent="0.3"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8:26" ht="14.4" x14ac:dyDescent="0.3"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8:26" ht="14.4" x14ac:dyDescent="0.3"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8:26" ht="14.4" x14ac:dyDescent="0.3"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8:26" ht="14.4" x14ac:dyDescent="0.3"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8:26" ht="14.4" x14ac:dyDescent="0.3"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8:26" ht="14.4" x14ac:dyDescent="0.3"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8:26" ht="14.4" x14ac:dyDescent="0.3"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8:26" ht="14.4" x14ac:dyDescent="0.3"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8:26" ht="14.4" x14ac:dyDescent="0.3"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8:26" ht="14.4" x14ac:dyDescent="0.3"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8:26" ht="14.4" x14ac:dyDescent="0.3"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8:26" ht="14.4" x14ac:dyDescent="0.3"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8:26" ht="14.4" x14ac:dyDescent="0.3"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8:26" ht="14.4" x14ac:dyDescent="0.3"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8:26" ht="14.4" x14ac:dyDescent="0.3"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8:26" ht="14.4" x14ac:dyDescent="0.3"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8:26" ht="14.4" x14ac:dyDescent="0.3"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8:26" ht="14.4" x14ac:dyDescent="0.3"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8:26" ht="14.4" x14ac:dyDescent="0.3"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8:26" ht="14.4" x14ac:dyDescent="0.3"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8:26" ht="14.4" x14ac:dyDescent="0.3"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8:26" ht="14.4" x14ac:dyDescent="0.3"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8:26" ht="14.4" x14ac:dyDescent="0.3"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8:26" ht="14.4" x14ac:dyDescent="0.3"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8:26" ht="14.4" x14ac:dyDescent="0.3"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8:26" ht="14.4" x14ac:dyDescent="0.3"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8:26" ht="14.4" x14ac:dyDescent="0.3"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8:26" ht="14.4" x14ac:dyDescent="0.3"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8:26" ht="14.4" x14ac:dyDescent="0.3"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8:26" ht="14.4" x14ac:dyDescent="0.3"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8:26" ht="14.4" x14ac:dyDescent="0.3"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8:26" ht="14.4" x14ac:dyDescent="0.3"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8:26" ht="14.4" x14ac:dyDescent="0.3"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8:26" ht="14.4" x14ac:dyDescent="0.3"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8:26" ht="14.4" x14ac:dyDescent="0.3"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8:26" ht="14.4" x14ac:dyDescent="0.3"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8:26" ht="14.4" x14ac:dyDescent="0.3"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8:26" ht="14.4" x14ac:dyDescent="0.3"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8:26" ht="14.4" x14ac:dyDescent="0.3"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8:26" ht="14.4" x14ac:dyDescent="0.3"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8:26" ht="14.4" x14ac:dyDescent="0.3"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8:26" ht="14.4" x14ac:dyDescent="0.3"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8:26" ht="14.4" x14ac:dyDescent="0.3"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8:26" ht="14.4" x14ac:dyDescent="0.3"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8:26" ht="14.4" x14ac:dyDescent="0.3"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8:26" ht="14.4" x14ac:dyDescent="0.3"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8:26" ht="14.4" x14ac:dyDescent="0.3"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8:26" ht="14.4" x14ac:dyDescent="0.3"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8:26" ht="14.4" x14ac:dyDescent="0.3"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8:26" ht="14.4" x14ac:dyDescent="0.3"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8:26" ht="14.4" x14ac:dyDescent="0.3"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8:26" ht="14.4" x14ac:dyDescent="0.3"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8:26" ht="14.4" x14ac:dyDescent="0.3"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8:26" ht="14.4" x14ac:dyDescent="0.3"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8:26" ht="14.4" x14ac:dyDescent="0.3"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8:26" ht="14.4" x14ac:dyDescent="0.3"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8:26" ht="14.4" x14ac:dyDescent="0.3"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8:26" ht="14.4" x14ac:dyDescent="0.3"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8:26" ht="14.4" x14ac:dyDescent="0.3"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8:26" ht="14.4" x14ac:dyDescent="0.3"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8:26" ht="14.4" x14ac:dyDescent="0.3"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8:26" ht="14.4" x14ac:dyDescent="0.3"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8:26" ht="14.4" x14ac:dyDescent="0.3"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8:26" ht="14.4" x14ac:dyDescent="0.3"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8:26" ht="14.4" x14ac:dyDescent="0.3"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8:26" ht="14.4" x14ac:dyDescent="0.3"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8:26" ht="14.4" x14ac:dyDescent="0.3"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8:26" ht="14.4" x14ac:dyDescent="0.3"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8:26" ht="14.4" x14ac:dyDescent="0.3"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8:26" ht="14.4" x14ac:dyDescent="0.3"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8:26" ht="14.4" x14ac:dyDescent="0.3"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8:26" ht="14.4" x14ac:dyDescent="0.3"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8:26" ht="14.4" x14ac:dyDescent="0.3"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8:26" ht="14.4" x14ac:dyDescent="0.3"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8:26" ht="14.4" x14ac:dyDescent="0.3"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8:26" ht="14.4" x14ac:dyDescent="0.3"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8:26" ht="14.4" x14ac:dyDescent="0.3"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8:26" ht="14.4" x14ac:dyDescent="0.3"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8:26" ht="14.4" x14ac:dyDescent="0.3"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8:26" ht="14.4" x14ac:dyDescent="0.3"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8:26" ht="14.4" x14ac:dyDescent="0.3"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8:26" ht="14.4" x14ac:dyDescent="0.3"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8:26" ht="14.4" x14ac:dyDescent="0.3"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8:26" ht="14.4" x14ac:dyDescent="0.3"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8:26" ht="14.4" x14ac:dyDescent="0.3"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8:26" ht="14.4" x14ac:dyDescent="0.3"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8:26" ht="14.4" x14ac:dyDescent="0.3"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8:26" ht="14.4" x14ac:dyDescent="0.3"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8:26" ht="14.4" x14ac:dyDescent="0.3"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8:26" ht="14.4" x14ac:dyDescent="0.3"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8:26" ht="14.4" x14ac:dyDescent="0.3"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8:26" ht="14.4" x14ac:dyDescent="0.3"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8:26" ht="14.4" x14ac:dyDescent="0.3"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8:26" ht="14.4" x14ac:dyDescent="0.3"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8:26" ht="14.4" x14ac:dyDescent="0.3"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8:26" ht="14.4" x14ac:dyDescent="0.3"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8:26" ht="14.4" x14ac:dyDescent="0.3"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8:26" ht="14.4" x14ac:dyDescent="0.3"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8:26" ht="14.4" x14ac:dyDescent="0.3"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8:26" ht="14.4" x14ac:dyDescent="0.3"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8:26" ht="14.4" x14ac:dyDescent="0.3"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8:26" ht="14.4" x14ac:dyDescent="0.3"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8:26" ht="14.4" x14ac:dyDescent="0.3"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8:26" ht="14.4" x14ac:dyDescent="0.3"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8:26" ht="14.4" x14ac:dyDescent="0.3"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8:26" ht="14.4" x14ac:dyDescent="0.3"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8:26" ht="14.4" x14ac:dyDescent="0.3"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8:26" ht="14.4" x14ac:dyDescent="0.3"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8:26" ht="14.4" x14ac:dyDescent="0.3"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8:26" ht="14.4" x14ac:dyDescent="0.3"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8:26" ht="14.4" x14ac:dyDescent="0.3"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8:26" ht="14.4" x14ac:dyDescent="0.3"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8:26" ht="14.4" x14ac:dyDescent="0.3"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8:26" ht="14.4" x14ac:dyDescent="0.3"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8:26" ht="14.4" x14ac:dyDescent="0.3"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8:26" ht="14.4" x14ac:dyDescent="0.3"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8:26" ht="14.4" x14ac:dyDescent="0.3"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8:26" ht="14.4" x14ac:dyDescent="0.3"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8:26" ht="14.4" x14ac:dyDescent="0.3"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8:26" ht="14.4" x14ac:dyDescent="0.3"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8:26" ht="14.4" x14ac:dyDescent="0.3"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8:26" ht="14.4" x14ac:dyDescent="0.3"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8:26" ht="14.4" x14ac:dyDescent="0.3"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8:26" ht="14.4" x14ac:dyDescent="0.3"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8:26" ht="14.4" x14ac:dyDescent="0.3"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8:26" ht="14.4" x14ac:dyDescent="0.3"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8:26" ht="14.4" x14ac:dyDescent="0.3"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8:26" ht="14.4" x14ac:dyDescent="0.3"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8:26" ht="14.4" x14ac:dyDescent="0.3"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8:26" ht="14.4" x14ac:dyDescent="0.3"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8:26" ht="14.4" x14ac:dyDescent="0.3"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8:26" ht="14.4" x14ac:dyDescent="0.3"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8:26" ht="14.4" x14ac:dyDescent="0.3"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8:26" ht="14.4" x14ac:dyDescent="0.3"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8:26" ht="14.4" x14ac:dyDescent="0.3"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8:26" ht="14.4" x14ac:dyDescent="0.3"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8:26" ht="14.4" x14ac:dyDescent="0.3"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8:26" ht="14.4" x14ac:dyDescent="0.3"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8:26" ht="14.4" x14ac:dyDescent="0.3"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8:26" ht="14.4" x14ac:dyDescent="0.3"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8:26" ht="14.4" x14ac:dyDescent="0.3"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8:26" ht="14.4" x14ac:dyDescent="0.3"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8:26" ht="14.4" x14ac:dyDescent="0.3"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8:26" ht="14.4" x14ac:dyDescent="0.3"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8:26" ht="14.4" x14ac:dyDescent="0.3"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8:26" ht="14.4" x14ac:dyDescent="0.3"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8:26" ht="14.4" x14ac:dyDescent="0.3"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8:26" ht="14.4" x14ac:dyDescent="0.3"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8:26" ht="14.4" x14ac:dyDescent="0.3"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8:26" ht="14.4" x14ac:dyDescent="0.3"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8:26" ht="14.4" x14ac:dyDescent="0.3"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8:26" ht="14.4" x14ac:dyDescent="0.3"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8:26" ht="14.4" x14ac:dyDescent="0.3"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8:26" ht="14.4" x14ac:dyDescent="0.3"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8:26" ht="14.4" x14ac:dyDescent="0.3"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8:26" ht="14.4" x14ac:dyDescent="0.3"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8:26" ht="14.4" x14ac:dyDescent="0.3"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8:26" ht="14.4" x14ac:dyDescent="0.3"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8:26" ht="14.4" x14ac:dyDescent="0.3"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8:26" ht="14.4" x14ac:dyDescent="0.3"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8:26" ht="14.4" x14ac:dyDescent="0.3"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8:26" ht="14.4" x14ac:dyDescent="0.3"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8:26" ht="14.4" x14ac:dyDescent="0.3"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8:26" ht="14.4" x14ac:dyDescent="0.3"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8:26" ht="14.4" x14ac:dyDescent="0.3"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8:26" ht="14.4" x14ac:dyDescent="0.3"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8:26" ht="14.4" x14ac:dyDescent="0.3"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8:26" ht="14.4" x14ac:dyDescent="0.3"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8:26" ht="14.4" x14ac:dyDescent="0.3"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8:26" ht="14.4" x14ac:dyDescent="0.3"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8:26" ht="14.4" x14ac:dyDescent="0.3"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8:26" ht="14.4" x14ac:dyDescent="0.3"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8:26" ht="14.4" x14ac:dyDescent="0.3"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8:26" ht="14.4" x14ac:dyDescent="0.3"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8:26" ht="14.4" x14ac:dyDescent="0.3"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8:26" ht="14.4" x14ac:dyDescent="0.3"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8:26" ht="14.4" x14ac:dyDescent="0.3"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8:26" ht="14.4" x14ac:dyDescent="0.3"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8:26" ht="14.4" x14ac:dyDescent="0.3"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8:26" ht="14.4" x14ac:dyDescent="0.3"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8:26" ht="14.4" x14ac:dyDescent="0.3"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8:26" ht="14.4" x14ac:dyDescent="0.3"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8:26" ht="14.4" x14ac:dyDescent="0.3"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8:26" ht="14.4" x14ac:dyDescent="0.3"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8:26" ht="14.4" x14ac:dyDescent="0.3"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8:26" ht="14.4" x14ac:dyDescent="0.3"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8:26" ht="14.4" x14ac:dyDescent="0.3"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8:26" ht="14.4" x14ac:dyDescent="0.3"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8:26" ht="14.4" x14ac:dyDescent="0.3"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8:26" ht="14.4" x14ac:dyDescent="0.3"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8:26" ht="14.4" x14ac:dyDescent="0.3"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8:26" ht="14.4" x14ac:dyDescent="0.3"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8:26" ht="14.4" x14ac:dyDescent="0.3"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8:26" ht="14.4" x14ac:dyDescent="0.3"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8:26" ht="14.4" x14ac:dyDescent="0.3"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8:26" ht="14.4" x14ac:dyDescent="0.3"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8:26" ht="14.4" x14ac:dyDescent="0.3"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8:26" ht="14.4" x14ac:dyDescent="0.3"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8:26" ht="14.4" x14ac:dyDescent="0.3"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8:26" ht="14.4" x14ac:dyDescent="0.3"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8:26" ht="14.4" x14ac:dyDescent="0.3"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8:26" ht="14.4" x14ac:dyDescent="0.3"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8:26" ht="14.4" x14ac:dyDescent="0.3"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8:26" ht="14.4" x14ac:dyDescent="0.3"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8:26" ht="14.4" x14ac:dyDescent="0.3"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8:26" ht="14.4" x14ac:dyDescent="0.3"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8:26" ht="14.4" x14ac:dyDescent="0.3"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8:26" ht="14.4" x14ac:dyDescent="0.3"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8:26" ht="14.4" x14ac:dyDescent="0.3"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8:26" ht="14.4" x14ac:dyDescent="0.3"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8:26" ht="14.4" x14ac:dyDescent="0.3"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8:26" ht="14.4" x14ac:dyDescent="0.3"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8:26" ht="14.4" x14ac:dyDescent="0.3"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8:26" ht="14.4" x14ac:dyDescent="0.3"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8:26" ht="14.4" x14ac:dyDescent="0.3"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8:26" ht="14.4" x14ac:dyDescent="0.3"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8:26" ht="14.4" x14ac:dyDescent="0.3"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8:26" ht="14.4" x14ac:dyDescent="0.3"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8:26" ht="14.4" x14ac:dyDescent="0.3"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8:26" ht="14.4" x14ac:dyDescent="0.3"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8:26" ht="14.4" x14ac:dyDescent="0.3"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8:26" ht="14.4" x14ac:dyDescent="0.3"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8:26" ht="14.4" x14ac:dyDescent="0.3"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8:26" ht="14.4" x14ac:dyDescent="0.3"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8:26" ht="14.4" x14ac:dyDescent="0.3"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8:26" ht="14.4" x14ac:dyDescent="0.3"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8:26" ht="14.4" x14ac:dyDescent="0.3"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8:26" ht="14.4" x14ac:dyDescent="0.3"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8:26" ht="14.4" x14ac:dyDescent="0.3"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8:26" ht="14.4" x14ac:dyDescent="0.3"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8:26" ht="14.4" x14ac:dyDescent="0.3"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8:26" ht="14.4" x14ac:dyDescent="0.3"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8:26" ht="14.4" x14ac:dyDescent="0.3"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8:26" ht="14.4" x14ac:dyDescent="0.3"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8:26" ht="14.4" x14ac:dyDescent="0.3"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8:26" ht="14.4" x14ac:dyDescent="0.3"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8:26" ht="14.4" x14ac:dyDescent="0.3"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8:26" ht="14.4" x14ac:dyDescent="0.3"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8:26" ht="14.4" x14ac:dyDescent="0.3"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8:26" ht="14.4" x14ac:dyDescent="0.3"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8:26" ht="14.4" x14ac:dyDescent="0.3"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8:26" ht="14.4" x14ac:dyDescent="0.3"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8:26" ht="14.4" x14ac:dyDescent="0.3"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8:26" ht="14.4" x14ac:dyDescent="0.3"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8:26" ht="14.4" x14ac:dyDescent="0.3"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8:26" ht="14.4" x14ac:dyDescent="0.3"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8:26" ht="14.4" x14ac:dyDescent="0.3"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8:26" ht="14.4" x14ac:dyDescent="0.3"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8:26" ht="14.4" x14ac:dyDescent="0.3"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8:26" ht="14.4" x14ac:dyDescent="0.3"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8:26" ht="14.4" x14ac:dyDescent="0.3"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8:26" ht="14.4" x14ac:dyDescent="0.3"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8:26" ht="14.4" x14ac:dyDescent="0.3"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8:26" ht="14.4" x14ac:dyDescent="0.3"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8:26" ht="14.4" x14ac:dyDescent="0.3"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8:26" ht="14.4" x14ac:dyDescent="0.3"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8:26" ht="14.4" x14ac:dyDescent="0.3"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8:26" ht="14.4" x14ac:dyDescent="0.3"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8:26" ht="14.4" x14ac:dyDescent="0.3"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8:26" ht="14.4" x14ac:dyDescent="0.3"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8:26" ht="14.4" x14ac:dyDescent="0.3"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8:26" ht="14.4" x14ac:dyDescent="0.3"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8:26" ht="14.4" x14ac:dyDescent="0.3"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8:26" ht="14.4" x14ac:dyDescent="0.3"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8:26" ht="14.4" x14ac:dyDescent="0.3"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8:26" ht="14.4" x14ac:dyDescent="0.3"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8:26" ht="14.4" x14ac:dyDescent="0.3"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8:26" ht="14.4" x14ac:dyDescent="0.3"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8:26" ht="14.4" x14ac:dyDescent="0.3"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8:26" ht="14.4" x14ac:dyDescent="0.3"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8:26" ht="14.4" x14ac:dyDescent="0.3"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8:26" ht="14.4" x14ac:dyDescent="0.3"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8:26" ht="14.4" x14ac:dyDescent="0.3"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8:26" ht="14.4" x14ac:dyDescent="0.3"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8:26" ht="14.4" x14ac:dyDescent="0.3"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8:26" ht="14.4" x14ac:dyDescent="0.3"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8:26" ht="14.4" x14ac:dyDescent="0.3"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8:26" ht="14.4" x14ac:dyDescent="0.3"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8:26" ht="14.4" x14ac:dyDescent="0.3"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8:26" ht="14.4" x14ac:dyDescent="0.3"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8:26" ht="14.4" x14ac:dyDescent="0.3"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8:26" ht="14.4" x14ac:dyDescent="0.3"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8:26" ht="14.4" x14ac:dyDescent="0.3"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8:26" ht="14.4" x14ac:dyDescent="0.3"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8:26" ht="14.4" x14ac:dyDescent="0.3"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8:26" ht="14.4" x14ac:dyDescent="0.3"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8:26" ht="14.4" x14ac:dyDescent="0.3"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8:26" ht="14.4" x14ac:dyDescent="0.3"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8:26" ht="14.4" x14ac:dyDescent="0.3"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8:26" ht="14.4" x14ac:dyDescent="0.3"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8:26" ht="14.4" x14ac:dyDescent="0.3"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8:26" ht="14.4" x14ac:dyDescent="0.3"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8:26" ht="14.4" x14ac:dyDescent="0.3"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8:26" ht="14.4" x14ac:dyDescent="0.3"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8:26" ht="14.4" x14ac:dyDescent="0.3"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8:26" ht="14.4" x14ac:dyDescent="0.3"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8:26" ht="14.4" x14ac:dyDescent="0.3"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8:26" ht="14.4" x14ac:dyDescent="0.3"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8:26" ht="14.4" x14ac:dyDescent="0.3"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8:26" ht="14.4" x14ac:dyDescent="0.3"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8:26" ht="14.4" x14ac:dyDescent="0.3"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8:26" ht="14.4" x14ac:dyDescent="0.3"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8:26" ht="14.4" x14ac:dyDescent="0.3"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8:26" ht="14.4" x14ac:dyDescent="0.3"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8:26" ht="14.4" x14ac:dyDescent="0.3"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8:26" ht="14.4" x14ac:dyDescent="0.3"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8:26" ht="14.4" x14ac:dyDescent="0.3"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8:26" ht="14.4" x14ac:dyDescent="0.3"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8:26" ht="14.4" x14ac:dyDescent="0.3"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8:26" ht="14.4" x14ac:dyDescent="0.3"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8:26" ht="14.4" x14ac:dyDescent="0.3"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8:26" ht="14.4" x14ac:dyDescent="0.3"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8:26" ht="14.4" x14ac:dyDescent="0.3"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8:26" ht="14.4" x14ac:dyDescent="0.3"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8:26" ht="14.4" x14ac:dyDescent="0.3"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8:26" ht="14.4" x14ac:dyDescent="0.3"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8:26" ht="14.4" x14ac:dyDescent="0.3"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8:26" ht="14.4" x14ac:dyDescent="0.3"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8:26" ht="14.4" x14ac:dyDescent="0.3"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8:26" ht="14.4" x14ac:dyDescent="0.3"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8:26" ht="14.4" x14ac:dyDescent="0.3"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8:26" ht="14.4" x14ac:dyDescent="0.3"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8:26" ht="14.4" x14ac:dyDescent="0.3"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8:26" ht="14.4" x14ac:dyDescent="0.3"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8:26" ht="14.4" x14ac:dyDescent="0.3"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8:26" ht="14.4" x14ac:dyDescent="0.3"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8:26" ht="14.4" x14ac:dyDescent="0.3"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8:26" ht="14.4" x14ac:dyDescent="0.3"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8:26" ht="14.4" x14ac:dyDescent="0.3"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8:26" ht="14.4" x14ac:dyDescent="0.3"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8:26" ht="14.4" x14ac:dyDescent="0.3"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8:26" ht="14.4" x14ac:dyDescent="0.3"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8:26" ht="14.4" x14ac:dyDescent="0.3"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8:26" ht="14.4" x14ac:dyDescent="0.3"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8:26" ht="14.4" x14ac:dyDescent="0.3"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8:26" ht="14.4" x14ac:dyDescent="0.3"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8:26" ht="14.4" x14ac:dyDescent="0.3"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8:26" ht="14.4" x14ac:dyDescent="0.3"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8:26" ht="14.4" x14ac:dyDescent="0.3"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8:26" ht="14.4" x14ac:dyDescent="0.3"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8:26" ht="14.4" x14ac:dyDescent="0.3"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8:26" ht="14.4" x14ac:dyDescent="0.3"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8:26" ht="14.4" x14ac:dyDescent="0.3"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8:26" ht="14.4" x14ac:dyDescent="0.3"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8:26" ht="14.4" x14ac:dyDescent="0.3"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8:26" ht="14.4" x14ac:dyDescent="0.3"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8:26" ht="14.4" x14ac:dyDescent="0.3"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8:26" ht="14.4" x14ac:dyDescent="0.3"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8:26" ht="14.4" x14ac:dyDescent="0.3"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8:26" ht="14.4" x14ac:dyDescent="0.3"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8:26" ht="14.4" x14ac:dyDescent="0.3"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8:26" ht="14.4" x14ac:dyDescent="0.3"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8:26" ht="14.4" x14ac:dyDescent="0.3"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8:26" ht="14.4" x14ac:dyDescent="0.3"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8:26" ht="14.4" x14ac:dyDescent="0.3"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8:26" ht="14.4" x14ac:dyDescent="0.3"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8:26" ht="14.4" x14ac:dyDescent="0.3"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8:26" ht="14.4" x14ac:dyDescent="0.3"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8:26" ht="14.4" x14ac:dyDescent="0.3"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8:26" ht="14.4" x14ac:dyDescent="0.3"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8:26" ht="14.4" x14ac:dyDescent="0.3"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8:26" ht="14.4" x14ac:dyDescent="0.3"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8:26" ht="14.4" x14ac:dyDescent="0.3"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8:26" ht="14.4" x14ac:dyDescent="0.3"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8:26" ht="14.4" x14ac:dyDescent="0.3"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8:26" ht="14.4" x14ac:dyDescent="0.3"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8:26" ht="14.4" x14ac:dyDescent="0.3"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8:26" ht="14.4" x14ac:dyDescent="0.3"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8:26" ht="14.4" x14ac:dyDescent="0.3"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8:26" ht="14.4" x14ac:dyDescent="0.3"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8:26" ht="14.4" x14ac:dyDescent="0.3"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8:26" ht="14.4" x14ac:dyDescent="0.3"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8:26" ht="14.4" x14ac:dyDescent="0.3"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8:26" ht="14.4" x14ac:dyDescent="0.3"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8:26" ht="14.4" x14ac:dyDescent="0.3"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8:26" ht="14.4" x14ac:dyDescent="0.3"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8:26" ht="14.4" x14ac:dyDescent="0.3"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8:26" ht="14.4" x14ac:dyDescent="0.3"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8:26" ht="14.4" x14ac:dyDescent="0.3"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8:26" ht="14.4" x14ac:dyDescent="0.3"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8:26" ht="14.4" x14ac:dyDescent="0.3"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8:26" ht="14.4" x14ac:dyDescent="0.3"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8:26" ht="14.4" x14ac:dyDescent="0.3"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8:26" ht="14.4" x14ac:dyDescent="0.3"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8:26" ht="14.4" x14ac:dyDescent="0.3"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8:26" ht="14.4" x14ac:dyDescent="0.3"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8:26" ht="14.4" x14ac:dyDescent="0.3"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</sheetData>
  <mergeCells count="34">
    <mergeCell ref="H46:AB46"/>
    <mergeCell ref="D37:D42"/>
    <mergeCell ref="E37:E42"/>
    <mergeCell ref="F37:F42"/>
    <mergeCell ref="G37:G42"/>
    <mergeCell ref="H37:I37"/>
    <mergeCell ref="H38:I42"/>
    <mergeCell ref="A43:G46"/>
    <mergeCell ref="H43:AB43"/>
    <mergeCell ref="H44:AB44"/>
    <mergeCell ref="H45:AB45"/>
    <mergeCell ref="W36:AB36"/>
    <mergeCell ref="H30:J30"/>
    <mergeCell ref="K30:V30"/>
    <mergeCell ref="K36:V36"/>
    <mergeCell ref="J38:J42"/>
    <mergeCell ref="K38:V42"/>
    <mergeCell ref="X40:AB40"/>
    <mergeCell ref="X41:AB41"/>
    <mergeCell ref="X42:AB42"/>
    <mergeCell ref="A30:G30"/>
    <mergeCell ref="A1:I1"/>
    <mergeCell ref="A2:AB2"/>
    <mergeCell ref="A3:G3"/>
    <mergeCell ref="X39:AB39"/>
    <mergeCell ref="A37:A42"/>
    <mergeCell ref="B37:B42"/>
    <mergeCell ref="C37:C42"/>
    <mergeCell ref="A36:G36"/>
    <mergeCell ref="H3:J3"/>
    <mergeCell ref="K3:V3"/>
    <mergeCell ref="W3:AB3"/>
    <mergeCell ref="W30:AB30"/>
    <mergeCell ref="W38:A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Budget</vt:lpstr>
      <vt:lpstr>Status Report</vt:lpstr>
      <vt:lpstr>Task_Table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Pajotte</dc:creator>
  <cp:lastModifiedBy>kartik sojitra</cp:lastModifiedBy>
  <dcterms:created xsi:type="dcterms:W3CDTF">2019-12-28T19:05:44Z</dcterms:created>
  <dcterms:modified xsi:type="dcterms:W3CDTF">2020-04-11T02:32:15Z</dcterms:modified>
</cp:coreProperties>
</file>