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esktop\class\data science\"/>
    </mc:Choice>
  </mc:AlternateContent>
  <bookViews>
    <workbookView xWindow="0" yWindow="0" windowWidth="20496" windowHeight="7656" activeTab="1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7" r:id="rId6"/>
    <sheet name="7" sheetId="8" r:id="rId7"/>
    <sheet name="8" sheetId="6" r:id="rId8"/>
    <sheet name="9" sheetId="10" r:id="rId9"/>
    <sheet name="10" sheetId="11" r:id="rId10"/>
    <sheet name="11" sheetId="17" r:id="rId11"/>
    <sheet name="12" sheetId="12" state="hidden" r:id="rId12"/>
    <sheet name="13" sheetId="13" state="hidden" r:id="rId13"/>
    <sheet name="14" sheetId="14" state="hidden" r:id="rId14"/>
    <sheet name="15" sheetId="15" state="hidden" r:id="rId15"/>
    <sheet name="16" sheetId="18" state="hidden" r:id="rId16"/>
    <sheet name="17" sheetId="19" state="hidden" r:id="rId17"/>
    <sheet name="Practice Sheet" sheetId="16" state="hidden" r:id="rId18"/>
  </sheets>
  <definedNames>
    <definedName name="_xlnm._FilterDatabase" localSheetId="0" hidden="1">'1'!$B$4:$E$18</definedName>
    <definedName name="_xlnm._FilterDatabase" localSheetId="15" hidden="1">'16'!$B$19:$D$28</definedName>
    <definedName name="_xlnm._FilterDatabase" localSheetId="16" hidden="1">'17'!$B$19:$E$28</definedName>
    <definedName name="_xlnm._FilterDatabase" localSheetId="6" hidden="1">'7'!$C$4:$F$57</definedName>
    <definedName name="_xlnm._FilterDatabase" localSheetId="17" hidden="1">'Practice Sheet'!$A$1:$F$116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7" l="1"/>
  <c r="D5" i="11"/>
  <c r="D6" i="11"/>
  <c r="D7" i="11"/>
  <c r="D8" i="11"/>
  <c r="D9" i="11"/>
  <c r="D10" i="11"/>
  <c r="D11" i="11"/>
  <c r="D12" i="11"/>
  <c r="D13" i="11"/>
  <c r="C5" i="11"/>
  <c r="C6" i="11"/>
  <c r="C7" i="11"/>
  <c r="C8" i="11"/>
  <c r="C9" i="11"/>
  <c r="C10" i="11"/>
  <c r="C11" i="11"/>
  <c r="C12" i="11"/>
  <c r="C13" i="11"/>
  <c r="D4" i="11"/>
  <c r="C4" i="11"/>
  <c r="D7" i="10"/>
  <c r="D8" i="10"/>
  <c r="D9" i="10"/>
  <c r="D10" i="10"/>
  <c r="D11" i="10"/>
  <c r="D12" i="10"/>
  <c r="D13" i="10"/>
  <c r="D14" i="10"/>
  <c r="D15" i="10"/>
  <c r="D6" i="10"/>
  <c r="C7" i="10"/>
  <c r="C8" i="10"/>
  <c r="C9" i="10"/>
  <c r="C10" i="10"/>
  <c r="C11" i="10"/>
  <c r="C12" i="10"/>
  <c r="C13" i="10"/>
  <c r="C14" i="10"/>
  <c r="C15" i="10"/>
  <c r="C6" i="10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J81" i="8"/>
  <c r="I81" i="8"/>
  <c r="E7" i="6"/>
  <c r="E8" i="6"/>
  <c r="E6" i="6"/>
  <c r="K65" i="8"/>
  <c r="K66" i="8"/>
  <c r="K67" i="8"/>
  <c r="K68" i="8"/>
  <c r="K69" i="8"/>
  <c r="K70" i="8"/>
  <c r="K71" i="8"/>
  <c r="K72" i="8"/>
  <c r="K73" i="8"/>
  <c r="K74" i="8"/>
  <c r="K75" i="8"/>
  <c r="K64" i="8"/>
  <c r="B65" i="8"/>
  <c r="B66" i="8"/>
  <c r="B67" i="8"/>
  <c r="B68" i="8"/>
  <c r="B69" i="8"/>
  <c r="B70" i="8"/>
  <c r="B71" i="8"/>
  <c r="B72" i="8"/>
  <c r="B73" i="8"/>
  <c r="B74" i="8"/>
  <c r="B75" i="8"/>
  <c r="B64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F5" i="8"/>
  <c r="E5" i="8"/>
  <c r="D5" i="8"/>
  <c r="F6" i="7"/>
  <c r="H6" i="7"/>
  <c r="E15" i="6" l="1"/>
  <c r="E16" i="6"/>
  <c r="E17" i="6"/>
  <c r="E18" i="6"/>
  <c r="E19" i="6"/>
  <c r="E20" i="6"/>
  <c r="E21" i="6"/>
  <c r="E22" i="6"/>
  <c r="E23" i="6"/>
  <c r="D15" i="6"/>
  <c r="D16" i="6"/>
  <c r="D17" i="6"/>
  <c r="D18" i="6"/>
  <c r="D19" i="6"/>
  <c r="D20" i="6"/>
  <c r="D21" i="6"/>
  <c r="D22" i="6"/>
  <c r="D23" i="6"/>
  <c r="E14" i="6"/>
  <c r="D14" i="6"/>
  <c r="D7" i="6"/>
  <c r="D8" i="6"/>
  <c r="D6" i="6"/>
  <c r="I7" i="7" l="1"/>
  <c r="I6" i="7"/>
  <c r="G7" i="7"/>
  <c r="G6" i="7"/>
  <c r="H7" i="7"/>
  <c r="F7" i="7"/>
  <c r="D6" i="5"/>
  <c r="D7" i="5"/>
  <c r="D8" i="5"/>
  <c r="D9" i="5"/>
  <c r="D10" i="5"/>
  <c r="D11" i="5"/>
  <c r="D12" i="5"/>
  <c r="D5" i="5"/>
  <c r="M9" i="4"/>
  <c r="M10" i="4"/>
  <c r="M11" i="4"/>
  <c r="M12" i="4"/>
  <c r="M13" i="4"/>
  <c r="M14" i="4"/>
  <c r="M15" i="4"/>
  <c r="M16" i="4"/>
  <c r="M8" i="4"/>
  <c r="G6" i="3"/>
  <c r="G7" i="3"/>
  <c r="G8" i="3"/>
  <c r="G9" i="3"/>
  <c r="G10" i="3"/>
  <c r="G5" i="3"/>
  <c r="F6" i="3"/>
  <c r="F7" i="3"/>
  <c r="F8" i="3"/>
  <c r="F9" i="3"/>
  <c r="F10" i="3"/>
  <c r="F5" i="3"/>
  <c r="D6" i="2"/>
  <c r="D8" i="2"/>
  <c r="D9" i="2"/>
  <c r="D10" i="2"/>
  <c r="D11" i="2"/>
  <c r="D12" i="2"/>
  <c r="D13" i="2"/>
  <c r="D7" i="2"/>
  <c r="E22" i="1"/>
  <c r="E21" i="1"/>
  <c r="D21" i="1"/>
  <c r="C21" i="1"/>
  <c r="C20" i="1"/>
  <c r="I22" i="19" l="1"/>
  <c r="I21" i="19"/>
  <c r="I20" i="19"/>
  <c r="G22" i="18"/>
  <c r="G21" i="18"/>
  <c r="G20" i="18"/>
  <c r="F18" i="15" l="1"/>
  <c r="F17" i="15"/>
  <c r="F16" i="15"/>
  <c r="F15" i="15"/>
  <c r="F14" i="15"/>
  <c r="F13" i="15"/>
  <c r="F12" i="15"/>
  <c r="F11" i="15"/>
  <c r="F10" i="15"/>
  <c r="F14" i="14"/>
  <c r="F13" i="14"/>
  <c r="F12" i="14"/>
  <c r="F11" i="14"/>
  <c r="F10" i="14"/>
  <c r="F9" i="14"/>
  <c r="F8" i="14"/>
  <c r="F7" i="14"/>
  <c r="F6" i="14"/>
</calcChain>
</file>

<file path=xl/sharedStrings.xml><?xml version="1.0" encoding="utf-8"?>
<sst xmlns="http://schemas.openxmlformats.org/spreadsheetml/2006/main" count="1290" uniqueCount="560">
  <si>
    <t>Last Name</t>
  </si>
  <si>
    <t>Sales</t>
  </si>
  <si>
    <t>Product Type</t>
  </si>
  <si>
    <t>Company</t>
  </si>
  <si>
    <t>Jones</t>
  </si>
  <si>
    <t>DF-3</t>
  </si>
  <si>
    <t>Kung Food</t>
  </si>
  <si>
    <t>Williams</t>
  </si>
  <si>
    <t>FD-2</t>
  </si>
  <si>
    <t>Johnson</t>
  </si>
  <si>
    <t>DC-1</t>
  </si>
  <si>
    <t>DF-7</t>
  </si>
  <si>
    <t>Brown</t>
  </si>
  <si>
    <t>Pancakes on the Rocks</t>
  </si>
  <si>
    <t>A-34</t>
  </si>
  <si>
    <t>EE-2</t>
  </si>
  <si>
    <t>Peace A Pizza</t>
  </si>
  <si>
    <t>EEE-45</t>
  </si>
  <si>
    <t>Smith</t>
  </si>
  <si>
    <t>F-3334</t>
  </si>
  <si>
    <t>EEE-312</t>
  </si>
  <si>
    <t>Wok N Roll</t>
  </si>
  <si>
    <t>FG-5</t>
  </si>
  <si>
    <t>Syntax:-</t>
  </si>
  <si>
    <t>Estimated Expenses</t>
  </si>
  <si>
    <t>Actual Expense</t>
  </si>
  <si>
    <t>Status</t>
  </si>
  <si>
    <t>Roll No.</t>
  </si>
  <si>
    <t>English</t>
  </si>
  <si>
    <t>Hindi</t>
  </si>
  <si>
    <t>Maths</t>
  </si>
  <si>
    <t>Result</t>
  </si>
  <si>
    <t>Name</t>
  </si>
  <si>
    <t>Score</t>
  </si>
  <si>
    <t>Grade</t>
  </si>
  <si>
    <t>Using Cell Range</t>
  </si>
  <si>
    <t>Anderson</t>
  </si>
  <si>
    <t>0-63</t>
  </si>
  <si>
    <t>E</t>
  </si>
  <si>
    <t>Bautista</t>
  </si>
  <si>
    <t>64-72</t>
  </si>
  <si>
    <t>D</t>
  </si>
  <si>
    <t>Block</t>
  </si>
  <si>
    <t>73-84</t>
  </si>
  <si>
    <t>C</t>
  </si>
  <si>
    <t>Burrows</t>
  </si>
  <si>
    <t>85-94</t>
  </si>
  <si>
    <t>B</t>
  </si>
  <si>
    <t>Chandler</t>
  </si>
  <si>
    <t>95-100</t>
  </si>
  <si>
    <t>A</t>
  </si>
  <si>
    <t>Colby</t>
  </si>
  <si>
    <t>Crosby</t>
  </si>
  <si>
    <t>Dove</t>
  </si>
  <si>
    <t>Total Cost</t>
  </si>
  <si>
    <t>Units Sold</t>
  </si>
  <si>
    <t>Per Unit Cost</t>
  </si>
  <si>
    <t>Example 2</t>
  </si>
  <si>
    <t>Title</t>
  </si>
  <si>
    <t>First Name</t>
  </si>
  <si>
    <t>Middle Name</t>
  </si>
  <si>
    <t>Full Name</t>
  </si>
  <si>
    <t>Using "&amp;" operator</t>
  </si>
  <si>
    <t>Mr.</t>
  </si>
  <si>
    <t>John</t>
  </si>
  <si>
    <t>F</t>
  </si>
  <si>
    <t>Example</t>
  </si>
  <si>
    <t>RAW DATA</t>
  </si>
  <si>
    <t>Phone</t>
  </si>
  <si>
    <t>Street Address</t>
  </si>
  <si>
    <t>City, State Zipcode</t>
  </si>
  <si>
    <t>Aaron Garner</t>
  </si>
  <si>
    <t>833-7877 Odio. Avenue</t>
  </si>
  <si>
    <t>Odessa, AR 55481</t>
  </si>
  <si>
    <t>Aladdin Bell</t>
  </si>
  <si>
    <t>5357 Nonummy Rd.</t>
  </si>
  <si>
    <t>Provo, NE 23403</t>
  </si>
  <si>
    <t>Aladdin Hopper</t>
  </si>
  <si>
    <t>715-1222 Magnis Ave</t>
  </si>
  <si>
    <t>Torrington, FL 13702</t>
  </si>
  <si>
    <t>Alana Cruz</t>
  </si>
  <si>
    <t>P.O. Box 187, 4017 Sed Av.</t>
  </si>
  <si>
    <t>San Antonio, GA 14066</t>
  </si>
  <si>
    <t>Alana Gould</t>
  </si>
  <si>
    <t>542-1511 Nibh. St.</t>
  </si>
  <si>
    <t>Meriden, WA 50665</t>
  </si>
  <si>
    <t>Alexandra Faulkner</t>
  </si>
  <si>
    <t>Ap #398-3940 Donec Street</t>
  </si>
  <si>
    <t>Austin, NC 94980</t>
  </si>
  <si>
    <t>Ali Bernard</t>
  </si>
  <si>
    <t>P.O. Box 343, 2319 Sed St.</t>
  </si>
  <si>
    <t>Ada, WA 32551</t>
  </si>
  <si>
    <t>Allen Carr</t>
  </si>
  <si>
    <t>1695 Sociis Av.</t>
  </si>
  <si>
    <t>Ventura, KY 19426</t>
  </si>
  <si>
    <t>Alma Oliver</t>
  </si>
  <si>
    <t>1406 Id, Rd.</t>
  </si>
  <si>
    <t>Klamath Falls, ID 88498</t>
  </si>
  <si>
    <t>Amy Head</t>
  </si>
  <si>
    <t>Ap #218-5658 Aliquet Av.</t>
  </si>
  <si>
    <t>Layton, ND 94983</t>
  </si>
  <si>
    <t>Amy Weber</t>
  </si>
  <si>
    <t>Ap #825-2943 Quis, Ave</t>
  </si>
  <si>
    <t>La Cañada Flintridge, MO 22681</t>
  </si>
  <si>
    <t>Aquila Castro</t>
  </si>
  <si>
    <t>107-3412 Vel St.</t>
  </si>
  <si>
    <t>Kennewick, MT 92314</t>
  </si>
  <si>
    <t>Armando Horne</t>
  </si>
  <si>
    <t>675-7676 Enim. Av.</t>
  </si>
  <si>
    <t>Miami Gardens, MN 40734</t>
  </si>
  <si>
    <t>Ashely Todd</t>
  </si>
  <si>
    <t>Ap #767-7552 Dictum. Av.</t>
  </si>
  <si>
    <t>Juneau, NJ 92852</t>
  </si>
  <si>
    <t>Astra Duke</t>
  </si>
  <si>
    <t>934-7262 Mauris St.</t>
  </si>
  <si>
    <t>Bessemer, MA 40598</t>
  </si>
  <si>
    <t>Athena Buckley</t>
  </si>
  <si>
    <t>Ap #418-1355 Aliquet Street</t>
  </si>
  <si>
    <t>Beloit, MI 66902</t>
  </si>
  <si>
    <t>August Harvey</t>
  </si>
  <si>
    <t>8070 Proin Ave</t>
  </si>
  <si>
    <t>La Crosse, ME 19666</t>
  </si>
  <si>
    <t>Autumn Burt</t>
  </si>
  <si>
    <t>Ap #966-779 Vulputate, Ave</t>
  </si>
  <si>
    <t>Selma, CO 11710</t>
  </si>
  <si>
    <t>Avye Rush</t>
  </si>
  <si>
    <t>P.O. Box 715, 3601 Imperdiet Street</t>
  </si>
  <si>
    <t>Gallup, TN 48888</t>
  </si>
  <si>
    <t>Ayanna Williamson</t>
  </si>
  <si>
    <t>1473 Est, St.</t>
  </si>
  <si>
    <t>Santa Barbara, MD 40453</t>
  </si>
  <si>
    <t>Beatrice Richard</t>
  </si>
  <si>
    <t>886-7383 Libero Rd.</t>
  </si>
  <si>
    <t>Lawndale, ID 60799</t>
  </si>
  <si>
    <t>Berk Hatfield</t>
  </si>
  <si>
    <t>P.O. Box 317, 3062 Eget Rd.</t>
  </si>
  <si>
    <t>Monterey Park, ID 37903</t>
  </si>
  <si>
    <t>Bertha Pate</t>
  </si>
  <si>
    <t>Ap #899-5759 Pharetra. Ave</t>
  </si>
  <si>
    <t>Gallup, PA 29656</t>
  </si>
  <si>
    <t>Blaze Flores</t>
  </si>
  <si>
    <t>Ap #414-4802 Tincidunt Street</t>
  </si>
  <si>
    <t>Des Moines, MT 68724</t>
  </si>
  <si>
    <t>Bo Roach</t>
  </si>
  <si>
    <t>4903 Ornare, Road</t>
  </si>
  <si>
    <t>Jacksonville, ND 43656</t>
  </si>
  <si>
    <t>Brenda Rosales</t>
  </si>
  <si>
    <t>P.O. Box 704, 1988 Pellentesque St.</t>
  </si>
  <si>
    <t>Norman, WV 79256</t>
  </si>
  <si>
    <t>Brenna Burgess</t>
  </si>
  <si>
    <t>P.O. Box 213, 3969 Dui, Avenue</t>
  </si>
  <si>
    <t>Providence, SC 47581</t>
  </si>
  <si>
    <t>Brent Black</t>
  </si>
  <si>
    <t>577-353 Risus. Street</t>
  </si>
  <si>
    <t>Rolling Hills Estates, OR 29237</t>
  </si>
  <si>
    <t>Brianna Slater</t>
  </si>
  <si>
    <t>Ap #462-7700 Enim. St.</t>
  </si>
  <si>
    <t>Glen Cove, CO 55979</t>
  </si>
  <si>
    <t>Britanney Adkins</t>
  </si>
  <si>
    <t>526-3205 Sodales St.</t>
  </si>
  <si>
    <t>Avalon, HI 60683</t>
  </si>
  <si>
    <t>Brittany Powell</t>
  </si>
  <si>
    <t>6086 Consequat Rd.</t>
  </si>
  <si>
    <t>El Segundo, MI 40643</t>
  </si>
  <si>
    <t>Brynn Hinton</t>
  </si>
  <si>
    <t>P.O. Box 929, 8239 Blandit Av.</t>
  </si>
  <si>
    <t>Yukon, RI 73158</t>
  </si>
  <si>
    <t>Byron Sykes</t>
  </si>
  <si>
    <t>P.O. Box 283, 1302 Arcu Rd.</t>
  </si>
  <si>
    <t>Carolina, MS 22617</t>
  </si>
  <si>
    <t>Caleb Hughes</t>
  </si>
  <si>
    <t>P.O. Box 113, 9244 Erat Ave</t>
  </si>
  <si>
    <t>Richmond, PA 96290</t>
  </si>
  <si>
    <t>Candace Payne</t>
  </si>
  <si>
    <t>P.O. Box 622, 7185 Nulla Ave</t>
  </si>
  <si>
    <t>Longview, AZ 53886</t>
  </si>
  <si>
    <t>Carter Carrillo</t>
  </si>
  <si>
    <t>9007 Purus, Rd.</t>
  </si>
  <si>
    <t>Caguas, OR 45534</t>
  </si>
  <si>
    <t>Cecilia Barrett</t>
  </si>
  <si>
    <t>P.O. Box 381, 3399 Cursus. Street</t>
  </si>
  <si>
    <t>Sandy, IN 63001</t>
  </si>
  <si>
    <t>Cecilia Cox</t>
  </si>
  <si>
    <t>942-8386 Nec Road</t>
  </si>
  <si>
    <t>Sandpoint, TX 98576</t>
  </si>
  <si>
    <t>Chantale Quinn</t>
  </si>
  <si>
    <t>P.O. Box 785, 2566 Commodo Avenue</t>
  </si>
  <si>
    <t>LaGrange, SC 30133</t>
  </si>
  <si>
    <t>Chantale Weber</t>
  </si>
  <si>
    <t>6091 Nec, Ave</t>
  </si>
  <si>
    <t>Gardner, OH 72407</t>
  </si>
  <si>
    <t>Charde Mills</t>
  </si>
  <si>
    <t>1165 Facilisis Street</t>
  </si>
  <si>
    <t>Meriden, NV 23637</t>
  </si>
  <si>
    <t>Charity Mccarthy</t>
  </si>
  <si>
    <t>Ap #433-517 Vitae Road</t>
  </si>
  <si>
    <t>Scranton, VA 78763</t>
  </si>
  <si>
    <t>Chloe Cash</t>
  </si>
  <si>
    <t>P.O. Box 465, 5868 Adipiscing Ave</t>
  </si>
  <si>
    <t>Clearwater, WV 51359</t>
  </si>
  <si>
    <t>Christine Rasmussen</t>
  </si>
  <si>
    <t>Ap #402-5766 Egestas St.</t>
  </si>
  <si>
    <t>Staunton, IA 64324</t>
  </si>
  <si>
    <t>Claire Stuart</t>
  </si>
  <si>
    <t>7232 Leo. St.</t>
  </si>
  <si>
    <t>Peabody, NY 24508</t>
  </si>
  <si>
    <t>Clark Hendricks</t>
  </si>
  <si>
    <t>3389 Egestas St.</t>
  </si>
  <si>
    <t>San Marino, WI 80540</t>
  </si>
  <si>
    <t>Claudia Young</t>
  </si>
  <si>
    <t>P.O. Box 475, 9898 Feugiat Ave</t>
  </si>
  <si>
    <t>Greensboro, OR 96255</t>
  </si>
  <si>
    <t>Colby Frederick</t>
  </si>
  <si>
    <t>5093 Eu Street</t>
  </si>
  <si>
    <t>Saint Cloud, NC 71868</t>
  </si>
  <si>
    <t>Colton Compton</t>
  </si>
  <si>
    <t>2718 Nisl St.</t>
  </si>
  <si>
    <t>Hartland, CT 12925</t>
  </si>
  <si>
    <t>Cora Shaffer</t>
  </si>
  <si>
    <t>855-6659 Feugiat Road</t>
  </si>
  <si>
    <t>Cohoes, CT 85777</t>
  </si>
  <si>
    <t>Cruz Goff</t>
  </si>
  <si>
    <t>993-6177 Magna Road</t>
  </si>
  <si>
    <t>Farmer City, IA 18282</t>
  </si>
  <si>
    <t>Lacy Bright</t>
  </si>
  <si>
    <t>6063 Nec St.</t>
  </si>
  <si>
    <t>Carson, WI 33521</t>
  </si>
  <si>
    <t>Lance Fry</t>
  </si>
  <si>
    <t>Ap #839-1756 Quisque Street</t>
  </si>
  <si>
    <t>Durant, MN 91640</t>
  </si>
  <si>
    <t>City</t>
  </si>
  <si>
    <t>State</t>
  </si>
  <si>
    <t>Brandon</t>
  </si>
  <si>
    <t>Greensbo</t>
  </si>
  <si>
    <t>NC</t>
  </si>
  <si>
    <t>Debra</t>
  </si>
  <si>
    <t>Danbury</t>
  </si>
  <si>
    <t>CT</t>
  </si>
  <si>
    <t>Cogdell</t>
  </si>
  <si>
    <t>David</t>
  </si>
  <si>
    <t>White Lake</t>
  </si>
  <si>
    <t>NY</t>
  </si>
  <si>
    <t>Ahn</t>
  </si>
  <si>
    <t>Justin</t>
  </si>
  <si>
    <t>Atlanta</t>
  </si>
  <si>
    <t>GA</t>
  </si>
  <si>
    <t>Guerra</t>
  </si>
  <si>
    <t>Marguerit</t>
  </si>
  <si>
    <t>Nashville</t>
  </si>
  <si>
    <t>TN</t>
  </si>
  <si>
    <t>Willard</t>
  </si>
  <si>
    <t>Windsor</t>
  </si>
  <si>
    <t>CA</t>
  </si>
  <si>
    <t>Evans</t>
  </si>
  <si>
    <t>Dallas</t>
  </si>
  <si>
    <t>TX</t>
  </si>
  <si>
    <t>Regalado</t>
  </si>
  <si>
    <t>Felicia</t>
  </si>
  <si>
    <t>New York</t>
  </si>
  <si>
    <t>Bowman</t>
  </si>
  <si>
    <t>Alexis</t>
  </si>
  <si>
    <t>Washington</t>
  </si>
  <si>
    <t>DC</t>
  </si>
  <si>
    <t>Ofarrell</t>
  </si>
  <si>
    <t>Lorine</t>
  </si>
  <si>
    <t>Sherevepol</t>
  </si>
  <si>
    <t>LA</t>
  </si>
  <si>
    <t>Monzo</t>
  </si>
  <si>
    <t>Carol</t>
  </si>
  <si>
    <t>Fort Smith</t>
  </si>
  <si>
    <t>MT</t>
  </si>
  <si>
    <t>Eaton</t>
  </si>
  <si>
    <t>Brenda</t>
  </si>
  <si>
    <t>Kokomo</t>
  </si>
  <si>
    <t>IN</t>
  </si>
  <si>
    <t>Example 3</t>
  </si>
  <si>
    <t>Reporting Manager</t>
  </si>
  <si>
    <t>Emp ID</t>
  </si>
  <si>
    <t xml:space="preserve">Sandeep Kumar </t>
  </si>
  <si>
    <t>Urmila Jadhav</t>
  </si>
  <si>
    <t>Syed Murtaza M Iran</t>
  </si>
  <si>
    <t>Hunny Lal</t>
  </si>
  <si>
    <t>Gaurav Bhalla</t>
  </si>
  <si>
    <t>Reema Pednekar</t>
  </si>
  <si>
    <t>Pranali Parkar</t>
  </si>
  <si>
    <t xml:space="preserve">Swathi Kumari Setti </t>
  </si>
  <si>
    <t>Ganesh P Vtkar</t>
  </si>
  <si>
    <t>Glen Fernandes</t>
  </si>
  <si>
    <t>Sachin Galgate</t>
  </si>
  <si>
    <t>Manisha Verma</t>
  </si>
  <si>
    <t>Aditi   Sharma</t>
  </si>
  <si>
    <t>Rajneeta Kaur</t>
  </si>
  <si>
    <t>Kaushik Mohanty</t>
  </si>
  <si>
    <t>Dikshit Sharma</t>
  </si>
  <si>
    <t>Gaurav Bhandari</t>
  </si>
  <si>
    <t>Gaurav Bhasin</t>
  </si>
  <si>
    <t>Mukta Gupta</t>
  </si>
  <si>
    <t>Chandan Kumar</t>
  </si>
  <si>
    <t>Zena Keller</t>
  </si>
  <si>
    <t>546-255 Mi Avenue</t>
  </si>
  <si>
    <t>Elizabeth City, OK 72484</t>
  </si>
  <si>
    <t>ID</t>
  </si>
  <si>
    <t>Product</t>
  </si>
  <si>
    <t>Brand</t>
  </si>
  <si>
    <t>Computer</t>
  </si>
  <si>
    <t>Keyboard</t>
  </si>
  <si>
    <t>Mouse</t>
  </si>
  <si>
    <t>Printer</t>
  </si>
  <si>
    <t>Dell</t>
  </si>
  <si>
    <t>Logitech</t>
  </si>
  <si>
    <t>HP</t>
  </si>
  <si>
    <t>Locating the position of the maximum value in the list</t>
  </si>
  <si>
    <t>Rank</t>
  </si>
  <si>
    <t>Position of Max Value</t>
  </si>
  <si>
    <t>Position of Min Value</t>
  </si>
  <si>
    <t>INDEX Function Example</t>
  </si>
  <si>
    <t>Vehicle Type</t>
  </si>
  <si>
    <t>Count</t>
  </si>
  <si>
    <t>Cycle</t>
  </si>
  <si>
    <t>Tyre</t>
  </si>
  <si>
    <t>Scooter</t>
  </si>
  <si>
    <t>Bike</t>
  </si>
  <si>
    <t>Car</t>
  </si>
  <si>
    <t>Windshield</t>
  </si>
  <si>
    <t>Horn</t>
  </si>
  <si>
    <t>Light</t>
  </si>
  <si>
    <t>Count of Tyre</t>
  </si>
  <si>
    <t>Count of Horns</t>
  </si>
  <si>
    <t>Count of products bought &gt;5</t>
  </si>
  <si>
    <t>Amount</t>
  </si>
  <si>
    <t>Apples</t>
  </si>
  <si>
    <t>Delivered</t>
  </si>
  <si>
    <t>Cancelled or Pending</t>
  </si>
  <si>
    <t>Bananas</t>
  </si>
  <si>
    <t>Pending</t>
  </si>
  <si>
    <t>Oranges</t>
  </si>
  <si>
    <t>Cancelled</t>
  </si>
  <si>
    <t>Count of Tyres bought for Cycle</t>
  </si>
  <si>
    <t>Count of Horns bought for Car</t>
  </si>
  <si>
    <t>Apple</t>
  </si>
  <si>
    <t>=SUMIF(range, criteria, sum_range)</t>
  </si>
  <si>
    <t>Price</t>
  </si>
  <si>
    <t>Total cost of Tyres</t>
  </si>
  <si>
    <t>Total cost of Horns</t>
  </si>
  <si>
    <t>The SUMIFS function adds all of its arguments that meet multiple criteria</t>
  </si>
  <si>
    <t>Total cost of Tyres bought for scooters</t>
  </si>
  <si>
    <t>Total cost of Horns bought for bike</t>
  </si>
  <si>
    <t>Sale Date</t>
  </si>
  <si>
    <t>Order ID</t>
  </si>
  <si>
    <t>Total Revenue</t>
  </si>
  <si>
    <t>Salesperson</t>
  </si>
  <si>
    <t>Region</t>
  </si>
  <si>
    <t>A7001</t>
  </si>
  <si>
    <t>Andrews</t>
  </si>
  <si>
    <t>Southwest</t>
  </si>
  <si>
    <t>Skateboard</t>
  </si>
  <si>
    <t>Snowboard</t>
  </si>
  <si>
    <t>Grand Total</t>
  </si>
  <si>
    <t>A7002</t>
  </si>
  <si>
    <t>Selby</t>
  </si>
  <si>
    <t>Atlantic</t>
  </si>
  <si>
    <t xml:space="preserve">Count </t>
  </si>
  <si>
    <t>A7003</t>
  </si>
  <si>
    <t>Murray</t>
  </si>
  <si>
    <t>A7004</t>
  </si>
  <si>
    <t>Park</t>
  </si>
  <si>
    <t>Benson</t>
  </si>
  <si>
    <t>A7005</t>
  </si>
  <si>
    <t>Davis</t>
  </si>
  <si>
    <t>A7006</t>
  </si>
  <si>
    <t>Gavin</t>
  </si>
  <si>
    <t>A7007</t>
  </si>
  <si>
    <t>Northeast</t>
  </si>
  <si>
    <t>A7008</t>
  </si>
  <si>
    <t>Pacific</t>
  </si>
  <si>
    <t>A7009</t>
  </si>
  <si>
    <t>A7010</t>
  </si>
  <si>
    <t>A7011</t>
  </si>
  <si>
    <t>A7012</t>
  </si>
  <si>
    <t>A7013</t>
  </si>
  <si>
    <t>Total number of Bikes Sold</t>
  </si>
  <si>
    <t>A7014</t>
  </si>
  <si>
    <t>Total number of Skateboards Sold</t>
  </si>
  <si>
    <t>A7015</t>
  </si>
  <si>
    <t>Total number of Snowboard Sold</t>
  </si>
  <si>
    <t>A7016</t>
  </si>
  <si>
    <t>A7017</t>
  </si>
  <si>
    <t>A7018</t>
  </si>
  <si>
    <t>A7019</t>
  </si>
  <si>
    <t>A7020</t>
  </si>
  <si>
    <t>A7021</t>
  </si>
  <si>
    <t>A7022</t>
  </si>
  <si>
    <t>A7023</t>
  </si>
  <si>
    <t>A7024</t>
  </si>
  <si>
    <t>* Find out the total revenue done by each Rep in respective region</t>
  </si>
  <si>
    <t>A7025</t>
  </si>
  <si>
    <t>A7026</t>
  </si>
  <si>
    <t>A7027</t>
  </si>
  <si>
    <t>A7028</t>
  </si>
  <si>
    <t>A7029</t>
  </si>
  <si>
    <t>&gt;80000</t>
  </si>
  <si>
    <t>A7030</t>
  </si>
  <si>
    <t>60000-80000</t>
  </si>
  <si>
    <t>A7031</t>
  </si>
  <si>
    <t>40000-59999</t>
  </si>
  <si>
    <t>A7032</t>
  </si>
  <si>
    <t>&lt;40000</t>
  </si>
  <si>
    <t>A7033</t>
  </si>
  <si>
    <t>A7034</t>
  </si>
  <si>
    <t>A7035</t>
  </si>
  <si>
    <t>A7036</t>
  </si>
  <si>
    <t>A7037</t>
  </si>
  <si>
    <t>A7038</t>
  </si>
  <si>
    <t>A7039</t>
  </si>
  <si>
    <t>A7040</t>
  </si>
  <si>
    <t>A7041</t>
  </si>
  <si>
    <t>A7042</t>
  </si>
  <si>
    <t>A7043</t>
  </si>
  <si>
    <t>A7044</t>
  </si>
  <si>
    <t>A7045</t>
  </si>
  <si>
    <t>A7046</t>
  </si>
  <si>
    <t>A7047</t>
  </si>
  <si>
    <t>A7048</t>
  </si>
  <si>
    <t>A7049</t>
  </si>
  <si>
    <t>A7050</t>
  </si>
  <si>
    <t>A7051</t>
  </si>
  <si>
    <t>A7052</t>
  </si>
  <si>
    <t>A7053</t>
  </si>
  <si>
    <t>A7054</t>
  </si>
  <si>
    <t>A7055</t>
  </si>
  <si>
    <t>A7056</t>
  </si>
  <si>
    <t>A7057</t>
  </si>
  <si>
    <t>A8001</t>
  </si>
  <si>
    <t>A8002</t>
  </si>
  <si>
    <t>A8003</t>
  </si>
  <si>
    <t>A8004</t>
  </si>
  <si>
    <t>A8005</t>
  </si>
  <si>
    <t>A8006</t>
  </si>
  <si>
    <t>A8007</t>
  </si>
  <si>
    <t>A8008</t>
  </si>
  <si>
    <t>A8009</t>
  </si>
  <si>
    <t>A8010</t>
  </si>
  <si>
    <t>A8011</t>
  </si>
  <si>
    <t>A8012</t>
  </si>
  <si>
    <t>A8013</t>
  </si>
  <si>
    <t>A8014</t>
  </si>
  <si>
    <t>A8015</t>
  </si>
  <si>
    <t>A8016</t>
  </si>
  <si>
    <t>A8017</t>
  </si>
  <si>
    <t>A8018</t>
  </si>
  <si>
    <t>A8019</t>
  </si>
  <si>
    <t>A8020</t>
  </si>
  <si>
    <t>A8021</t>
  </si>
  <si>
    <t>A8022</t>
  </si>
  <si>
    <t>A8023</t>
  </si>
  <si>
    <t>A8024</t>
  </si>
  <si>
    <t>A8025</t>
  </si>
  <si>
    <t>A8026</t>
  </si>
  <si>
    <t>A8027</t>
  </si>
  <si>
    <t>A8028</t>
  </si>
  <si>
    <t>A8029</t>
  </si>
  <si>
    <t>A8030</t>
  </si>
  <si>
    <t>A8031</t>
  </si>
  <si>
    <t>A8032</t>
  </si>
  <si>
    <t>A8033</t>
  </si>
  <si>
    <t>A8034</t>
  </si>
  <si>
    <t>A8035</t>
  </si>
  <si>
    <t>A8036</t>
  </si>
  <si>
    <t>A8037</t>
  </si>
  <si>
    <t>A8038</t>
  </si>
  <si>
    <t>A8039</t>
  </si>
  <si>
    <t>A8040</t>
  </si>
  <si>
    <t>A8041</t>
  </si>
  <si>
    <t>A8042</t>
  </si>
  <si>
    <t>A8043</t>
  </si>
  <si>
    <t>A8044</t>
  </si>
  <si>
    <t>A8045</t>
  </si>
  <si>
    <t>A8046</t>
  </si>
  <si>
    <t>A8047</t>
  </si>
  <si>
    <t>A8048</t>
  </si>
  <si>
    <t>A8049</t>
  </si>
  <si>
    <t>A8050</t>
  </si>
  <si>
    <t>A8051</t>
  </si>
  <si>
    <t>A8052</t>
  </si>
  <si>
    <t>A8053</t>
  </si>
  <si>
    <t>A8054</t>
  </si>
  <si>
    <t>A8055</t>
  </si>
  <si>
    <t>A8056</t>
  </si>
  <si>
    <t>A8057</t>
  </si>
  <si>
    <t>A8058</t>
  </si>
  <si>
    <t>Employee Sheet 1</t>
  </si>
  <si>
    <t>Employee Sheet 2</t>
  </si>
  <si>
    <t>Month Number</t>
  </si>
  <si>
    <t>Month 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</si>
  <si>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</si>
  <si>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</si>
  <si>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</si>
  <si>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</si>
  <si>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</si>
  <si>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</si>
  <si>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</si>
  <si>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</si>
  <si>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</si>
  <si>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</si>
  <si>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</si>
  <si>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</si>
  <si>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AVERAGEIF</t>
  </si>
  <si>
    <t>Applies To: Excel for Office 365 Excel for Office 365 for Mac Excel 2016 Excel 2013 Excel 2010 Excel 2007</t>
  </si>
  <si>
    <t>Back Home</t>
  </si>
  <si>
    <t>The Excel AVERAGEIF function computes the average of the numbers in a range that meet the supplied criteria.</t>
  </si>
  <si>
    <t>=AVERAGEIF (range, criteria, [average_range])</t>
  </si>
  <si>
    <t>Arguments </t>
  </si>
  <si>
    <r>
      <t>range</t>
    </r>
    <r>
      <rPr>
        <sz val="11"/>
        <color rgb="FF2C2C2D"/>
        <rFont val="Calibri"/>
        <family val="2"/>
        <scheme val="minor"/>
      </rPr>
      <t xml:space="preserve"> - One or more cells, including numbers or names, arrays, or references.</t>
    </r>
  </si>
  <si>
    <r>
      <t>criteria</t>
    </r>
    <r>
      <rPr>
        <sz val="11"/>
        <color rgb="FF2C2C2D"/>
        <rFont val="Calibri"/>
        <family val="2"/>
        <scheme val="minor"/>
      </rPr>
      <t xml:space="preserve"> - A number, expression, cell reference, or text.</t>
    </r>
  </si>
  <si>
    <t>Points to remember</t>
  </si>
  <si>
    <r>
      <t>average_range</t>
    </r>
    <r>
      <rPr>
        <sz val="11"/>
        <color rgb="FF2C2C2D"/>
        <rFont val="Calibri"/>
        <family val="2"/>
        <scheme val="minor"/>
      </rPr>
      <t xml:space="preserve"> - [optional] The cells to average. When omitted, range is used.</t>
    </r>
  </si>
  <si>
    <t>1)</t>
  </si>
  <si>
    <r>
      <t xml:space="preserve">Cells in </t>
    </r>
    <r>
      <rPr>
        <b/>
        <sz val="11"/>
        <color rgb="FF2C2C2D"/>
        <rFont val="Calibri"/>
        <family val="2"/>
        <scheme val="minor"/>
      </rPr>
      <t>range</t>
    </r>
    <r>
      <rPr>
        <sz val="11"/>
        <color rgb="FF2C2C2D"/>
        <rFont val="Calibri"/>
        <family val="2"/>
        <scheme val="minor"/>
      </rPr>
      <t xml:space="preserve"> that contain TRUE or FALSE are ignored.</t>
    </r>
  </si>
  <si>
    <t>2)</t>
  </si>
  <si>
    <r>
      <t xml:space="preserve">Empty cells are ignored in </t>
    </r>
    <r>
      <rPr>
        <b/>
        <sz val="11"/>
        <color rgb="FF2C2C2D"/>
        <rFont val="Calibri"/>
        <family val="2"/>
        <scheme val="minor"/>
      </rPr>
      <t>range</t>
    </r>
    <r>
      <rPr>
        <sz val="11"/>
        <color rgb="FF2C2C2D"/>
        <rFont val="Calibri"/>
        <family val="2"/>
        <scheme val="minor"/>
      </rPr>
      <t xml:space="preserve"> and </t>
    </r>
    <r>
      <rPr>
        <b/>
        <sz val="11"/>
        <color rgb="FF2C2C2D"/>
        <rFont val="Calibri"/>
        <family val="2"/>
        <scheme val="minor"/>
      </rPr>
      <t>average_range</t>
    </r>
    <r>
      <rPr>
        <sz val="11"/>
        <color rgb="FF2C2C2D"/>
        <rFont val="Calibri"/>
        <family val="2"/>
        <scheme val="minor"/>
      </rPr>
      <t xml:space="preserve"> when calculating averages.</t>
    </r>
  </si>
  <si>
    <t>3)</t>
  </si>
  <si>
    <t>AVERAGEIF returns #DIV/0! if no cells in range meet criteria.</t>
  </si>
  <si>
    <t>4)</t>
  </si>
  <si>
    <t>If a cell in criteria is empty, AVERAGEIF treats it as a 0 value.</t>
  </si>
  <si>
    <t>Address</t>
  </si>
  <si>
    <t>Property Rate</t>
  </si>
  <si>
    <t>Rooms</t>
  </si>
  <si>
    <t>Criteria</t>
  </si>
  <si>
    <t>Average</t>
  </si>
  <si>
    <t>3007 Aurthur Ave</t>
  </si>
  <si>
    <t>&gt;0</t>
  </si>
  <si>
    <t>2439 North Rd</t>
  </si>
  <si>
    <t>&gt;200K</t>
  </si>
  <si>
    <t>4318 D Street</t>
  </si>
  <si>
    <t>&gt;2+ Rooms</t>
  </si>
  <si>
    <t>4545 Hartland Ave</t>
  </si>
  <si>
    <t>2335 Richland Ave</t>
  </si>
  <si>
    <t>2659 Crestview Ln</t>
  </si>
  <si>
    <t>2333 Green Ave</t>
  </si>
  <si>
    <t>1448 Cheno DR</t>
  </si>
  <si>
    <t>1301 Robb Ct</t>
  </si>
  <si>
    <t>AVERAGEIFS</t>
  </si>
  <si>
    <t>The Excel AVERAGEIFS function computes the average of the numbers in a range that meet one or more supplied criteria</t>
  </si>
  <si>
    <t>=AVERAGEIFS (avg_rng, range1, criteria1, [range2], [criteria2], ...)</t>
  </si>
  <si>
    <r>
      <t>avg_rng</t>
    </r>
    <r>
      <rPr>
        <sz val="10"/>
        <color rgb="FF2C2C2D"/>
        <rFont val="Calibri"/>
        <family val="2"/>
        <scheme val="minor"/>
      </rPr>
      <t xml:space="preserve"> - The range to average.</t>
    </r>
  </si>
  <si>
    <r>
      <t>range1</t>
    </r>
    <r>
      <rPr>
        <sz val="10"/>
        <color rgb="FF2C2C2D"/>
        <rFont val="Calibri"/>
        <family val="2"/>
        <scheme val="minor"/>
      </rPr>
      <t xml:space="preserve"> - The first range to evaulate.</t>
    </r>
  </si>
  <si>
    <r>
      <t>criteria1</t>
    </r>
    <r>
      <rPr>
        <sz val="10"/>
        <color rgb="FF2C2C2D"/>
        <rFont val="Calibri"/>
        <family val="2"/>
        <scheme val="minor"/>
      </rPr>
      <t xml:space="preserve"> - The criteria to use on range1.</t>
    </r>
  </si>
  <si>
    <r>
      <t>range2</t>
    </r>
    <r>
      <rPr>
        <sz val="10"/>
        <color rgb="FF2C2C2D"/>
        <rFont val="Calibri"/>
        <family val="2"/>
        <scheme val="minor"/>
      </rPr>
      <t xml:space="preserve"> - [optional] The second range to evaluate.</t>
    </r>
  </si>
  <si>
    <r>
      <t>criteria2</t>
    </r>
    <r>
      <rPr>
        <sz val="10"/>
        <color rgb="FF2C2C2D"/>
        <rFont val="Calibri"/>
        <family val="2"/>
        <scheme val="minor"/>
      </rPr>
      <t xml:space="preserve"> - [optional] The criteria to use on range2.</t>
    </r>
  </si>
  <si>
    <t>Bath</t>
  </si>
  <si>
    <t>&gt;2 Rooms &amp; &gt;2 Bath</t>
  </si>
  <si>
    <t>Subtotal (Performs tasks on only visible cells)</t>
  </si>
  <si>
    <t>Length</t>
  </si>
  <si>
    <t>LastFirst</t>
  </si>
  <si>
    <t>If Error</t>
  </si>
  <si>
    <t>iferror</t>
  </si>
  <si>
    <t>match</t>
  </si>
  <si>
    <t>index</t>
  </si>
  <si>
    <t xml:space="preserve">  </t>
  </si>
  <si>
    <t>CHOOSE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</si>
</sst>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_ [$₹-4009]\ * #,##0.00_ ;_ [$₹-4009]\ * \-#,##0.00_ ;_ [$₹-4009]\ * &quot;-&quot;??_ ;_ @_ "/>
    <numFmt numFmtId="166" formatCode="[&lt;=9999999]###\-####;\(###\)\ ###\-####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2C2C2D"/>
      <name val="Calibri"/>
      <family val="2"/>
      <scheme val="minor"/>
    </font>
    <font>
      <sz val="11"/>
      <color rgb="FF2C2C2D"/>
      <name val="Calibri"/>
      <family val="2"/>
      <scheme val="minor"/>
    </font>
    <font>
      <b/>
      <i/>
      <sz val="8"/>
      <color theme="4"/>
      <name val="Calibri"/>
      <family val="2"/>
      <scheme val="minor"/>
    </font>
    <font>
      <b/>
      <u/>
      <sz val="11"/>
      <color theme="8"/>
      <name val="Calibri"/>
      <family val="2"/>
      <scheme val="minor"/>
    </font>
    <font>
      <sz val="11"/>
      <color rgb="FF999999"/>
      <name val="Calibri"/>
      <family val="2"/>
      <scheme val="minor"/>
    </font>
    <font>
      <b/>
      <sz val="10"/>
      <color rgb="FF2C2C2D"/>
      <name val="Calibri"/>
      <family val="2"/>
      <scheme val="minor"/>
    </font>
    <font>
      <sz val="10"/>
      <color rgb="FF2C2C2D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8B265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9" fillId="0" borderId="0"/>
    <xf numFmtId="0" fontId="13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0" xfId="0" applyFont="1"/>
    <xf numFmtId="49" fontId="0" fillId="0" borderId="0" xfId="0" applyNumberFormat="1"/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/>
    <xf numFmtId="2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1" applyFont="1" applyFill="1" applyBorder="1" applyAlignment="1">
      <alignment horizontal="center" vertical="center"/>
    </xf>
    <xf numFmtId="166" fontId="5" fillId="0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166" fontId="5" fillId="6" borderId="1" xfId="1" applyNumberFormat="1" applyFont="1" applyFill="1" applyBorder="1" applyAlignment="1">
      <alignment horizontal="center" vertical="center"/>
    </xf>
    <xf numFmtId="0" fontId="5" fillId="6" borderId="1" xfId="1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166" fontId="6" fillId="6" borderId="1" xfId="1" applyNumberFormat="1" applyFont="1" applyFill="1" applyBorder="1" applyAlignment="1">
      <alignment horizontal="center" vertical="center"/>
    </xf>
    <xf numFmtId="0" fontId="6" fillId="6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4" borderId="0" xfId="0" applyFont="1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 vertical="center"/>
    </xf>
    <xf numFmtId="0" fontId="2" fillId="0" borderId="0" xfId="0" applyFont="1" applyFill="1"/>
    <xf numFmtId="0" fontId="1" fillId="9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8" borderId="0" xfId="0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10" borderId="0" xfId="0" applyFill="1"/>
    <xf numFmtId="14" fontId="7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9" fillId="0" borderId="0" xfId="2"/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2" applyBorder="1"/>
    <xf numFmtId="0" fontId="11" fillId="14" borderId="1" xfId="2" applyFont="1" applyFill="1" applyBorder="1" applyAlignment="1">
      <alignment horizontal="center"/>
    </xf>
    <xf numFmtId="0" fontId="11" fillId="14" borderId="1" xfId="2" applyFont="1" applyFill="1" applyBorder="1"/>
    <xf numFmtId="0" fontId="11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15" borderId="1" xfId="2" applyFont="1" applyFill="1" applyBorder="1" applyAlignment="1">
      <alignment horizontal="center" vertical="center"/>
    </xf>
    <xf numFmtId="0" fontId="10" fillId="13" borderId="1" xfId="2" applyFont="1" applyFill="1" applyBorder="1" applyAlignment="1">
      <alignment horizontal="center" vertical="center"/>
    </xf>
    <xf numFmtId="0" fontId="11" fillId="0" borderId="0" xfId="2" applyFont="1"/>
    <xf numFmtId="0" fontId="12" fillId="0" borderId="0" xfId="2" applyFont="1"/>
    <xf numFmtId="0" fontId="9" fillId="8" borderId="0" xfId="2" applyFill="1"/>
    <xf numFmtId="0" fontId="5" fillId="0" borderId="1" xfId="0" applyFont="1" applyBorder="1" applyAlignment="1">
      <alignment horizontal="center" vertical="center"/>
    </xf>
    <xf numFmtId="0" fontId="11" fillId="4" borderId="0" xfId="2" applyFont="1" applyFill="1"/>
    <xf numFmtId="0" fontId="12" fillId="4" borderId="0" xfId="2" applyFont="1" applyFill="1"/>
    <xf numFmtId="14" fontId="9" fillId="0" borderId="0" xfId="2" applyNumberFormat="1"/>
    <xf numFmtId="0" fontId="2" fillId="0" borderId="0" xfId="0" applyFont="1" applyAlignment="1">
      <alignment horizontal="center"/>
    </xf>
    <xf numFmtId="0" fontId="0" fillId="0" borderId="0" xfId="0" applyFill="1"/>
    <xf numFmtId="0" fontId="14" fillId="0" borderId="0" xfId="0" applyFont="1" applyAlignment="1">
      <alignment horizontal="left" vertical="center" indent="1"/>
    </xf>
    <xf numFmtId="0" fontId="1" fillId="16" borderId="7" xfId="0" applyFont="1" applyFill="1" applyBorder="1"/>
    <xf numFmtId="0" fontId="1" fillId="16" borderId="8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6" fillId="0" borderId="0" xfId="0" applyFont="1"/>
    <xf numFmtId="0" fontId="17" fillId="0" borderId="0" xfId="3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indent="1"/>
    </xf>
    <xf numFmtId="0" fontId="1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/>
    <xf numFmtId="0" fontId="19" fillId="0" borderId="0" xfId="0" applyFont="1" applyAlignment="1">
      <alignment horizontal="left" vertical="center" indent="1"/>
    </xf>
    <xf numFmtId="0" fontId="1" fillId="17" borderId="15" xfId="0" applyFont="1" applyFill="1" applyBorder="1" applyAlignment="1">
      <alignment horizontal="center" vertical="center"/>
    </xf>
    <xf numFmtId="164" fontId="0" fillId="0" borderId="0" xfId="0" applyNumberFormat="1"/>
    <xf numFmtId="0" fontId="21" fillId="0" borderId="0" xfId="0" applyFont="1" applyAlignment="1"/>
    <xf numFmtId="0" fontId="0" fillId="0" borderId="0" xfId="0" applyAlignment="1"/>
    <xf numFmtId="0" fontId="22" fillId="0" borderId="0" xfId="0" applyFont="1"/>
    <xf numFmtId="0" fontId="2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10" fillId="13" borderId="3" xfId="2" applyFont="1" applyFill="1" applyBorder="1" applyAlignment="1">
      <alignment horizontal="center" vertical="center"/>
    </xf>
    <xf numFmtId="0" fontId="10" fillId="13" borderId="2" xfId="2" applyFont="1" applyFill="1" applyBorder="1" applyAlignment="1">
      <alignment horizontal="center" vertical="center"/>
    </xf>
    <xf numFmtId="0" fontId="10" fillId="13" borderId="4" xfId="2" applyFont="1" applyFill="1" applyBorder="1" applyAlignment="1">
      <alignment horizontal="center" vertical="center"/>
    </xf>
    <xf numFmtId="0" fontId="10" fillId="13" borderId="5" xfId="2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horizontal="center" vertical="center"/>
    </xf>
    <xf numFmtId="0" fontId="10" fillId="13" borderId="0" xfId="2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P22"/>
  <sheetViews>
    <sheetView showGridLines="0" workbookViewId="0">
      <pane ySplit="1" topLeftCell="A2" activePane="bottomLeft" state="frozen"/>
      <selection activeCell="N2" sqref="N2:O2"/>
      <selection pane="bottomLeft" activeCell="C20" sqref="C20"/>
    </sheetView>
  </sheetViews>
  <sheetFormatPr defaultRowHeight="14.4" x14ac:dyDescent="0.3"/>
  <cols>
    <col min="2" max="3" width="10.109375" bestFit="1" customWidth="1"/>
    <col min="4" max="4" width="12.5546875" bestFit="1" customWidth="1"/>
    <col min="5" max="5" width="21" bestFit="1" customWidth="1"/>
    <col min="15" max="15" width="10.6640625" bestFit="1" customWidth="1"/>
  </cols>
  <sheetData>
    <row r="1" spans="1:16" x14ac:dyDescent="0.3">
      <c r="A1" s="33">
        <v>1</v>
      </c>
    </row>
    <row r="4" spans="1:16" x14ac:dyDescent="0.3">
      <c r="B4" s="2" t="s">
        <v>0</v>
      </c>
      <c r="C4" s="2" t="s">
        <v>1</v>
      </c>
      <c r="D4" s="2" t="s">
        <v>2</v>
      </c>
      <c r="E4" s="2" t="s">
        <v>3</v>
      </c>
    </row>
    <row r="5" spans="1:16" x14ac:dyDescent="0.3">
      <c r="B5" s="3" t="s">
        <v>4</v>
      </c>
      <c r="C5" s="4">
        <v>1390</v>
      </c>
      <c r="D5" s="3" t="s">
        <v>5</v>
      </c>
      <c r="E5" s="4" t="s">
        <v>6</v>
      </c>
    </row>
    <row r="6" spans="1:16" x14ac:dyDescent="0.3">
      <c r="B6" s="3" t="s">
        <v>7</v>
      </c>
      <c r="C6" s="4">
        <v>1243</v>
      </c>
      <c r="D6" s="3" t="s">
        <v>8</v>
      </c>
      <c r="E6" s="4" t="s">
        <v>6</v>
      </c>
    </row>
    <row r="7" spans="1:16" x14ac:dyDescent="0.3">
      <c r="B7" s="3" t="s">
        <v>9</v>
      </c>
      <c r="C7" s="4">
        <v>9339</v>
      </c>
      <c r="D7" s="3" t="s">
        <v>10</v>
      </c>
      <c r="E7" s="4" t="s">
        <v>6</v>
      </c>
    </row>
    <row r="8" spans="1:16" x14ac:dyDescent="0.3">
      <c r="B8" s="3" t="s">
        <v>4</v>
      </c>
      <c r="C8" s="4">
        <v>7433</v>
      </c>
      <c r="D8" s="3" t="s">
        <v>11</v>
      </c>
      <c r="E8" s="4" t="s">
        <v>6</v>
      </c>
      <c r="I8" s="87" t="s">
        <v>551</v>
      </c>
      <c r="J8" s="87"/>
      <c r="K8" s="87"/>
      <c r="L8" s="87"/>
      <c r="M8" s="87"/>
      <c r="N8" s="87"/>
      <c r="O8" s="87"/>
      <c r="P8" s="87"/>
    </row>
    <row r="9" spans="1:16" ht="15" customHeight="1" x14ac:dyDescent="0.3">
      <c r="B9" s="3" t="s">
        <v>12</v>
      </c>
      <c r="C9" s="4">
        <v>3255</v>
      </c>
      <c r="D9" s="3" t="s">
        <v>8</v>
      </c>
      <c r="E9" s="4" t="s">
        <v>13</v>
      </c>
      <c r="I9" s="87"/>
      <c r="J9" s="87"/>
      <c r="K9" s="87"/>
      <c r="L9" s="87"/>
      <c r="M9" s="87"/>
      <c r="N9" s="87"/>
      <c r="O9" s="87"/>
      <c r="P9" s="87"/>
    </row>
    <row r="10" spans="1:16" ht="15" customHeight="1" x14ac:dyDescent="0.5">
      <c r="B10" s="3" t="s">
        <v>7</v>
      </c>
      <c r="C10" s="4">
        <v>1930</v>
      </c>
      <c r="D10" s="3" t="s">
        <v>14</v>
      </c>
      <c r="E10" s="4" t="s">
        <v>13</v>
      </c>
      <c r="I10" s="84"/>
      <c r="J10" s="84"/>
      <c r="K10" s="84"/>
      <c r="L10" s="84"/>
      <c r="M10" s="84"/>
    </row>
    <row r="11" spans="1:16" ht="15" hidden="1" customHeight="1" x14ac:dyDescent="0.5">
      <c r="B11" s="3" t="s">
        <v>7</v>
      </c>
      <c r="C11" s="4">
        <v>1064</v>
      </c>
      <c r="D11" s="3" t="s">
        <v>15</v>
      </c>
      <c r="E11" s="4" t="s">
        <v>16</v>
      </c>
      <c r="I11" s="84"/>
      <c r="J11" s="84"/>
      <c r="K11" s="84"/>
      <c r="L11" s="84"/>
      <c r="M11" s="84"/>
    </row>
    <row r="12" spans="1:16" ht="15" hidden="1" customHeight="1" x14ac:dyDescent="0.5">
      <c r="B12" s="3" t="s">
        <v>12</v>
      </c>
      <c r="C12" s="4">
        <v>4865</v>
      </c>
      <c r="D12" s="3" t="s">
        <v>17</v>
      </c>
      <c r="E12" s="4" t="s">
        <v>16</v>
      </c>
      <c r="I12" s="84"/>
      <c r="J12" s="84"/>
      <c r="K12" s="84"/>
      <c r="L12" s="84"/>
      <c r="M12" s="84"/>
    </row>
    <row r="13" spans="1:16" ht="15" hidden="1" customHeight="1" x14ac:dyDescent="0.5">
      <c r="B13" s="3" t="s">
        <v>18</v>
      </c>
      <c r="C13" s="4">
        <v>9698</v>
      </c>
      <c r="D13" s="3" t="s">
        <v>19</v>
      </c>
      <c r="E13" s="4" t="s">
        <v>16</v>
      </c>
      <c r="I13" s="84"/>
      <c r="J13" s="84"/>
      <c r="K13" s="84"/>
      <c r="L13" s="84"/>
      <c r="M13" s="84"/>
    </row>
    <row r="14" spans="1:16" ht="15" customHeight="1" x14ac:dyDescent="0.5">
      <c r="B14" s="3" t="s">
        <v>18</v>
      </c>
      <c r="C14" s="4">
        <v>1675</v>
      </c>
      <c r="D14" s="3" t="s">
        <v>20</v>
      </c>
      <c r="E14" s="4" t="s">
        <v>21</v>
      </c>
      <c r="I14" s="84"/>
      <c r="J14" s="84"/>
      <c r="K14" s="84"/>
      <c r="L14" s="84"/>
      <c r="M14" s="84"/>
    </row>
    <row r="15" spans="1:16" x14ac:dyDescent="0.3">
      <c r="B15" s="3" t="s">
        <v>9</v>
      </c>
      <c r="C15" s="4">
        <v>1480</v>
      </c>
      <c r="D15" s="3" t="s">
        <v>10</v>
      </c>
      <c r="E15" s="4" t="s">
        <v>21</v>
      </c>
    </row>
    <row r="16" spans="1:16" x14ac:dyDescent="0.3">
      <c r="B16" s="3" t="s">
        <v>18</v>
      </c>
      <c r="C16" s="4">
        <v>1891</v>
      </c>
      <c r="D16" s="3" t="s">
        <v>20</v>
      </c>
      <c r="E16" s="4" t="s">
        <v>21</v>
      </c>
    </row>
    <row r="17" spans="2:5" x14ac:dyDescent="0.3">
      <c r="B17" s="3" t="s">
        <v>4</v>
      </c>
      <c r="C17" s="4">
        <v>9213</v>
      </c>
      <c r="D17" s="3" t="s">
        <v>22</v>
      </c>
      <c r="E17" s="4" t="s">
        <v>21</v>
      </c>
    </row>
    <row r="18" spans="2:5" x14ac:dyDescent="0.3">
      <c r="B18" s="3" t="s">
        <v>7</v>
      </c>
      <c r="C18" s="4">
        <v>1486</v>
      </c>
      <c r="D18" s="3" t="s">
        <v>14</v>
      </c>
      <c r="E18" s="4" t="s">
        <v>21</v>
      </c>
    </row>
    <row r="20" spans="2:5" x14ac:dyDescent="0.3">
      <c r="C20">
        <f>SUBTOTAL(9,C5:C18)</f>
        <v>40335</v>
      </c>
    </row>
    <row r="21" spans="2:5" x14ac:dyDescent="0.3">
      <c r="C21" s="83">
        <f>SUM(C5:C18)</f>
        <v>55962</v>
      </c>
      <c r="D21">
        <f>SUBTOTAL(9,C5:D18)</f>
        <v>40335</v>
      </c>
      <c r="E21">
        <f>SUBTOTAL(101,C5:C18)</f>
        <v>3666.818181818182</v>
      </c>
    </row>
    <row r="22" spans="2:5" x14ac:dyDescent="0.3">
      <c r="E22" s="83">
        <f>AVERAGE(C5:C18)</f>
        <v>3997.2857142857142</v>
      </c>
    </row>
  </sheetData>
  <autoFilter ref="B4:E18">
    <filterColumn colId="3">
      <filters>
        <filter val="Kung Food"/>
        <filter val="Pancakes on the Rocks"/>
        <filter val="Wok N Roll"/>
      </filters>
    </filterColumn>
  </autoFilter>
  <mergeCells count="1">
    <mergeCell ref="I8:P9"/>
  </mergeCells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S39"/>
  <sheetViews>
    <sheetView showGridLines="0" zoomScale="95" zoomScaleNormal="106" workbookViewId="0">
      <pane ySplit="1" topLeftCell="A11" activePane="bottomLeft" state="frozen"/>
      <selection activeCell="N2" sqref="N2:O2"/>
      <selection pane="bottomLeft" activeCell="G31" sqref="G31"/>
    </sheetView>
  </sheetViews>
  <sheetFormatPr defaultRowHeight="14.4" x14ac:dyDescent="0.3"/>
  <cols>
    <col min="16" max="16" width="11.109375" bestFit="1" customWidth="1"/>
  </cols>
  <sheetData>
    <row r="1" spans="1:19" x14ac:dyDescent="0.3">
      <c r="A1" s="63"/>
    </row>
    <row r="3" spans="1:19" x14ac:dyDescent="0.3">
      <c r="B3" s="2" t="s">
        <v>301</v>
      </c>
      <c r="C3" s="2" t="s">
        <v>302</v>
      </c>
      <c r="G3">
        <v>1</v>
      </c>
      <c r="H3">
        <v>2</v>
      </c>
    </row>
    <row r="4" spans="1:19" x14ac:dyDescent="0.3">
      <c r="B4" s="3">
        <v>104</v>
      </c>
      <c r="C4" s="3" t="str">
        <f>INDEX($G$4:$I$8,MATCH($B4,$I$4:$I$8,0),G$3)</f>
        <v>Printer</v>
      </c>
      <c r="D4" s="3" t="str">
        <f>INDEX($G$4:$I$8,MATCH($B4,$I$4:$I$8,0),H$3)</f>
        <v>HP</v>
      </c>
      <c r="G4" s="2" t="s">
        <v>302</v>
      </c>
      <c r="H4" s="2" t="s">
        <v>303</v>
      </c>
      <c r="I4" s="2" t="s">
        <v>301</v>
      </c>
    </row>
    <row r="5" spans="1:19" x14ac:dyDescent="0.3">
      <c r="B5" s="3">
        <v>103</v>
      </c>
      <c r="C5" s="3" t="str">
        <f t="shared" ref="C5:C13" si="0">INDEX($G$4:$I$8,MATCH($B5,$I$4:$I$8,0),G$3)</f>
        <v>Mouse</v>
      </c>
      <c r="D5" s="3" t="str">
        <f t="shared" ref="D5:D13" si="1">INDEX($G$4:$I$8,MATCH($B5,$I$4:$I$8,0),H$3)</f>
        <v>Logitech</v>
      </c>
      <c r="G5" s="3" t="s">
        <v>304</v>
      </c>
      <c r="H5" s="3" t="s">
        <v>308</v>
      </c>
      <c r="I5" s="3">
        <v>101</v>
      </c>
    </row>
    <row r="6" spans="1:19" x14ac:dyDescent="0.3">
      <c r="B6" s="3">
        <v>104</v>
      </c>
      <c r="C6" s="3" t="str">
        <f t="shared" si="0"/>
        <v>Printer</v>
      </c>
      <c r="D6" s="3" t="str">
        <f t="shared" si="1"/>
        <v>HP</v>
      </c>
      <c r="G6" s="3" t="s">
        <v>305</v>
      </c>
      <c r="H6" s="3" t="s">
        <v>309</v>
      </c>
      <c r="I6" s="3">
        <v>102</v>
      </c>
    </row>
    <row r="7" spans="1:19" x14ac:dyDescent="0.3">
      <c r="B7" s="3">
        <v>101</v>
      </c>
      <c r="C7" s="3" t="str">
        <f t="shared" si="0"/>
        <v>Computer</v>
      </c>
      <c r="D7" s="3" t="str">
        <f t="shared" si="1"/>
        <v>Dell</v>
      </c>
      <c r="G7" s="3" t="s">
        <v>306</v>
      </c>
      <c r="H7" s="3" t="s">
        <v>309</v>
      </c>
      <c r="I7" s="3">
        <v>103</v>
      </c>
    </row>
    <row r="8" spans="1:19" x14ac:dyDescent="0.3">
      <c r="B8" s="3">
        <v>102</v>
      </c>
      <c r="C8" s="3" t="str">
        <f t="shared" si="0"/>
        <v>Keyboard</v>
      </c>
      <c r="D8" s="3" t="str">
        <f t="shared" si="1"/>
        <v>Logitech</v>
      </c>
      <c r="G8" s="3" t="s">
        <v>307</v>
      </c>
      <c r="H8" s="3" t="s">
        <v>310</v>
      </c>
      <c r="I8" s="3">
        <v>104</v>
      </c>
    </row>
    <row r="9" spans="1:19" x14ac:dyDescent="0.3">
      <c r="B9" s="3">
        <v>103</v>
      </c>
      <c r="C9" s="3" t="str">
        <f t="shared" si="0"/>
        <v>Mouse</v>
      </c>
      <c r="D9" s="3" t="str">
        <f t="shared" si="1"/>
        <v>Logitech</v>
      </c>
    </row>
    <row r="10" spans="1:19" x14ac:dyDescent="0.3">
      <c r="B10" s="3">
        <v>101</v>
      </c>
      <c r="C10" s="3" t="str">
        <f t="shared" si="0"/>
        <v>Computer</v>
      </c>
      <c r="D10" s="3" t="str">
        <f t="shared" si="1"/>
        <v>Dell</v>
      </c>
      <c r="S10" t="s">
        <v>556</v>
      </c>
    </row>
    <row r="11" spans="1:19" x14ac:dyDescent="0.3">
      <c r="B11" s="3">
        <v>104</v>
      </c>
      <c r="C11" s="3" t="str">
        <f t="shared" si="0"/>
        <v>Printer</v>
      </c>
      <c r="D11" s="3" t="str">
        <f t="shared" si="1"/>
        <v>HP</v>
      </c>
    </row>
    <row r="12" spans="1:19" x14ac:dyDescent="0.3">
      <c r="B12" s="3">
        <v>101</v>
      </c>
      <c r="C12" s="3" t="str">
        <f t="shared" si="0"/>
        <v>Computer</v>
      </c>
      <c r="D12" s="3" t="str">
        <f t="shared" si="1"/>
        <v>Dell</v>
      </c>
    </row>
    <row r="13" spans="1:19" x14ac:dyDescent="0.3">
      <c r="B13" s="3">
        <v>102</v>
      </c>
      <c r="C13" s="3" t="str">
        <f t="shared" si="0"/>
        <v>Keyboard</v>
      </c>
      <c r="D13" s="3" t="str">
        <f t="shared" si="1"/>
        <v>Logitech</v>
      </c>
      <c r="E13" s="64"/>
      <c r="F13" s="64"/>
      <c r="G13" s="64"/>
      <c r="H13" s="64"/>
      <c r="I13" s="64"/>
      <c r="J13" s="64"/>
    </row>
    <row r="16" spans="1:19" x14ac:dyDescent="0.3">
      <c r="A16" s="32" t="s">
        <v>311</v>
      </c>
      <c r="B16" s="32"/>
      <c r="C16" s="32"/>
      <c r="D16" s="32"/>
      <c r="E16" s="32"/>
      <c r="F16" s="32"/>
    </row>
    <row r="18" spans="1:9" x14ac:dyDescent="0.3">
      <c r="A18" s="33" t="s">
        <v>312</v>
      </c>
    </row>
    <row r="19" spans="1:9" x14ac:dyDescent="0.3">
      <c r="A19" s="34">
        <v>6</v>
      </c>
      <c r="C19" s="1" t="s">
        <v>313</v>
      </c>
    </row>
    <row r="20" spans="1:9" x14ac:dyDescent="0.3">
      <c r="A20" s="34">
        <v>4</v>
      </c>
      <c r="C20" s="1" t="s">
        <v>314</v>
      </c>
    </row>
    <row r="21" spans="1:9" x14ac:dyDescent="0.3">
      <c r="A21" s="34">
        <v>8</v>
      </c>
    </row>
    <row r="22" spans="1:9" x14ac:dyDescent="0.3">
      <c r="A22" s="34">
        <v>7</v>
      </c>
    </row>
    <row r="23" spans="1:9" x14ac:dyDescent="0.3">
      <c r="A23" s="34">
        <v>10</v>
      </c>
    </row>
    <row r="24" spans="1:9" x14ac:dyDescent="0.3">
      <c r="A24" s="34">
        <v>18</v>
      </c>
    </row>
    <row r="25" spans="1:9" x14ac:dyDescent="0.3">
      <c r="A25" s="34">
        <v>4</v>
      </c>
    </row>
    <row r="27" spans="1:9" x14ac:dyDescent="0.3">
      <c r="A27" s="5" t="s">
        <v>315</v>
      </c>
    </row>
    <row r="29" spans="1:9" x14ac:dyDescent="0.3">
      <c r="B29" s="2" t="s">
        <v>301</v>
      </c>
      <c r="C29" s="2" t="s">
        <v>302</v>
      </c>
      <c r="G29" s="2" t="s">
        <v>302</v>
      </c>
      <c r="H29" s="2" t="s">
        <v>303</v>
      </c>
      <c r="I29" s="2" t="s">
        <v>301</v>
      </c>
    </row>
    <row r="30" spans="1:9" x14ac:dyDescent="0.3">
      <c r="B30" s="3">
        <v>104</v>
      </c>
      <c r="C30" s="3"/>
      <c r="G30" s="3" t="s">
        <v>304</v>
      </c>
      <c r="H30" s="3" t="s">
        <v>308</v>
      </c>
      <c r="I30" s="3">
        <v>101</v>
      </c>
    </row>
    <row r="31" spans="1:9" x14ac:dyDescent="0.3">
      <c r="B31" s="3">
        <v>103</v>
      </c>
      <c r="C31" s="3"/>
      <c r="G31" s="3" t="s">
        <v>305</v>
      </c>
      <c r="H31" s="3" t="s">
        <v>309</v>
      </c>
      <c r="I31" s="3">
        <v>102</v>
      </c>
    </row>
    <row r="32" spans="1:9" x14ac:dyDescent="0.3">
      <c r="B32" s="3">
        <v>104</v>
      </c>
      <c r="C32" s="3"/>
      <c r="G32" s="3" t="s">
        <v>306</v>
      </c>
      <c r="H32" s="3" t="s">
        <v>309</v>
      </c>
      <c r="I32" s="3">
        <v>103</v>
      </c>
    </row>
    <row r="33" spans="2:19" x14ac:dyDescent="0.3">
      <c r="B33" s="3">
        <v>101</v>
      </c>
      <c r="C33" s="3"/>
      <c r="G33" s="3" t="s">
        <v>307</v>
      </c>
      <c r="H33" s="3" t="s">
        <v>310</v>
      </c>
      <c r="I33" s="3">
        <v>104</v>
      </c>
    </row>
    <row r="34" spans="2:19" x14ac:dyDescent="0.3">
      <c r="B34" s="3">
        <v>102</v>
      </c>
      <c r="C34" s="3"/>
    </row>
    <row r="35" spans="2:19" x14ac:dyDescent="0.3">
      <c r="B35" s="3">
        <v>103</v>
      </c>
      <c r="C35" s="3"/>
      <c r="S35" t="s">
        <v>557</v>
      </c>
    </row>
    <row r="36" spans="2:19" x14ac:dyDescent="0.3">
      <c r="B36" s="3">
        <v>101</v>
      </c>
      <c r="C36" s="3"/>
    </row>
    <row r="37" spans="2:19" x14ac:dyDescent="0.3">
      <c r="B37" s="3">
        <v>104</v>
      </c>
      <c r="C37" s="3"/>
    </row>
    <row r="38" spans="2:19" x14ac:dyDescent="0.3">
      <c r="B38" s="3">
        <v>101</v>
      </c>
      <c r="C38" s="3"/>
    </row>
    <row r="39" spans="2:19" x14ac:dyDescent="0.3">
      <c r="B39" s="3">
        <v>102</v>
      </c>
      <c r="C39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2:J20"/>
  <sheetViews>
    <sheetView showGridLines="0" tabSelected="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" width="15.33203125" customWidth="1"/>
    <col min="2" max="2" width="13.33203125" customWidth="1"/>
  </cols>
  <sheetData>
    <row r="2" spans="1:6" ht="15" thickBot="1" x14ac:dyDescent="0.35"/>
    <row r="3" spans="1:6" ht="15" thickBot="1" x14ac:dyDescent="0.35">
      <c r="A3" s="66" t="s">
        <v>492</v>
      </c>
      <c r="B3" s="67" t="s">
        <v>493</v>
      </c>
    </row>
    <row r="4" spans="1:6" x14ac:dyDescent="0.3">
      <c r="A4" s="68">
        <v>1</v>
      </c>
      <c r="B4" s="69" t="s">
        <v>494</v>
      </c>
    </row>
    <row r="5" spans="1:6" x14ac:dyDescent="0.3">
      <c r="A5" s="70">
        <v>2</v>
      </c>
      <c r="B5" s="71" t="s">
        <v>495</v>
      </c>
    </row>
    <row r="6" spans="1:6" ht="27" x14ac:dyDescent="0.5">
      <c r="A6" s="70">
        <v>3</v>
      </c>
      <c r="B6" s="71" t="s">
        <v>496</v>
      </c>
      <c r="F6" s="86"/>
    </row>
    <row r="7" spans="1:6" ht="27" x14ac:dyDescent="0.5">
      <c r="A7" s="70">
        <v>4</v>
      </c>
      <c r="B7" s="71" t="s">
        <v>497</v>
      </c>
      <c r="F7" s="86" t="s">
        <v>559</v>
      </c>
    </row>
    <row r="8" spans="1:6" x14ac:dyDescent="0.3">
      <c r="A8" s="70">
        <v>5</v>
      </c>
      <c r="B8" s="71" t="s">
        <v>498</v>
      </c>
    </row>
    <row r="9" spans="1:6" x14ac:dyDescent="0.3">
      <c r="A9" s="70">
        <v>6</v>
      </c>
      <c r="B9" s="71" t="s">
        <v>499</v>
      </c>
    </row>
    <row r="10" spans="1:6" x14ac:dyDescent="0.3">
      <c r="A10" s="70">
        <v>7</v>
      </c>
      <c r="B10" s="71" t="s">
        <v>500</v>
      </c>
    </row>
    <row r="11" spans="1:6" x14ac:dyDescent="0.3">
      <c r="A11" s="70">
        <v>8</v>
      </c>
      <c r="B11" s="71" t="s">
        <v>501</v>
      </c>
    </row>
    <row r="12" spans="1:6" x14ac:dyDescent="0.3">
      <c r="A12" s="70">
        <v>9</v>
      </c>
      <c r="B12" s="71" t="s">
        <v>502</v>
      </c>
    </row>
    <row r="13" spans="1:6" x14ac:dyDescent="0.3">
      <c r="A13" s="70">
        <v>10</v>
      </c>
      <c r="B13" s="71" t="s">
        <v>503</v>
      </c>
    </row>
    <row r="14" spans="1:6" x14ac:dyDescent="0.3">
      <c r="A14" s="70">
        <v>11</v>
      </c>
      <c r="B14" s="71" t="s">
        <v>504</v>
      </c>
    </row>
    <row r="15" spans="1:6" ht="15" thickBot="1" x14ac:dyDescent="0.35">
      <c r="A15" s="72">
        <v>12</v>
      </c>
      <c r="B15" s="73" t="s">
        <v>505</v>
      </c>
      <c r="C15" t="s">
        <v>558</v>
      </c>
    </row>
    <row r="20" spans="10:10" x14ac:dyDescent="0.3">
      <c r="J20" t="str">
        <f>CHOOSE(2,B4,B7,B13)</f>
        <v>April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3"/>
  <sheetViews>
    <sheetView showGridLines="0" workbookViewId="0">
      <pane ySplit="1" topLeftCell="A12" activePane="bottomLeft" state="frozen"/>
      <selection pane="bottomLeft"/>
    </sheetView>
  </sheetViews>
  <sheetFormatPr defaultRowHeight="14.4" x14ac:dyDescent="0.3"/>
  <cols>
    <col min="2" max="2" width="12.5546875" customWidth="1"/>
    <col min="3" max="3" width="11.109375" bestFit="1" customWidth="1"/>
    <col min="8" max="8" width="20" bestFit="1" customWidth="1"/>
    <col min="16" max="16" width="10.6640625" bestFit="1" customWidth="1"/>
  </cols>
  <sheetData>
    <row r="1" spans="1:4" x14ac:dyDescent="0.3">
      <c r="A1" s="63"/>
    </row>
    <row r="4" spans="1:4" x14ac:dyDescent="0.3">
      <c r="B4" s="2" t="s">
        <v>316</v>
      </c>
      <c r="C4" s="2" t="s">
        <v>302</v>
      </c>
      <c r="D4" s="2" t="s">
        <v>317</v>
      </c>
    </row>
    <row r="5" spans="1:4" x14ac:dyDescent="0.3">
      <c r="B5" s="3" t="s">
        <v>318</v>
      </c>
      <c r="C5" s="3" t="s">
        <v>319</v>
      </c>
      <c r="D5" s="3">
        <v>5</v>
      </c>
    </row>
    <row r="6" spans="1:4" x14ac:dyDescent="0.3">
      <c r="B6" s="3" t="s">
        <v>320</v>
      </c>
      <c r="C6" s="3" t="s">
        <v>319</v>
      </c>
      <c r="D6" s="3">
        <v>3</v>
      </c>
    </row>
    <row r="7" spans="1:4" x14ac:dyDescent="0.3">
      <c r="B7" s="3" t="s">
        <v>321</v>
      </c>
      <c r="C7" s="3" t="s">
        <v>319</v>
      </c>
      <c r="D7" s="3">
        <v>6</v>
      </c>
    </row>
    <row r="8" spans="1:4" x14ac:dyDescent="0.3">
      <c r="B8" s="3" t="s">
        <v>322</v>
      </c>
      <c r="C8" s="3" t="s">
        <v>323</v>
      </c>
      <c r="D8" s="3">
        <v>2</v>
      </c>
    </row>
    <row r="9" spans="1:4" x14ac:dyDescent="0.3">
      <c r="B9" s="3" t="s">
        <v>318</v>
      </c>
      <c r="C9" s="3" t="s">
        <v>324</v>
      </c>
      <c r="D9" s="3">
        <v>4</v>
      </c>
    </row>
    <row r="10" spans="1:4" x14ac:dyDescent="0.3">
      <c r="B10" s="3" t="s">
        <v>321</v>
      </c>
      <c r="C10" s="3" t="s">
        <v>324</v>
      </c>
      <c r="D10" s="3">
        <v>7</v>
      </c>
    </row>
    <row r="11" spans="1:4" x14ac:dyDescent="0.3">
      <c r="B11" s="3" t="s">
        <v>322</v>
      </c>
      <c r="C11" s="3" t="s">
        <v>319</v>
      </c>
      <c r="D11" s="3">
        <v>1</v>
      </c>
    </row>
    <row r="12" spans="1:4" x14ac:dyDescent="0.3">
      <c r="B12" s="3" t="s">
        <v>320</v>
      </c>
      <c r="C12" s="3" t="s">
        <v>325</v>
      </c>
      <c r="D12" s="3">
        <v>9</v>
      </c>
    </row>
    <row r="13" spans="1:4" x14ac:dyDescent="0.3">
      <c r="B13" s="3" t="s">
        <v>322</v>
      </c>
      <c r="C13" s="3" t="s">
        <v>325</v>
      </c>
      <c r="D13" s="3">
        <v>4</v>
      </c>
    </row>
    <row r="15" spans="1:4" x14ac:dyDescent="0.3">
      <c r="A15" s="35" t="s">
        <v>326</v>
      </c>
      <c r="B15" s="35"/>
      <c r="C15" s="35"/>
      <c r="D15" s="36"/>
    </row>
    <row r="16" spans="1:4" x14ac:dyDescent="0.3">
      <c r="A16" s="35" t="s">
        <v>327</v>
      </c>
      <c r="B16" s="35"/>
      <c r="C16" s="35"/>
      <c r="D16" s="36"/>
    </row>
    <row r="17" spans="1:8" x14ac:dyDescent="0.3">
      <c r="A17" s="35" t="s">
        <v>328</v>
      </c>
      <c r="B17" s="35"/>
      <c r="C17" s="35"/>
      <c r="D17" s="36"/>
    </row>
    <row r="20" spans="1:8" x14ac:dyDescent="0.3">
      <c r="A20" s="37" t="s">
        <v>57</v>
      </c>
    </row>
    <row r="23" spans="1:8" x14ac:dyDescent="0.3">
      <c r="B23" s="38" t="s">
        <v>302</v>
      </c>
      <c r="C23" s="38" t="s">
        <v>329</v>
      </c>
      <c r="D23" s="38" t="s">
        <v>26</v>
      </c>
    </row>
    <row r="24" spans="1:8" x14ac:dyDescent="0.3">
      <c r="B24" s="3" t="s">
        <v>330</v>
      </c>
      <c r="C24" s="3">
        <v>250</v>
      </c>
      <c r="D24" s="3" t="s">
        <v>331</v>
      </c>
      <c r="G24" s="16" t="s">
        <v>26</v>
      </c>
      <c r="H24" s="16" t="s">
        <v>332</v>
      </c>
    </row>
    <row r="25" spans="1:8" x14ac:dyDescent="0.3">
      <c r="B25" s="3" t="s">
        <v>333</v>
      </c>
      <c r="C25" s="3">
        <v>234</v>
      </c>
      <c r="D25" s="3" t="s">
        <v>334</v>
      </c>
      <c r="G25" s="16" t="s">
        <v>317</v>
      </c>
      <c r="H25" s="39"/>
    </row>
    <row r="26" spans="1:8" x14ac:dyDescent="0.3">
      <c r="B26" s="3" t="s">
        <v>335</v>
      </c>
      <c r="C26" s="3">
        <v>345</v>
      </c>
      <c r="D26" s="3" t="s">
        <v>331</v>
      </c>
    </row>
    <row r="27" spans="1:8" x14ac:dyDescent="0.3">
      <c r="B27" s="3" t="s">
        <v>330</v>
      </c>
      <c r="C27" s="3">
        <v>356</v>
      </c>
      <c r="D27" s="3" t="s">
        <v>336</v>
      </c>
    </row>
    <row r="28" spans="1:8" x14ac:dyDescent="0.3">
      <c r="B28" s="3" t="s">
        <v>330</v>
      </c>
      <c r="C28" s="3">
        <v>345</v>
      </c>
      <c r="D28" s="3" t="s">
        <v>331</v>
      </c>
    </row>
    <row r="29" spans="1:8" x14ac:dyDescent="0.3">
      <c r="B29" s="3" t="s">
        <v>333</v>
      </c>
      <c r="C29" s="3">
        <v>890</v>
      </c>
      <c r="D29" s="3" t="s">
        <v>336</v>
      </c>
    </row>
    <row r="30" spans="1:8" x14ac:dyDescent="0.3">
      <c r="B30" s="3" t="s">
        <v>335</v>
      </c>
      <c r="C30" s="3">
        <v>567</v>
      </c>
      <c r="D30" s="3" t="s">
        <v>334</v>
      </c>
    </row>
    <row r="31" spans="1:8" x14ac:dyDescent="0.3">
      <c r="B31" s="3" t="s">
        <v>330</v>
      </c>
      <c r="C31" s="3">
        <v>345</v>
      </c>
      <c r="D31" s="3" t="s">
        <v>336</v>
      </c>
    </row>
    <row r="32" spans="1:8" x14ac:dyDescent="0.3">
      <c r="B32" s="3" t="s">
        <v>330</v>
      </c>
      <c r="C32" s="3">
        <v>890</v>
      </c>
      <c r="D32" s="3" t="s">
        <v>334</v>
      </c>
    </row>
    <row r="33" spans="2:4" x14ac:dyDescent="0.3">
      <c r="B33" s="3" t="s">
        <v>333</v>
      </c>
      <c r="C33" s="3">
        <v>65</v>
      </c>
      <c r="D33" s="3" t="s">
        <v>336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5"/>
  <sheetViews>
    <sheetView showGridLines="0" workbookViewId="0">
      <pane ySplit="1" topLeftCell="A2" activePane="bottomLeft" state="frozen"/>
      <selection pane="bottomLeft"/>
    </sheetView>
  </sheetViews>
  <sheetFormatPr defaultRowHeight="14.4" x14ac:dyDescent="0.3"/>
  <cols>
    <col min="2" max="2" width="12.5546875" customWidth="1"/>
    <col min="3" max="3" width="11.109375" bestFit="1" customWidth="1"/>
    <col min="8" max="8" width="20" bestFit="1" customWidth="1"/>
    <col min="16" max="16" width="10.6640625" bestFit="1" customWidth="1"/>
  </cols>
  <sheetData>
    <row r="1" spans="1:4" x14ac:dyDescent="0.3">
      <c r="A1" s="63"/>
    </row>
    <row r="3" spans="1:4" x14ac:dyDescent="0.3">
      <c r="A3" t="s">
        <v>66</v>
      </c>
    </row>
    <row r="5" spans="1:4" x14ac:dyDescent="0.3">
      <c r="B5" s="2" t="s">
        <v>316</v>
      </c>
      <c r="C5" s="2" t="s">
        <v>302</v>
      </c>
      <c r="D5" s="2" t="s">
        <v>317</v>
      </c>
    </row>
    <row r="6" spans="1:4" x14ac:dyDescent="0.3">
      <c r="B6" s="3" t="s">
        <v>318</v>
      </c>
      <c r="C6" s="3" t="s">
        <v>319</v>
      </c>
      <c r="D6" s="3">
        <v>5</v>
      </c>
    </row>
    <row r="7" spans="1:4" x14ac:dyDescent="0.3">
      <c r="B7" s="3" t="s">
        <v>320</v>
      </c>
      <c r="C7" s="3" t="s">
        <v>319</v>
      </c>
      <c r="D7" s="3">
        <v>3</v>
      </c>
    </row>
    <row r="8" spans="1:4" x14ac:dyDescent="0.3">
      <c r="B8" s="3" t="s">
        <v>321</v>
      </c>
      <c r="C8" s="3" t="s">
        <v>319</v>
      </c>
      <c r="D8" s="3">
        <v>6</v>
      </c>
    </row>
    <row r="9" spans="1:4" x14ac:dyDescent="0.3">
      <c r="B9" s="3" t="s">
        <v>322</v>
      </c>
      <c r="C9" s="3" t="s">
        <v>323</v>
      </c>
      <c r="D9" s="3">
        <v>2</v>
      </c>
    </row>
    <row r="10" spans="1:4" x14ac:dyDescent="0.3">
      <c r="B10" s="3" t="s">
        <v>318</v>
      </c>
      <c r="C10" s="3" t="s">
        <v>324</v>
      </c>
      <c r="D10" s="3">
        <v>4</v>
      </c>
    </row>
    <row r="11" spans="1:4" x14ac:dyDescent="0.3">
      <c r="B11" s="3" t="s">
        <v>321</v>
      </c>
      <c r="C11" s="3" t="s">
        <v>324</v>
      </c>
      <c r="D11" s="3">
        <v>7</v>
      </c>
    </row>
    <row r="12" spans="1:4" x14ac:dyDescent="0.3">
      <c r="B12" s="3" t="s">
        <v>322</v>
      </c>
      <c r="C12" s="3" t="s">
        <v>319</v>
      </c>
      <c r="D12" s="3">
        <v>1</v>
      </c>
    </row>
    <row r="13" spans="1:4" x14ac:dyDescent="0.3">
      <c r="B13" s="3" t="s">
        <v>320</v>
      </c>
      <c r="C13" s="3" t="s">
        <v>325</v>
      </c>
      <c r="D13" s="3">
        <v>9</v>
      </c>
    </row>
    <row r="14" spans="1:4" x14ac:dyDescent="0.3">
      <c r="B14" s="3" t="s">
        <v>322</v>
      </c>
      <c r="C14" s="3" t="s">
        <v>325</v>
      </c>
      <c r="D14" s="3">
        <v>4</v>
      </c>
    </row>
    <row r="16" spans="1:4" x14ac:dyDescent="0.3">
      <c r="A16" s="35" t="s">
        <v>337</v>
      </c>
      <c r="B16" s="35"/>
      <c r="C16" s="36"/>
      <c r="D16" s="40"/>
    </row>
    <row r="17" spans="1:8" x14ac:dyDescent="0.3">
      <c r="A17" s="35" t="s">
        <v>338</v>
      </c>
      <c r="B17" s="35"/>
      <c r="C17" s="36"/>
      <c r="D17" s="36"/>
    </row>
    <row r="22" spans="1:8" x14ac:dyDescent="0.3">
      <c r="A22" s="37" t="s">
        <v>57</v>
      </c>
    </row>
    <row r="25" spans="1:8" x14ac:dyDescent="0.3">
      <c r="B25" s="38" t="s">
        <v>302</v>
      </c>
      <c r="C25" s="38" t="s">
        <v>329</v>
      </c>
      <c r="D25" s="38" t="s">
        <v>26</v>
      </c>
      <c r="G25" s="16" t="s">
        <v>302</v>
      </c>
      <c r="H25" s="16" t="s">
        <v>339</v>
      </c>
    </row>
    <row r="26" spans="1:8" x14ac:dyDescent="0.3">
      <c r="B26" s="3" t="s">
        <v>330</v>
      </c>
      <c r="C26" s="3">
        <v>250</v>
      </c>
      <c r="D26" s="3" t="s">
        <v>331</v>
      </c>
      <c r="G26" s="16" t="s">
        <v>26</v>
      </c>
      <c r="H26" s="16" t="s">
        <v>332</v>
      </c>
    </row>
    <row r="27" spans="1:8" x14ac:dyDescent="0.3">
      <c r="B27" s="3" t="s">
        <v>333</v>
      </c>
      <c r="C27" s="3">
        <v>234</v>
      </c>
      <c r="D27" s="3" t="s">
        <v>334</v>
      </c>
      <c r="G27" s="16" t="s">
        <v>317</v>
      </c>
      <c r="H27" s="39"/>
    </row>
    <row r="28" spans="1:8" x14ac:dyDescent="0.3">
      <c r="B28" s="3" t="s">
        <v>335</v>
      </c>
      <c r="C28" s="3">
        <v>345</v>
      </c>
      <c r="D28" s="3" t="s">
        <v>331</v>
      </c>
    </row>
    <row r="29" spans="1:8" x14ac:dyDescent="0.3">
      <c r="B29" s="3" t="s">
        <v>330</v>
      </c>
      <c r="C29" s="3">
        <v>356</v>
      </c>
      <c r="D29" s="3" t="s">
        <v>336</v>
      </c>
    </row>
    <row r="30" spans="1:8" x14ac:dyDescent="0.3">
      <c r="B30" s="3" t="s">
        <v>330</v>
      </c>
      <c r="C30" s="3">
        <v>345</v>
      </c>
      <c r="D30" s="3" t="s">
        <v>331</v>
      </c>
    </row>
    <row r="31" spans="1:8" x14ac:dyDescent="0.3">
      <c r="B31" s="3" t="s">
        <v>333</v>
      </c>
      <c r="C31" s="3">
        <v>890</v>
      </c>
      <c r="D31" s="3" t="s">
        <v>336</v>
      </c>
    </row>
    <row r="32" spans="1:8" x14ac:dyDescent="0.3">
      <c r="B32" s="3" t="s">
        <v>335</v>
      </c>
      <c r="C32" s="3">
        <v>567</v>
      </c>
      <c r="D32" s="3" t="s">
        <v>334</v>
      </c>
    </row>
    <row r="33" spans="2:4" x14ac:dyDescent="0.3">
      <c r="B33" s="3" t="s">
        <v>330</v>
      </c>
      <c r="C33" s="3">
        <v>345</v>
      </c>
      <c r="D33" s="3" t="s">
        <v>336</v>
      </c>
    </row>
    <row r="34" spans="2:4" x14ac:dyDescent="0.3">
      <c r="B34" s="3" t="s">
        <v>330</v>
      </c>
      <c r="C34" s="3">
        <v>890</v>
      </c>
      <c r="D34" s="3" t="s">
        <v>334</v>
      </c>
    </row>
    <row r="35" spans="2:4" x14ac:dyDescent="0.3">
      <c r="B35" s="3" t="s">
        <v>333</v>
      </c>
      <c r="C35" s="3">
        <v>65</v>
      </c>
      <c r="D35" s="3" t="s">
        <v>336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17"/>
  <sheetViews>
    <sheetView showGridLines="0" workbookViewId="0">
      <pane ySplit="1" topLeftCell="A2" activePane="bottomLeft" state="frozen"/>
      <selection pane="bottomLeft"/>
    </sheetView>
  </sheetViews>
  <sheetFormatPr defaultRowHeight="14.4" x14ac:dyDescent="0.3"/>
  <cols>
    <col min="2" max="2" width="12.5546875" customWidth="1"/>
    <col min="3" max="3" width="11.109375" bestFit="1" customWidth="1"/>
    <col min="4" max="4" width="6.33203125" bestFit="1" customWidth="1"/>
    <col min="5" max="5" width="5.44140625" bestFit="1" customWidth="1"/>
    <col min="6" max="6" width="9.6640625" bestFit="1" customWidth="1"/>
    <col min="17" max="17" width="10.6640625" bestFit="1" customWidth="1"/>
  </cols>
  <sheetData>
    <row r="1" spans="1:6" x14ac:dyDescent="0.3">
      <c r="A1" s="63"/>
    </row>
    <row r="3" spans="1:6" x14ac:dyDescent="0.3">
      <c r="A3" t="s">
        <v>66</v>
      </c>
    </row>
    <row r="5" spans="1:6" x14ac:dyDescent="0.3">
      <c r="B5" s="2" t="s">
        <v>316</v>
      </c>
      <c r="C5" s="2" t="s">
        <v>302</v>
      </c>
      <c r="D5" s="2" t="s">
        <v>317</v>
      </c>
      <c r="E5" s="41" t="s">
        <v>341</v>
      </c>
      <c r="F5" s="41" t="s">
        <v>54</v>
      </c>
    </row>
    <row r="6" spans="1:6" x14ac:dyDescent="0.3">
      <c r="B6" s="3" t="s">
        <v>318</v>
      </c>
      <c r="C6" s="3" t="s">
        <v>319</v>
      </c>
      <c r="D6" s="3">
        <v>5</v>
      </c>
      <c r="E6" s="15">
        <v>2000</v>
      </c>
      <c r="F6" s="15">
        <f>E6*D6</f>
        <v>10000</v>
      </c>
    </row>
    <row r="7" spans="1:6" x14ac:dyDescent="0.3">
      <c r="B7" s="3" t="s">
        <v>320</v>
      </c>
      <c r="C7" s="3" t="s">
        <v>319</v>
      </c>
      <c r="D7" s="3">
        <v>3</v>
      </c>
      <c r="E7" s="15">
        <v>1000</v>
      </c>
      <c r="F7" s="15">
        <f t="shared" ref="F7:F14" si="0">E7*D7</f>
        <v>3000</v>
      </c>
    </row>
    <row r="8" spans="1:6" x14ac:dyDescent="0.3">
      <c r="B8" s="3" t="s">
        <v>321</v>
      </c>
      <c r="C8" s="3" t="s">
        <v>319</v>
      </c>
      <c r="D8" s="3">
        <v>6</v>
      </c>
      <c r="E8" s="15">
        <v>1000</v>
      </c>
      <c r="F8" s="15">
        <f t="shared" si="0"/>
        <v>6000</v>
      </c>
    </row>
    <row r="9" spans="1:6" x14ac:dyDescent="0.3">
      <c r="B9" s="3" t="s">
        <v>322</v>
      </c>
      <c r="C9" s="3" t="s">
        <v>323</v>
      </c>
      <c r="D9" s="3">
        <v>2</v>
      </c>
      <c r="E9" s="15">
        <v>4500</v>
      </c>
      <c r="F9" s="15">
        <f t="shared" si="0"/>
        <v>9000</v>
      </c>
    </row>
    <row r="10" spans="1:6" x14ac:dyDescent="0.3">
      <c r="B10" s="3" t="s">
        <v>318</v>
      </c>
      <c r="C10" s="3" t="s">
        <v>324</v>
      </c>
      <c r="D10" s="3">
        <v>4</v>
      </c>
      <c r="E10" s="15">
        <v>200</v>
      </c>
      <c r="F10" s="15">
        <f t="shared" si="0"/>
        <v>800</v>
      </c>
    </row>
    <row r="11" spans="1:6" x14ac:dyDescent="0.3">
      <c r="B11" s="3" t="s">
        <v>321</v>
      </c>
      <c r="C11" s="3" t="s">
        <v>324</v>
      </c>
      <c r="D11" s="3">
        <v>7</v>
      </c>
      <c r="E11" s="15">
        <v>500</v>
      </c>
      <c r="F11" s="15">
        <f t="shared" si="0"/>
        <v>3500</v>
      </c>
    </row>
    <row r="12" spans="1:6" x14ac:dyDescent="0.3">
      <c r="B12" s="3" t="s">
        <v>322</v>
      </c>
      <c r="C12" s="3" t="s">
        <v>319</v>
      </c>
      <c r="D12" s="3">
        <v>1</v>
      </c>
      <c r="E12" s="15">
        <v>2000</v>
      </c>
      <c r="F12" s="15">
        <f t="shared" si="0"/>
        <v>2000</v>
      </c>
    </row>
    <row r="13" spans="1:6" x14ac:dyDescent="0.3">
      <c r="B13" s="3" t="s">
        <v>320</v>
      </c>
      <c r="C13" s="3" t="s">
        <v>325</v>
      </c>
      <c r="D13" s="3">
        <v>9</v>
      </c>
      <c r="E13" s="15">
        <v>650</v>
      </c>
      <c r="F13" s="15">
        <f t="shared" si="0"/>
        <v>5850</v>
      </c>
    </row>
    <row r="14" spans="1:6" x14ac:dyDescent="0.3">
      <c r="B14" s="3" t="s">
        <v>322</v>
      </c>
      <c r="C14" s="3" t="s">
        <v>325</v>
      </c>
      <c r="D14" s="3">
        <v>4</v>
      </c>
      <c r="E14" s="15">
        <v>3500</v>
      </c>
      <c r="F14" s="15">
        <f t="shared" si="0"/>
        <v>14000</v>
      </c>
    </row>
    <row r="16" spans="1:6" x14ac:dyDescent="0.3">
      <c r="A16" s="35" t="s">
        <v>342</v>
      </c>
      <c r="B16" s="35"/>
      <c r="C16" s="35"/>
      <c r="D16" s="36"/>
    </row>
    <row r="17" spans="1:4" x14ac:dyDescent="0.3">
      <c r="A17" s="35" t="s">
        <v>343</v>
      </c>
      <c r="B17" s="35"/>
      <c r="C17" s="42" t="s">
        <v>324</v>
      </c>
      <c r="D17" s="3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21"/>
  <sheetViews>
    <sheetView showGridLines="0" workbookViewId="0">
      <pane ySplit="1" topLeftCell="A2" activePane="bottomLeft" state="frozen"/>
      <selection pane="bottomLeft"/>
    </sheetView>
  </sheetViews>
  <sheetFormatPr defaultRowHeight="14.4" x14ac:dyDescent="0.3"/>
  <cols>
    <col min="2" max="2" width="12.5546875" customWidth="1"/>
    <col min="3" max="3" width="13" customWidth="1"/>
    <col min="4" max="4" width="6.33203125" bestFit="1" customWidth="1"/>
    <col min="5" max="5" width="5.44140625" bestFit="1" customWidth="1"/>
    <col min="6" max="6" width="9.6640625" bestFit="1" customWidth="1"/>
    <col min="16" max="16" width="10.6640625" bestFit="1" customWidth="1"/>
  </cols>
  <sheetData>
    <row r="1" spans="1:6" x14ac:dyDescent="0.3">
      <c r="A1" s="63"/>
    </row>
    <row r="2" spans="1:6" x14ac:dyDescent="0.3">
      <c r="A2" t="s">
        <v>344</v>
      </c>
    </row>
    <row r="4" spans="1:6" x14ac:dyDescent="0.3">
      <c r="A4" s="1" t="s">
        <v>23</v>
      </c>
    </row>
    <row r="5" spans="1:6" x14ac:dyDescent="0.3">
      <c r="B5" s="6" t="s">
        <v>340</v>
      </c>
    </row>
    <row r="7" spans="1:6" x14ac:dyDescent="0.3">
      <c r="A7" t="s">
        <v>66</v>
      </c>
    </row>
    <row r="9" spans="1:6" x14ac:dyDescent="0.3">
      <c r="B9" s="2" t="s">
        <v>316</v>
      </c>
      <c r="C9" s="2" t="s">
        <v>302</v>
      </c>
      <c r="D9" s="2" t="s">
        <v>317</v>
      </c>
      <c r="E9" s="41" t="s">
        <v>341</v>
      </c>
      <c r="F9" s="41" t="s">
        <v>54</v>
      </c>
    </row>
    <row r="10" spans="1:6" x14ac:dyDescent="0.3">
      <c r="B10" s="3" t="s">
        <v>318</v>
      </c>
      <c r="C10" s="3" t="s">
        <v>319</v>
      </c>
      <c r="D10" s="3">
        <v>5</v>
      </c>
      <c r="E10" s="15">
        <v>2000</v>
      </c>
      <c r="F10" s="15">
        <f>E10*D10</f>
        <v>10000</v>
      </c>
    </row>
    <row r="11" spans="1:6" x14ac:dyDescent="0.3">
      <c r="B11" s="3" t="s">
        <v>320</v>
      </c>
      <c r="C11" s="3" t="s">
        <v>319</v>
      </c>
      <c r="D11" s="3">
        <v>3</v>
      </c>
      <c r="E11" s="15">
        <v>1000</v>
      </c>
      <c r="F11" s="15">
        <f t="shared" ref="F11:F18" si="0">E11*D11</f>
        <v>3000</v>
      </c>
    </row>
    <row r="12" spans="1:6" x14ac:dyDescent="0.3">
      <c r="B12" s="3" t="s">
        <v>321</v>
      </c>
      <c r="C12" s="3" t="s">
        <v>319</v>
      </c>
      <c r="D12" s="3">
        <v>6</v>
      </c>
      <c r="E12" s="15">
        <v>1000</v>
      </c>
      <c r="F12" s="15">
        <f t="shared" si="0"/>
        <v>6000</v>
      </c>
    </row>
    <row r="13" spans="1:6" x14ac:dyDescent="0.3">
      <c r="B13" s="3" t="s">
        <v>322</v>
      </c>
      <c r="C13" s="3" t="s">
        <v>323</v>
      </c>
      <c r="D13" s="3">
        <v>2</v>
      </c>
      <c r="E13" s="15">
        <v>4500</v>
      </c>
      <c r="F13" s="15">
        <f t="shared" si="0"/>
        <v>9000</v>
      </c>
    </row>
    <row r="14" spans="1:6" x14ac:dyDescent="0.3">
      <c r="B14" s="3" t="s">
        <v>318</v>
      </c>
      <c r="C14" s="3" t="s">
        <v>324</v>
      </c>
      <c r="D14" s="3">
        <v>4</v>
      </c>
      <c r="E14" s="15">
        <v>200</v>
      </c>
      <c r="F14" s="15">
        <f t="shared" si="0"/>
        <v>800</v>
      </c>
    </row>
    <row r="15" spans="1:6" x14ac:dyDescent="0.3">
      <c r="B15" s="3" t="s">
        <v>321</v>
      </c>
      <c r="C15" s="3" t="s">
        <v>324</v>
      </c>
      <c r="D15" s="3">
        <v>7</v>
      </c>
      <c r="E15" s="15">
        <v>500</v>
      </c>
      <c r="F15" s="15">
        <f t="shared" si="0"/>
        <v>3500</v>
      </c>
    </row>
    <row r="16" spans="1:6" x14ac:dyDescent="0.3">
      <c r="B16" s="3" t="s">
        <v>322</v>
      </c>
      <c r="C16" s="3" t="s">
        <v>319</v>
      </c>
      <c r="D16" s="3">
        <v>1</v>
      </c>
      <c r="E16" s="15">
        <v>2000</v>
      </c>
      <c r="F16" s="15">
        <f t="shared" si="0"/>
        <v>2000</v>
      </c>
    </row>
    <row r="17" spans="1:6" x14ac:dyDescent="0.3">
      <c r="B17" s="3" t="s">
        <v>320</v>
      </c>
      <c r="C17" s="3" t="s">
        <v>325</v>
      </c>
      <c r="D17" s="3">
        <v>9</v>
      </c>
      <c r="E17" s="15">
        <v>650</v>
      </c>
      <c r="F17" s="15">
        <f t="shared" si="0"/>
        <v>5850</v>
      </c>
    </row>
    <row r="18" spans="1:6" x14ac:dyDescent="0.3">
      <c r="B18" s="3" t="s">
        <v>322</v>
      </c>
      <c r="C18" s="3" t="s">
        <v>325</v>
      </c>
      <c r="D18" s="3">
        <v>4</v>
      </c>
      <c r="E18" s="15">
        <v>3500</v>
      </c>
      <c r="F18" s="15">
        <f t="shared" si="0"/>
        <v>14000</v>
      </c>
    </row>
    <row r="20" spans="1:6" x14ac:dyDescent="0.3">
      <c r="A20" s="35" t="s">
        <v>345</v>
      </c>
      <c r="B20" s="35"/>
      <c r="C20" s="35"/>
      <c r="F20" s="36"/>
    </row>
    <row r="21" spans="1:6" x14ac:dyDescent="0.3">
      <c r="A21" s="35" t="s">
        <v>346</v>
      </c>
      <c r="B21" s="35"/>
      <c r="C21" s="35"/>
      <c r="D21" s="42" t="s">
        <v>324</v>
      </c>
      <c r="E21" s="42" t="s">
        <v>321</v>
      </c>
      <c r="F21" s="36"/>
    </row>
  </sheetData>
  <hyperlinks>
    <hyperlink ref="P2" location="Master!A1" display="Back Hom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M28"/>
  <sheetViews>
    <sheetView showGridLines="0" workbookViewId="0">
      <pane ySplit="1" topLeftCell="A2" activePane="bottomLeft" state="frozen"/>
      <selection pane="bottomLeft"/>
    </sheetView>
  </sheetViews>
  <sheetFormatPr defaultRowHeight="14.4" x14ac:dyDescent="0.3"/>
  <cols>
    <col min="2" max="2" width="16.33203125" customWidth="1"/>
    <col min="3" max="3" width="13.44140625" customWidth="1"/>
    <col min="6" max="6" width="18.6640625" customWidth="1"/>
    <col min="7" max="7" width="13.33203125" bestFit="1" customWidth="1"/>
    <col min="8" max="8" width="20" bestFit="1" customWidth="1"/>
    <col min="16" max="16" width="10.6640625" bestFit="1" customWidth="1"/>
  </cols>
  <sheetData>
    <row r="1" spans="1:13" x14ac:dyDescent="0.3">
      <c r="A1" s="5" t="s">
        <v>506</v>
      </c>
      <c r="C1" s="74" t="s">
        <v>507</v>
      </c>
      <c r="M1" s="75" t="s">
        <v>508</v>
      </c>
    </row>
    <row r="2" spans="1:13" x14ac:dyDescent="0.3">
      <c r="A2" t="s">
        <v>509</v>
      </c>
    </row>
    <row r="4" spans="1:13" x14ac:dyDescent="0.3">
      <c r="A4" s="1" t="s">
        <v>23</v>
      </c>
    </row>
    <row r="5" spans="1:13" x14ac:dyDescent="0.3">
      <c r="B5" s="6" t="s">
        <v>510</v>
      </c>
      <c r="I5" s="76" t="s">
        <v>511</v>
      </c>
    </row>
    <row r="6" spans="1:13" x14ac:dyDescent="0.3">
      <c r="I6" s="65" t="s">
        <v>512</v>
      </c>
    </row>
    <row r="7" spans="1:13" x14ac:dyDescent="0.3">
      <c r="I7" s="65" t="s">
        <v>513</v>
      </c>
    </row>
    <row r="8" spans="1:13" x14ac:dyDescent="0.3">
      <c r="A8" s="1" t="s">
        <v>514</v>
      </c>
      <c r="I8" s="65" t="s">
        <v>515</v>
      </c>
    </row>
    <row r="9" spans="1:13" x14ac:dyDescent="0.3">
      <c r="A9" s="34" t="s">
        <v>516</v>
      </c>
      <c r="B9" s="77" t="s">
        <v>517</v>
      </c>
    </row>
    <row r="10" spans="1:13" x14ac:dyDescent="0.3">
      <c r="A10" s="34" t="s">
        <v>518</v>
      </c>
      <c r="B10" s="77" t="s">
        <v>519</v>
      </c>
    </row>
    <row r="11" spans="1:13" x14ac:dyDescent="0.3">
      <c r="A11" s="34" t="s">
        <v>520</v>
      </c>
      <c r="B11" s="77" t="s">
        <v>521</v>
      </c>
    </row>
    <row r="12" spans="1:13" x14ac:dyDescent="0.3">
      <c r="A12" s="34" t="s">
        <v>522</v>
      </c>
      <c r="B12" s="77" t="s">
        <v>523</v>
      </c>
    </row>
    <row r="17" spans="1:7" x14ac:dyDescent="0.3">
      <c r="A17" s="1" t="s">
        <v>66</v>
      </c>
    </row>
    <row r="19" spans="1:7" x14ac:dyDescent="0.3">
      <c r="B19" s="78" t="s">
        <v>524</v>
      </c>
      <c r="C19" s="78" t="s">
        <v>525</v>
      </c>
      <c r="D19" s="78" t="s">
        <v>526</v>
      </c>
      <c r="F19" s="41" t="s">
        <v>527</v>
      </c>
      <c r="G19" s="41" t="s">
        <v>528</v>
      </c>
    </row>
    <row r="20" spans="1:7" x14ac:dyDescent="0.3">
      <c r="B20" s="79" t="s">
        <v>529</v>
      </c>
      <c r="C20" s="7">
        <v>155566</v>
      </c>
      <c r="D20" s="3">
        <v>3</v>
      </c>
      <c r="F20" s="39" t="s">
        <v>530</v>
      </c>
      <c r="G20" s="80">
        <f>AVERAGEIF(C20:C28,"&gt;0")</f>
        <v>180028.44444444444</v>
      </c>
    </row>
    <row r="21" spans="1:7" x14ac:dyDescent="0.3">
      <c r="B21" s="79" t="s">
        <v>531</v>
      </c>
      <c r="C21" s="7">
        <v>109990</v>
      </c>
      <c r="D21" s="3">
        <v>2</v>
      </c>
      <c r="F21" s="39" t="s">
        <v>532</v>
      </c>
      <c r="G21" s="80">
        <f>AVERAGEIF(C20:C28,"&gt;200000")</f>
        <v>292450</v>
      </c>
    </row>
    <row r="22" spans="1:7" x14ac:dyDescent="0.3">
      <c r="B22" s="79" t="s">
        <v>533</v>
      </c>
      <c r="C22" s="7">
        <v>112000</v>
      </c>
      <c r="D22" s="3">
        <v>1</v>
      </c>
      <c r="F22" s="39" t="s">
        <v>534</v>
      </c>
      <c r="G22" s="80">
        <f>AVERAGEIF(D20:D28,"&gt;2",C20:C28)</f>
        <v>223693.2</v>
      </c>
    </row>
    <row r="23" spans="1:7" x14ac:dyDescent="0.3">
      <c r="B23" s="79" t="s">
        <v>535</v>
      </c>
      <c r="C23" s="7">
        <v>129900</v>
      </c>
      <c r="D23" s="3">
        <v>1</v>
      </c>
    </row>
    <row r="24" spans="1:7" x14ac:dyDescent="0.3">
      <c r="B24" s="79" t="s">
        <v>536</v>
      </c>
      <c r="C24" s="7">
        <v>149900</v>
      </c>
      <c r="D24" s="3">
        <v>2</v>
      </c>
    </row>
    <row r="25" spans="1:7" x14ac:dyDescent="0.3">
      <c r="A25" s="37"/>
      <c r="B25" s="79" t="s">
        <v>537</v>
      </c>
      <c r="C25" s="7">
        <v>189000</v>
      </c>
      <c r="D25" s="3">
        <v>3</v>
      </c>
      <c r="F25" s="8"/>
    </row>
    <row r="26" spans="1:7" x14ac:dyDescent="0.3">
      <c r="B26" s="79" t="s">
        <v>538</v>
      </c>
      <c r="C26" s="7">
        <v>189000</v>
      </c>
      <c r="D26" s="3">
        <v>3</v>
      </c>
    </row>
    <row r="27" spans="1:7" x14ac:dyDescent="0.3">
      <c r="B27" s="79" t="s">
        <v>539</v>
      </c>
      <c r="C27" s="7">
        <v>229900</v>
      </c>
      <c r="D27" s="3">
        <v>4</v>
      </c>
    </row>
    <row r="28" spans="1:7" x14ac:dyDescent="0.3">
      <c r="B28" s="79" t="s">
        <v>540</v>
      </c>
      <c r="C28" s="7">
        <v>355000</v>
      </c>
      <c r="D28" s="3">
        <v>4</v>
      </c>
    </row>
  </sheetData>
  <hyperlinks>
    <hyperlink ref="M1" location="Master!A1" display="Back Hom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M28"/>
  <sheetViews>
    <sheetView showGridLines="0" workbookViewId="0">
      <pane ySplit="1" topLeftCell="A9" activePane="bottomLeft" state="frozen"/>
      <selection pane="bottomLeft"/>
    </sheetView>
  </sheetViews>
  <sheetFormatPr defaultRowHeight="14.4" x14ac:dyDescent="0.3"/>
  <cols>
    <col min="2" max="2" width="16.33203125" customWidth="1"/>
    <col min="3" max="3" width="13.44140625" customWidth="1"/>
    <col min="6" max="6" width="11.109375" customWidth="1"/>
    <col min="8" max="8" width="20" bestFit="1" customWidth="1"/>
    <col min="9" max="9" width="13.33203125" bestFit="1" customWidth="1"/>
    <col min="16" max="16" width="10.6640625" bestFit="1" customWidth="1"/>
  </cols>
  <sheetData>
    <row r="1" spans="1:13" x14ac:dyDescent="0.3">
      <c r="A1" s="5" t="s">
        <v>541</v>
      </c>
      <c r="C1" s="74" t="s">
        <v>507</v>
      </c>
      <c r="M1" s="75" t="s">
        <v>508</v>
      </c>
    </row>
    <row r="2" spans="1:13" x14ac:dyDescent="0.3">
      <c r="A2" t="s">
        <v>542</v>
      </c>
    </row>
    <row r="4" spans="1:13" x14ac:dyDescent="0.3">
      <c r="A4" s="1" t="s">
        <v>23</v>
      </c>
    </row>
    <row r="5" spans="1:13" x14ac:dyDescent="0.3">
      <c r="B5" s="6" t="s">
        <v>543</v>
      </c>
      <c r="I5" s="76" t="s">
        <v>511</v>
      </c>
    </row>
    <row r="6" spans="1:13" x14ac:dyDescent="0.3">
      <c r="I6" s="81" t="s">
        <v>544</v>
      </c>
    </row>
    <row r="7" spans="1:13" x14ac:dyDescent="0.3">
      <c r="I7" s="81" t="s">
        <v>545</v>
      </c>
    </row>
    <row r="8" spans="1:13" x14ac:dyDescent="0.3">
      <c r="A8" s="1" t="s">
        <v>514</v>
      </c>
      <c r="I8" s="81" t="s">
        <v>546</v>
      </c>
    </row>
    <row r="9" spans="1:13" x14ac:dyDescent="0.3">
      <c r="A9" s="34" t="s">
        <v>516</v>
      </c>
      <c r="B9" s="77" t="s">
        <v>517</v>
      </c>
      <c r="I9" s="81" t="s">
        <v>547</v>
      </c>
    </row>
    <row r="10" spans="1:13" x14ac:dyDescent="0.3">
      <c r="A10" s="34" t="s">
        <v>518</v>
      </c>
      <c r="B10" s="77" t="s">
        <v>519</v>
      </c>
      <c r="I10" s="81" t="s">
        <v>548</v>
      </c>
    </row>
    <row r="11" spans="1:13" x14ac:dyDescent="0.3">
      <c r="A11" s="34" t="s">
        <v>520</v>
      </c>
      <c r="B11" s="77" t="s">
        <v>521</v>
      </c>
    </row>
    <row r="12" spans="1:13" x14ac:dyDescent="0.3">
      <c r="A12" s="34" t="s">
        <v>522</v>
      </c>
      <c r="B12" s="77" t="s">
        <v>523</v>
      </c>
    </row>
    <row r="17" spans="1:9" x14ac:dyDescent="0.3">
      <c r="A17" s="1" t="s">
        <v>66</v>
      </c>
    </row>
    <row r="19" spans="1:9" x14ac:dyDescent="0.3">
      <c r="B19" s="78" t="s">
        <v>524</v>
      </c>
      <c r="C19" s="78" t="s">
        <v>525</v>
      </c>
      <c r="D19" s="78" t="s">
        <v>526</v>
      </c>
      <c r="E19" s="82" t="s">
        <v>549</v>
      </c>
      <c r="H19" s="41" t="s">
        <v>527</v>
      </c>
      <c r="I19" s="41" t="s">
        <v>528</v>
      </c>
    </row>
    <row r="20" spans="1:9" x14ac:dyDescent="0.3">
      <c r="B20" s="79" t="s">
        <v>529</v>
      </c>
      <c r="C20" s="7">
        <v>155566</v>
      </c>
      <c r="D20" s="3">
        <v>3</v>
      </c>
      <c r="E20" s="3">
        <v>2</v>
      </c>
      <c r="H20" s="39" t="s">
        <v>530</v>
      </c>
      <c r="I20" s="80">
        <f>AVERAGEIFS(C20:C28,C20:C28,"&gt;0")</f>
        <v>180028.44444444444</v>
      </c>
    </row>
    <row r="21" spans="1:9" x14ac:dyDescent="0.3">
      <c r="B21" s="79" t="s">
        <v>531</v>
      </c>
      <c r="C21" s="7">
        <v>109990</v>
      </c>
      <c r="D21" s="3">
        <v>2</v>
      </c>
      <c r="E21" s="3">
        <v>2</v>
      </c>
      <c r="H21" s="39" t="s">
        <v>532</v>
      </c>
      <c r="I21" s="80">
        <f>AVERAGEIFS(C20:C28,C20:C28,"&gt;200000")</f>
        <v>292450</v>
      </c>
    </row>
    <row r="22" spans="1:9" x14ac:dyDescent="0.3">
      <c r="B22" s="79" t="s">
        <v>533</v>
      </c>
      <c r="C22" s="7">
        <v>112000</v>
      </c>
      <c r="D22" s="3">
        <v>1</v>
      </c>
      <c r="E22" s="3">
        <v>1</v>
      </c>
      <c r="H22" s="39" t="s">
        <v>550</v>
      </c>
      <c r="I22" s="80">
        <f>AVERAGEIFS(C20:C28,D20:D28,"&gt;2",E20:E28,"&gt;2")</f>
        <v>257966.66666666666</v>
      </c>
    </row>
    <row r="23" spans="1:9" x14ac:dyDescent="0.3">
      <c r="B23" s="79" t="s">
        <v>535</v>
      </c>
      <c r="C23" s="7">
        <v>129900</v>
      </c>
      <c r="D23" s="3">
        <v>1</v>
      </c>
      <c r="E23" s="3">
        <v>1</v>
      </c>
    </row>
    <row r="24" spans="1:9" x14ac:dyDescent="0.3">
      <c r="B24" s="79" t="s">
        <v>536</v>
      </c>
      <c r="C24" s="7">
        <v>149900</v>
      </c>
      <c r="D24" s="3">
        <v>2</v>
      </c>
      <c r="E24" s="3">
        <v>1</v>
      </c>
    </row>
    <row r="25" spans="1:9" x14ac:dyDescent="0.3">
      <c r="A25" s="37"/>
      <c r="B25" s="79" t="s">
        <v>537</v>
      </c>
      <c r="C25" s="7">
        <v>189000</v>
      </c>
      <c r="D25" s="3">
        <v>3</v>
      </c>
      <c r="E25" s="3">
        <v>3</v>
      </c>
    </row>
    <row r="26" spans="1:9" x14ac:dyDescent="0.3">
      <c r="B26" s="79" t="s">
        <v>538</v>
      </c>
      <c r="C26" s="7">
        <v>189000</v>
      </c>
      <c r="D26" s="3">
        <v>3</v>
      </c>
      <c r="E26" s="3">
        <v>2</v>
      </c>
    </row>
    <row r="27" spans="1:9" x14ac:dyDescent="0.3">
      <c r="B27" s="79" t="s">
        <v>539</v>
      </c>
      <c r="C27" s="7">
        <v>229900</v>
      </c>
      <c r="D27" s="3">
        <v>4</v>
      </c>
      <c r="E27" s="3">
        <v>4</v>
      </c>
    </row>
    <row r="28" spans="1:9" x14ac:dyDescent="0.3">
      <c r="B28" s="79" t="s">
        <v>540</v>
      </c>
      <c r="C28" s="7">
        <v>355000</v>
      </c>
      <c r="D28" s="3">
        <v>4</v>
      </c>
      <c r="E28" s="3">
        <v>3</v>
      </c>
    </row>
  </sheetData>
  <hyperlinks>
    <hyperlink ref="M1" location="Master!A1" display="Back Hom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18"/>
  <sheetViews>
    <sheetView showGridLines="0" workbookViewId="0">
      <pane ySplit="1" topLeftCell="A2" activePane="bottomLeft" state="frozen"/>
      <selection activeCell="O2" sqref="O2"/>
      <selection pane="bottomLeft" activeCell="A2" sqref="A2"/>
    </sheetView>
  </sheetViews>
  <sheetFormatPr defaultColWidth="8.88671875" defaultRowHeight="13.2" x14ac:dyDescent="0.25"/>
  <cols>
    <col min="1" max="1" width="15" style="62" customWidth="1"/>
    <col min="2" max="2" width="12.88671875" style="46" customWidth="1"/>
    <col min="3" max="3" width="13.33203125" style="46" customWidth="1"/>
    <col min="4" max="4" width="12.109375" style="46" customWidth="1"/>
    <col min="5" max="5" width="14.44140625" style="46" customWidth="1"/>
    <col min="6" max="6" width="13.33203125" style="46" customWidth="1"/>
    <col min="7" max="7" width="7.5546875" style="46" customWidth="1"/>
    <col min="8" max="8" width="4.109375" style="46" customWidth="1"/>
    <col min="9" max="9" width="15.33203125" style="46" customWidth="1"/>
    <col min="10" max="10" width="8" style="46" bestFit="1" customWidth="1"/>
    <col min="11" max="11" width="12.109375" style="46" bestFit="1" customWidth="1"/>
    <col min="12" max="12" width="6.109375" style="46" bestFit="1" customWidth="1"/>
    <col min="13" max="13" width="9.5546875" style="46" bestFit="1" customWidth="1"/>
    <col min="14" max="14" width="6.6640625" style="46" bestFit="1" customWidth="1"/>
    <col min="15" max="15" width="12.109375" style="46" bestFit="1" customWidth="1"/>
    <col min="16" max="16" width="6" style="46" bestFit="1" customWidth="1"/>
    <col min="17" max="17" width="12.109375" style="46" bestFit="1" customWidth="1"/>
    <col min="18" max="16384" width="8.88671875" style="46"/>
  </cols>
  <sheetData>
    <row r="1" spans="1:17" ht="13.8" x14ac:dyDescent="0.25">
      <c r="A1" s="43" t="s">
        <v>347</v>
      </c>
      <c r="B1" s="44" t="s">
        <v>348</v>
      </c>
      <c r="C1" s="44" t="s">
        <v>302</v>
      </c>
      <c r="D1" s="44" t="s">
        <v>349</v>
      </c>
      <c r="E1" s="44" t="s">
        <v>350</v>
      </c>
      <c r="F1" s="44" t="s">
        <v>351</v>
      </c>
      <c r="G1" s="45" t="s">
        <v>34</v>
      </c>
    </row>
    <row r="2" spans="1:17" ht="13.8" x14ac:dyDescent="0.25">
      <c r="A2" s="47">
        <v>42371</v>
      </c>
      <c r="B2" s="48" t="s">
        <v>352</v>
      </c>
      <c r="C2" s="48" t="s">
        <v>321</v>
      </c>
      <c r="D2" s="48">
        <v>115200</v>
      </c>
      <c r="E2" s="48" t="s">
        <v>353</v>
      </c>
      <c r="F2" s="48" t="s">
        <v>354</v>
      </c>
      <c r="G2" s="49"/>
      <c r="I2" s="91" t="s">
        <v>350</v>
      </c>
      <c r="J2" s="93" t="s">
        <v>321</v>
      </c>
      <c r="K2" s="94"/>
      <c r="L2" s="93" t="s">
        <v>355</v>
      </c>
      <c r="M2" s="94"/>
      <c r="N2" s="93" t="s">
        <v>356</v>
      </c>
      <c r="O2" s="94"/>
      <c r="P2" s="95" t="s">
        <v>357</v>
      </c>
      <c r="Q2" s="96"/>
    </row>
    <row r="3" spans="1:17" ht="13.8" x14ac:dyDescent="0.3">
      <c r="A3" s="47">
        <v>42373</v>
      </c>
      <c r="B3" s="48" t="s">
        <v>358</v>
      </c>
      <c r="C3" s="48" t="s">
        <v>321</v>
      </c>
      <c r="D3" s="48">
        <v>217800</v>
      </c>
      <c r="E3" s="48" t="s">
        <v>359</v>
      </c>
      <c r="F3" s="48" t="s">
        <v>360</v>
      </c>
      <c r="G3" s="49"/>
      <c r="I3" s="92"/>
      <c r="J3" s="50" t="s">
        <v>361</v>
      </c>
      <c r="K3" s="51" t="s">
        <v>349</v>
      </c>
      <c r="L3" s="50" t="s">
        <v>361</v>
      </c>
      <c r="M3" s="51" t="s">
        <v>349</v>
      </c>
      <c r="N3" s="50" t="s">
        <v>361</v>
      </c>
      <c r="O3" s="51" t="s">
        <v>349</v>
      </c>
      <c r="P3" s="50" t="s">
        <v>361</v>
      </c>
      <c r="Q3" s="51" t="s">
        <v>349</v>
      </c>
    </row>
    <row r="4" spans="1:17" ht="13.8" x14ac:dyDescent="0.25">
      <c r="A4" s="47">
        <v>42377</v>
      </c>
      <c r="B4" s="48" t="s">
        <v>362</v>
      </c>
      <c r="C4" s="48" t="s">
        <v>356</v>
      </c>
      <c r="D4" s="48">
        <v>252150</v>
      </c>
      <c r="E4" s="48" t="s">
        <v>363</v>
      </c>
      <c r="F4" s="48" t="s">
        <v>354</v>
      </c>
      <c r="G4" s="49"/>
      <c r="I4" s="52" t="s">
        <v>353</v>
      </c>
      <c r="J4" s="53"/>
      <c r="K4" s="53"/>
      <c r="L4" s="53"/>
      <c r="M4" s="53"/>
      <c r="N4" s="53"/>
      <c r="O4" s="53"/>
      <c r="P4" s="53"/>
      <c r="Q4" s="54"/>
    </row>
    <row r="5" spans="1:17" ht="13.8" x14ac:dyDescent="0.25">
      <c r="A5" s="47">
        <v>42379</v>
      </c>
      <c r="B5" s="48" t="s">
        <v>364</v>
      </c>
      <c r="C5" s="48" t="s">
        <v>355</v>
      </c>
      <c r="D5" s="48">
        <v>72900</v>
      </c>
      <c r="E5" s="48" t="s">
        <v>365</v>
      </c>
      <c r="F5" s="48" t="s">
        <v>360</v>
      </c>
      <c r="G5" s="49"/>
      <c r="I5" s="52" t="s">
        <v>366</v>
      </c>
      <c r="J5" s="53"/>
      <c r="K5" s="53"/>
      <c r="L5" s="53"/>
      <c r="M5" s="53"/>
      <c r="N5" s="53"/>
      <c r="O5" s="53"/>
      <c r="P5" s="53"/>
      <c r="Q5" s="54"/>
    </row>
    <row r="6" spans="1:17" ht="13.8" x14ac:dyDescent="0.25">
      <c r="A6" s="47">
        <v>42381</v>
      </c>
      <c r="B6" s="48" t="s">
        <v>367</v>
      </c>
      <c r="C6" s="48" t="s">
        <v>355</v>
      </c>
      <c r="D6" s="48">
        <v>313600</v>
      </c>
      <c r="E6" s="48" t="s">
        <v>368</v>
      </c>
      <c r="F6" s="48" t="s">
        <v>354</v>
      </c>
      <c r="G6" s="49"/>
      <c r="I6" s="52" t="s">
        <v>368</v>
      </c>
      <c r="J6" s="53"/>
      <c r="K6" s="53"/>
      <c r="L6" s="53"/>
      <c r="M6" s="53"/>
      <c r="N6" s="53"/>
      <c r="O6" s="53"/>
      <c r="P6" s="53"/>
      <c r="Q6" s="54"/>
    </row>
    <row r="7" spans="1:17" ht="13.8" x14ac:dyDescent="0.25">
      <c r="A7" s="47">
        <v>42387</v>
      </c>
      <c r="B7" s="48" t="s">
        <v>369</v>
      </c>
      <c r="C7" s="48" t="s">
        <v>356</v>
      </c>
      <c r="D7" s="48">
        <v>614400</v>
      </c>
      <c r="E7" s="48" t="s">
        <v>363</v>
      </c>
      <c r="F7" s="48" t="s">
        <v>354</v>
      </c>
      <c r="G7" s="49"/>
      <c r="I7" s="52" t="s">
        <v>370</v>
      </c>
      <c r="J7" s="53"/>
      <c r="K7" s="53"/>
      <c r="L7" s="53"/>
      <c r="M7" s="53"/>
      <c r="N7" s="53"/>
      <c r="O7" s="53"/>
      <c r="P7" s="53"/>
      <c r="Q7" s="54"/>
    </row>
    <row r="8" spans="1:17" ht="13.8" x14ac:dyDescent="0.25">
      <c r="A8" s="47">
        <v>42399</v>
      </c>
      <c r="B8" s="48" t="s">
        <v>371</v>
      </c>
      <c r="C8" s="48" t="s">
        <v>355</v>
      </c>
      <c r="D8" s="48">
        <v>84100</v>
      </c>
      <c r="E8" s="48" t="s">
        <v>368</v>
      </c>
      <c r="F8" s="48" t="s">
        <v>372</v>
      </c>
      <c r="G8" s="49"/>
      <c r="I8" s="52" t="s">
        <v>363</v>
      </c>
      <c r="J8" s="53"/>
      <c r="K8" s="53"/>
      <c r="L8" s="53"/>
      <c r="M8" s="53"/>
      <c r="N8" s="53"/>
      <c r="O8" s="53"/>
      <c r="P8" s="53"/>
      <c r="Q8" s="54"/>
    </row>
    <row r="9" spans="1:17" ht="13.8" x14ac:dyDescent="0.25">
      <c r="A9" s="47">
        <v>42402</v>
      </c>
      <c r="B9" s="48" t="s">
        <v>373</v>
      </c>
      <c r="C9" s="48" t="s">
        <v>321</v>
      </c>
      <c r="D9" s="48">
        <v>320000</v>
      </c>
      <c r="E9" s="48" t="s">
        <v>365</v>
      </c>
      <c r="F9" s="48" t="s">
        <v>374</v>
      </c>
      <c r="G9" s="49"/>
      <c r="I9" s="52" t="s">
        <v>365</v>
      </c>
      <c r="J9" s="53"/>
      <c r="K9" s="53"/>
      <c r="L9" s="53"/>
      <c r="M9" s="53"/>
      <c r="N9" s="53"/>
      <c r="O9" s="53"/>
      <c r="P9" s="53"/>
      <c r="Q9" s="54"/>
    </row>
    <row r="10" spans="1:17" ht="13.8" x14ac:dyDescent="0.25">
      <c r="A10" s="47">
        <v>42404</v>
      </c>
      <c r="B10" s="48" t="s">
        <v>375</v>
      </c>
      <c r="C10" s="48" t="s">
        <v>321</v>
      </c>
      <c r="D10" s="48">
        <v>9800</v>
      </c>
      <c r="E10" s="48" t="s">
        <v>363</v>
      </c>
      <c r="F10" s="48" t="s">
        <v>360</v>
      </c>
      <c r="G10" s="49"/>
      <c r="I10" s="52" t="s">
        <v>359</v>
      </c>
      <c r="J10" s="53"/>
      <c r="K10" s="53"/>
      <c r="L10" s="53"/>
      <c r="M10" s="53"/>
      <c r="N10" s="53"/>
      <c r="O10" s="53"/>
      <c r="P10" s="53"/>
      <c r="Q10" s="54"/>
    </row>
    <row r="11" spans="1:17" ht="13.8" x14ac:dyDescent="0.25">
      <c r="A11" s="47">
        <v>42407</v>
      </c>
      <c r="B11" s="48" t="s">
        <v>376</v>
      </c>
      <c r="C11" s="48" t="s">
        <v>356</v>
      </c>
      <c r="D11" s="48">
        <v>163350</v>
      </c>
      <c r="E11" s="48" t="s">
        <v>366</v>
      </c>
      <c r="F11" s="48" t="s">
        <v>360</v>
      </c>
      <c r="G11" s="49"/>
      <c r="I11" s="55" t="s">
        <v>357</v>
      </c>
      <c r="J11" s="54"/>
      <c r="K11" s="54"/>
      <c r="L11" s="54"/>
      <c r="M11" s="54"/>
      <c r="N11" s="54"/>
      <c r="O11" s="54"/>
      <c r="P11" s="54"/>
      <c r="Q11" s="54"/>
    </row>
    <row r="12" spans="1:17" ht="13.8" x14ac:dyDescent="0.25">
      <c r="A12" s="47">
        <v>42412</v>
      </c>
      <c r="B12" s="48" t="s">
        <v>377</v>
      </c>
      <c r="C12" s="48" t="s">
        <v>321</v>
      </c>
      <c r="D12" s="48">
        <v>125000</v>
      </c>
      <c r="E12" s="48" t="s">
        <v>365</v>
      </c>
      <c r="F12" s="48" t="s">
        <v>354</v>
      </c>
      <c r="G12" s="49"/>
    </row>
    <row r="13" spans="1:17" ht="13.8" x14ac:dyDescent="0.25">
      <c r="A13" s="47">
        <v>42415</v>
      </c>
      <c r="B13" s="48" t="s">
        <v>378</v>
      </c>
      <c r="C13" s="48" t="s">
        <v>321</v>
      </c>
      <c r="D13" s="48">
        <v>64800</v>
      </c>
      <c r="E13" s="48" t="s">
        <v>363</v>
      </c>
      <c r="F13" s="48" t="s">
        <v>354</v>
      </c>
      <c r="G13" s="49"/>
    </row>
    <row r="14" spans="1:17" ht="13.8" x14ac:dyDescent="0.3">
      <c r="A14" s="47">
        <v>42420</v>
      </c>
      <c r="B14" s="48" t="s">
        <v>379</v>
      </c>
      <c r="C14" s="48" t="s">
        <v>356</v>
      </c>
      <c r="D14" s="48">
        <v>163350</v>
      </c>
      <c r="E14" s="48" t="s">
        <v>363</v>
      </c>
      <c r="F14" s="48" t="s">
        <v>374</v>
      </c>
      <c r="G14" s="49"/>
      <c r="I14" s="56" t="s">
        <v>380</v>
      </c>
      <c r="J14" s="57"/>
      <c r="K14" s="57"/>
      <c r="M14" s="58"/>
    </row>
    <row r="15" spans="1:17" ht="13.8" x14ac:dyDescent="0.3">
      <c r="A15" s="47">
        <v>42421</v>
      </c>
      <c r="B15" s="48" t="s">
        <v>381</v>
      </c>
      <c r="C15" s="48" t="s">
        <v>355</v>
      </c>
      <c r="D15" s="48">
        <v>168100</v>
      </c>
      <c r="E15" s="48" t="s">
        <v>365</v>
      </c>
      <c r="F15" s="48" t="s">
        <v>372</v>
      </c>
      <c r="G15" s="49"/>
      <c r="I15" s="56" t="s">
        <v>382</v>
      </c>
      <c r="J15" s="57"/>
      <c r="K15" s="57"/>
      <c r="M15" s="58"/>
    </row>
    <row r="16" spans="1:17" ht="13.8" x14ac:dyDescent="0.3">
      <c r="A16" s="47">
        <v>42425</v>
      </c>
      <c r="B16" s="48" t="s">
        <v>383</v>
      </c>
      <c r="C16" s="48" t="s">
        <v>355</v>
      </c>
      <c r="D16" s="48">
        <v>476100</v>
      </c>
      <c r="E16" s="48" t="s">
        <v>359</v>
      </c>
      <c r="F16" s="48" t="s">
        <v>360</v>
      </c>
      <c r="G16" s="49"/>
      <c r="I16" s="56" t="s">
        <v>384</v>
      </c>
      <c r="J16" s="57"/>
      <c r="K16" s="57"/>
      <c r="M16" s="58"/>
    </row>
    <row r="17" spans="1:16" ht="13.8" x14ac:dyDescent="0.25">
      <c r="A17" s="47">
        <v>42428</v>
      </c>
      <c r="B17" s="48" t="s">
        <v>385</v>
      </c>
      <c r="C17" s="48" t="s">
        <v>356</v>
      </c>
      <c r="D17" s="48">
        <v>66150</v>
      </c>
      <c r="E17" s="48" t="s">
        <v>365</v>
      </c>
      <c r="F17" s="48" t="s">
        <v>374</v>
      </c>
      <c r="G17" s="49"/>
    </row>
    <row r="18" spans="1:16" ht="13.8" x14ac:dyDescent="0.25">
      <c r="A18" s="47">
        <v>42428</v>
      </c>
      <c r="B18" s="48" t="s">
        <v>386</v>
      </c>
      <c r="C18" s="48" t="s">
        <v>355</v>
      </c>
      <c r="D18" s="48">
        <v>72900</v>
      </c>
      <c r="E18" s="48" t="s">
        <v>363</v>
      </c>
      <c r="F18" s="48" t="s">
        <v>360</v>
      </c>
      <c r="G18" s="49"/>
    </row>
    <row r="19" spans="1:16" ht="13.8" x14ac:dyDescent="0.25">
      <c r="A19" s="47">
        <v>42430</v>
      </c>
      <c r="B19" s="48" t="s">
        <v>387</v>
      </c>
      <c r="C19" s="48" t="s">
        <v>321</v>
      </c>
      <c r="D19" s="48">
        <v>387200</v>
      </c>
      <c r="E19" s="48" t="s">
        <v>366</v>
      </c>
      <c r="F19" s="48" t="s">
        <v>360</v>
      </c>
      <c r="G19" s="49"/>
      <c r="I19" s="44" t="s">
        <v>351</v>
      </c>
      <c r="J19" s="52" t="s">
        <v>353</v>
      </c>
      <c r="K19" s="52" t="s">
        <v>366</v>
      </c>
      <c r="L19" s="52" t="s">
        <v>368</v>
      </c>
      <c r="M19" s="52" t="s">
        <v>370</v>
      </c>
      <c r="N19" s="52" t="s">
        <v>363</v>
      </c>
      <c r="O19" s="52" t="s">
        <v>365</v>
      </c>
      <c r="P19" s="52" t="s">
        <v>359</v>
      </c>
    </row>
    <row r="20" spans="1:16" ht="13.8" x14ac:dyDescent="0.25">
      <c r="A20" s="47">
        <v>42433</v>
      </c>
      <c r="B20" s="48" t="s">
        <v>388</v>
      </c>
      <c r="C20" s="48" t="s">
        <v>356</v>
      </c>
      <c r="D20" s="48">
        <v>48600</v>
      </c>
      <c r="E20" s="48" t="s">
        <v>365</v>
      </c>
      <c r="F20" s="48" t="s">
        <v>354</v>
      </c>
      <c r="G20" s="49"/>
      <c r="I20" s="59" t="s">
        <v>354</v>
      </c>
      <c r="J20" s="49"/>
      <c r="K20" s="49"/>
      <c r="L20" s="49"/>
      <c r="M20" s="49"/>
      <c r="N20" s="49"/>
      <c r="O20" s="49"/>
      <c r="P20" s="49"/>
    </row>
    <row r="21" spans="1:16" ht="13.8" x14ac:dyDescent="0.25">
      <c r="A21" s="47">
        <v>42443</v>
      </c>
      <c r="B21" s="48" t="s">
        <v>389</v>
      </c>
      <c r="C21" s="48" t="s">
        <v>321</v>
      </c>
      <c r="D21" s="48">
        <v>259200</v>
      </c>
      <c r="E21" s="48" t="s">
        <v>359</v>
      </c>
      <c r="F21" s="48" t="s">
        <v>360</v>
      </c>
      <c r="G21" s="49"/>
      <c r="I21" s="59" t="s">
        <v>360</v>
      </c>
      <c r="J21" s="49"/>
      <c r="K21" s="49"/>
      <c r="L21" s="49"/>
      <c r="M21" s="49"/>
      <c r="N21" s="49"/>
      <c r="O21" s="49"/>
      <c r="P21" s="49"/>
    </row>
    <row r="22" spans="1:16" ht="13.8" x14ac:dyDescent="0.25">
      <c r="A22" s="47">
        <v>42461</v>
      </c>
      <c r="B22" s="48" t="s">
        <v>390</v>
      </c>
      <c r="C22" s="48" t="s">
        <v>321</v>
      </c>
      <c r="D22" s="48">
        <v>423200</v>
      </c>
      <c r="E22" s="48" t="s">
        <v>359</v>
      </c>
      <c r="F22" s="48" t="s">
        <v>372</v>
      </c>
      <c r="G22" s="49"/>
      <c r="I22" s="59" t="s">
        <v>372</v>
      </c>
      <c r="J22" s="49"/>
      <c r="K22" s="49"/>
      <c r="L22" s="49"/>
      <c r="M22" s="49"/>
      <c r="N22" s="49"/>
      <c r="O22" s="49"/>
      <c r="P22" s="49"/>
    </row>
    <row r="23" spans="1:16" ht="13.8" x14ac:dyDescent="0.25">
      <c r="A23" s="47">
        <v>42475</v>
      </c>
      <c r="B23" s="48" t="s">
        <v>391</v>
      </c>
      <c r="C23" s="48" t="s">
        <v>356</v>
      </c>
      <c r="D23" s="48">
        <v>135000</v>
      </c>
      <c r="E23" s="48" t="s">
        <v>363</v>
      </c>
      <c r="F23" s="48" t="s">
        <v>372</v>
      </c>
      <c r="G23" s="49"/>
      <c r="I23" s="59" t="s">
        <v>374</v>
      </c>
      <c r="J23" s="49"/>
      <c r="K23" s="49"/>
      <c r="L23" s="49"/>
      <c r="M23" s="49"/>
      <c r="N23" s="49"/>
      <c r="O23" s="49"/>
      <c r="P23" s="49"/>
    </row>
    <row r="24" spans="1:16" ht="13.8" x14ac:dyDescent="0.25">
      <c r="A24" s="47">
        <v>42491</v>
      </c>
      <c r="B24" s="48" t="s">
        <v>392</v>
      </c>
      <c r="C24" s="48" t="s">
        <v>321</v>
      </c>
      <c r="D24" s="48">
        <v>369800</v>
      </c>
      <c r="E24" s="48" t="s">
        <v>363</v>
      </c>
      <c r="F24" s="48" t="s">
        <v>360</v>
      </c>
      <c r="G24" s="49"/>
    </row>
    <row r="25" spans="1:16" ht="13.8" x14ac:dyDescent="0.3">
      <c r="A25" s="47">
        <v>42494</v>
      </c>
      <c r="B25" s="48" t="s">
        <v>393</v>
      </c>
      <c r="C25" s="48" t="s">
        <v>355</v>
      </c>
      <c r="D25" s="48">
        <v>921600</v>
      </c>
      <c r="E25" s="48" t="s">
        <v>365</v>
      </c>
      <c r="F25" s="48" t="s">
        <v>374</v>
      </c>
      <c r="G25" s="49"/>
      <c r="I25" s="60" t="s">
        <v>394</v>
      </c>
      <c r="J25" s="61"/>
      <c r="K25" s="61"/>
      <c r="L25" s="61"/>
      <c r="M25" s="61"/>
      <c r="N25" s="61"/>
    </row>
    <row r="26" spans="1:16" ht="13.8" x14ac:dyDescent="0.25">
      <c r="A26" s="47">
        <v>42522</v>
      </c>
      <c r="B26" s="48" t="s">
        <v>395</v>
      </c>
      <c r="C26" s="48" t="s">
        <v>356</v>
      </c>
      <c r="D26" s="48">
        <v>205350</v>
      </c>
      <c r="E26" s="48" t="s">
        <v>359</v>
      </c>
      <c r="F26" s="48" t="s">
        <v>372</v>
      </c>
      <c r="G26" s="49"/>
    </row>
    <row r="27" spans="1:16" ht="13.8" x14ac:dyDescent="0.25">
      <c r="A27" s="47">
        <v>42528</v>
      </c>
      <c r="B27" s="48" t="s">
        <v>396</v>
      </c>
      <c r="C27" s="48" t="s">
        <v>355</v>
      </c>
      <c r="D27" s="48">
        <v>19600</v>
      </c>
      <c r="E27" s="48" t="s">
        <v>359</v>
      </c>
      <c r="F27" s="48" t="s">
        <v>374</v>
      </c>
      <c r="G27" s="49"/>
    </row>
    <row r="28" spans="1:16" ht="13.8" x14ac:dyDescent="0.25">
      <c r="A28" s="47">
        <v>42532</v>
      </c>
      <c r="B28" s="48" t="s">
        <v>397</v>
      </c>
      <c r="C28" s="48" t="s">
        <v>321</v>
      </c>
      <c r="D28" s="48">
        <v>288800</v>
      </c>
      <c r="E28" s="48" t="s">
        <v>363</v>
      </c>
      <c r="F28" s="48" t="s">
        <v>374</v>
      </c>
      <c r="G28" s="49"/>
    </row>
    <row r="29" spans="1:16" ht="13.8" x14ac:dyDescent="0.25">
      <c r="A29" s="47">
        <v>42534</v>
      </c>
      <c r="B29" s="48" t="s">
        <v>398</v>
      </c>
      <c r="C29" s="48" t="s">
        <v>356</v>
      </c>
      <c r="D29" s="48">
        <v>194400</v>
      </c>
      <c r="E29" s="48" t="s">
        <v>370</v>
      </c>
      <c r="F29" s="48" t="s">
        <v>372</v>
      </c>
      <c r="G29" s="49"/>
      <c r="I29" s="44" t="s">
        <v>349</v>
      </c>
      <c r="J29" s="44" t="s">
        <v>34</v>
      </c>
    </row>
    <row r="30" spans="1:16" ht="13.8" x14ac:dyDescent="0.25">
      <c r="A30" s="47">
        <v>42535</v>
      </c>
      <c r="B30" s="48" t="s">
        <v>399</v>
      </c>
      <c r="C30" s="48" t="s">
        <v>321</v>
      </c>
      <c r="D30" s="48">
        <v>405000</v>
      </c>
      <c r="E30" s="48" t="s">
        <v>365</v>
      </c>
      <c r="F30" s="48" t="s">
        <v>374</v>
      </c>
      <c r="G30" s="49"/>
      <c r="I30" s="53" t="s">
        <v>400</v>
      </c>
      <c r="J30" s="53" t="s">
        <v>50</v>
      </c>
    </row>
    <row r="31" spans="1:16" ht="13.8" x14ac:dyDescent="0.25">
      <c r="A31" s="47">
        <v>42552</v>
      </c>
      <c r="B31" s="48" t="s">
        <v>401</v>
      </c>
      <c r="C31" s="48" t="s">
        <v>321</v>
      </c>
      <c r="D31" s="48">
        <v>245000</v>
      </c>
      <c r="E31" s="48" t="s">
        <v>359</v>
      </c>
      <c r="F31" s="48" t="s">
        <v>374</v>
      </c>
      <c r="G31" s="49"/>
      <c r="I31" s="53" t="s">
        <v>402</v>
      </c>
      <c r="J31" s="53" t="s">
        <v>47</v>
      </c>
    </row>
    <row r="32" spans="1:16" ht="13.8" x14ac:dyDescent="0.25">
      <c r="A32" s="47">
        <v>42555</v>
      </c>
      <c r="B32" s="48" t="s">
        <v>403</v>
      </c>
      <c r="C32" s="48" t="s">
        <v>356</v>
      </c>
      <c r="D32" s="48">
        <v>421350</v>
      </c>
      <c r="E32" s="48" t="s">
        <v>363</v>
      </c>
      <c r="F32" s="48" t="s">
        <v>354</v>
      </c>
      <c r="G32" s="49"/>
      <c r="I32" s="53" t="s">
        <v>404</v>
      </c>
      <c r="J32" s="53" t="s">
        <v>44</v>
      </c>
    </row>
    <row r="33" spans="1:10" ht="13.8" x14ac:dyDescent="0.25">
      <c r="A33" s="47">
        <v>42586</v>
      </c>
      <c r="B33" s="48" t="s">
        <v>405</v>
      </c>
      <c r="C33" s="48" t="s">
        <v>321</v>
      </c>
      <c r="D33" s="48">
        <v>115200</v>
      </c>
      <c r="E33" s="48" t="s">
        <v>359</v>
      </c>
      <c r="F33" s="48" t="s">
        <v>354</v>
      </c>
      <c r="G33" s="49"/>
      <c r="I33" s="53" t="s">
        <v>406</v>
      </c>
      <c r="J33" s="53" t="s">
        <v>41</v>
      </c>
    </row>
    <row r="34" spans="1:10" ht="13.8" x14ac:dyDescent="0.25">
      <c r="A34" s="47">
        <v>42589</v>
      </c>
      <c r="B34" s="48" t="s">
        <v>407</v>
      </c>
      <c r="C34" s="48" t="s">
        <v>321</v>
      </c>
      <c r="D34" s="48">
        <v>12800</v>
      </c>
      <c r="E34" s="48" t="s">
        <v>365</v>
      </c>
      <c r="F34" s="48" t="s">
        <v>372</v>
      </c>
      <c r="G34" s="49"/>
    </row>
    <row r="35" spans="1:10" ht="13.8" x14ac:dyDescent="0.25">
      <c r="A35" s="47">
        <v>42596</v>
      </c>
      <c r="B35" s="48" t="s">
        <v>408</v>
      </c>
      <c r="C35" s="48" t="s">
        <v>356</v>
      </c>
      <c r="D35" s="48">
        <v>15000</v>
      </c>
      <c r="E35" s="48" t="s">
        <v>365</v>
      </c>
      <c r="F35" s="48" t="s">
        <v>372</v>
      </c>
      <c r="G35" s="49"/>
    </row>
    <row r="36" spans="1:10" ht="13.8" x14ac:dyDescent="0.25">
      <c r="A36" s="47">
        <v>42601</v>
      </c>
      <c r="B36" s="48" t="s">
        <v>409</v>
      </c>
      <c r="C36" s="48" t="s">
        <v>355</v>
      </c>
      <c r="D36" s="48">
        <v>115600</v>
      </c>
      <c r="E36" s="48" t="s">
        <v>363</v>
      </c>
      <c r="F36" s="48" t="s">
        <v>372</v>
      </c>
      <c r="G36" s="49"/>
    </row>
    <row r="37" spans="1:10" ht="13.8" x14ac:dyDescent="0.25">
      <c r="A37" s="47">
        <v>42620</v>
      </c>
      <c r="B37" s="48" t="s">
        <v>410</v>
      </c>
      <c r="C37" s="48" t="s">
        <v>356</v>
      </c>
      <c r="D37" s="48">
        <v>38400</v>
      </c>
      <c r="E37" s="48" t="s">
        <v>365</v>
      </c>
      <c r="F37" s="48" t="s">
        <v>374</v>
      </c>
      <c r="G37" s="49"/>
    </row>
    <row r="38" spans="1:10" ht="13.8" x14ac:dyDescent="0.25">
      <c r="A38" s="47">
        <v>42627</v>
      </c>
      <c r="B38" s="48" t="s">
        <v>411</v>
      </c>
      <c r="C38" s="48" t="s">
        <v>321</v>
      </c>
      <c r="D38" s="48">
        <v>80000</v>
      </c>
      <c r="E38" s="48" t="s">
        <v>363</v>
      </c>
      <c r="F38" s="48" t="s">
        <v>374</v>
      </c>
      <c r="G38" s="49"/>
    </row>
    <row r="39" spans="1:10" ht="13.8" x14ac:dyDescent="0.25">
      <c r="A39" s="47">
        <v>42632</v>
      </c>
      <c r="B39" s="48" t="s">
        <v>412</v>
      </c>
      <c r="C39" s="48" t="s">
        <v>321</v>
      </c>
      <c r="D39" s="48">
        <v>217800</v>
      </c>
      <c r="E39" s="48" t="s">
        <v>366</v>
      </c>
      <c r="F39" s="48" t="s">
        <v>354</v>
      </c>
      <c r="G39" s="49"/>
    </row>
    <row r="40" spans="1:10" ht="13.8" x14ac:dyDescent="0.25">
      <c r="A40" s="47">
        <v>42637</v>
      </c>
      <c r="B40" s="48" t="s">
        <v>413</v>
      </c>
      <c r="C40" s="48" t="s">
        <v>356</v>
      </c>
      <c r="D40" s="48">
        <v>60000</v>
      </c>
      <c r="E40" s="48" t="s">
        <v>365</v>
      </c>
      <c r="F40" s="48" t="s">
        <v>360</v>
      </c>
      <c r="G40" s="49"/>
    </row>
    <row r="41" spans="1:10" ht="13.8" x14ac:dyDescent="0.25">
      <c r="A41" s="47">
        <v>42642</v>
      </c>
      <c r="B41" s="48" t="s">
        <v>414</v>
      </c>
      <c r="C41" s="48" t="s">
        <v>355</v>
      </c>
      <c r="D41" s="48">
        <v>448900</v>
      </c>
      <c r="E41" s="48" t="s">
        <v>363</v>
      </c>
      <c r="F41" s="48" t="s">
        <v>354</v>
      </c>
      <c r="G41" s="49"/>
    </row>
    <row r="42" spans="1:10" ht="13.8" x14ac:dyDescent="0.25">
      <c r="A42" s="47">
        <v>42642</v>
      </c>
      <c r="B42" s="48" t="s">
        <v>415</v>
      </c>
      <c r="C42" s="48" t="s">
        <v>355</v>
      </c>
      <c r="D42" s="48">
        <v>792100</v>
      </c>
      <c r="E42" s="48" t="s">
        <v>365</v>
      </c>
      <c r="F42" s="48" t="s">
        <v>360</v>
      </c>
      <c r="G42" s="49"/>
    </row>
    <row r="43" spans="1:10" ht="13.8" x14ac:dyDescent="0.25">
      <c r="A43" s="47">
        <v>42644</v>
      </c>
      <c r="B43" s="48" t="s">
        <v>416</v>
      </c>
      <c r="C43" s="48" t="s">
        <v>356</v>
      </c>
      <c r="D43" s="48">
        <v>72600</v>
      </c>
      <c r="E43" s="48" t="s">
        <v>359</v>
      </c>
      <c r="F43" s="48" t="s">
        <v>360</v>
      </c>
      <c r="G43" s="49"/>
    </row>
    <row r="44" spans="1:10" ht="13.8" x14ac:dyDescent="0.25">
      <c r="A44" s="47">
        <v>42650</v>
      </c>
      <c r="B44" s="48" t="s">
        <v>417</v>
      </c>
      <c r="C44" s="48" t="s">
        <v>321</v>
      </c>
      <c r="D44" s="48">
        <v>180000</v>
      </c>
      <c r="E44" s="48" t="s">
        <v>365</v>
      </c>
      <c r="F44" s="48" t="s">
        <v>372</v>
      </c>
      <c r="G44" s="49"/>
    </row>
    <row r="45" spans="1:10" ht="13.8" x14ac:dyDescent="0.25">
      <c r="A45" s="47">
        <v>42654</v>
      </c>
      <c r="B45" s="48" t="s">
        <v>418</v>
      </c>
      <c r="C45" s="48" t="s">
        <v>355</v>
      </c>
      <c r="D45" s="48">
        <v>672400</v>
      </c>
      <c r="E45" s="48" t="s">
        <v>366</v>
      </c>
      <c r="F45" s="48" t="s">
        <v>374</v>
      </c>
      <c r="G45" s="49"/>
    </row>
    <row r="46" spans="1:10" ht="13.8" x14ac:dyDescent="0.25">
      <c r="A46" s="47">
        <v>42657</v>
      </c>
      <c r="B46" s="48" t="s">
        <v>419</v>
      </c>
      <c r="C46" s="48" t="s">
        <v>356</v>
      </c>
      <c r="D46" s="48">
        <v>345600</v>
      </c>
      <c r="E46" s="48" t="s">
        <v>359</v>
      </c>
      <c r="F46" s="48" t="s">
        <v>354</v>
      </c>
      <c r="G46" s="49"/>
    </row>
    <row r="47" spans="1:10" ht="13.8" x14ac:dyDescent="0.25">
      <c r="A47" s="47">
        <v>42662</v>
      </c>
      <c r="B47" s="48" t="s">
        <v>420</v>
      </c>
      <c r="C47" s="48" t="s">
        <v>355</v>
      </c>
      <c r="D47" s="48">
        <v>490000</v>
      </c>
      <c r="E47" s="48" t="s">
        <v>365</v>
      </c>
      <c r="F47" s="48" t="s">
        <v>372</v>
      </c>
      <c r="G47" s="49"/>
    </row>
    <row r="48" spans="1:10" ht="13.8" x14ac:dyDescent="0.25">
      <c r="A48" s="47">
        <v>42664</v>
      </c>
      <c r="B48" s="48" t="s">
        <v>421</v>
      </c>
      <c r="C48" s="48" t="s">
        <v>355</v>
      </c>
      <c r="D48" s="48">
        <v>532900</v>
      </c>
      <c r="E48" s="48" t="s">
        <v>363</v>
      </c>
      <c r="F48" s="48" t="s">
        <v>374</v>
      </c>
      <c r="G48" s="49"/>
    </row>
    <row r="49" spans="1:7" ht="13.8" x14ac:dyDescent="0.25">
      <c r="A49" s="47">
        <v>42667</v>
      </c>
      <c r="B49" s="48" t="s">
        <v>422</v>
      </c>
      <c r="C49" s="48" t="s">
        <v>356</v>
      </c>
      <c r="D49" s="48">
        <v>43350</v>
      </c>
      <c r="E49" s="48" t="s">
        <v>359</v>
      </c>
      <c r="F49" s="48" t="s">
        <v>374</v>
      </c>
      <c r="G49" s="49"/>
    </row>
    <row r="50" spans="1:7" ht="13.8" x14ac:dyDescent="0.25">
      <c r="A50" s="47">
        <v>42668</v>
      </c>
      <c r="B50" s="48" t="s">
        <v>423</v>
      </c>
      <c r="C50" s="48" t="s">
        <v>355</v>
      </c>
      <c r="D50" s="48">
        <v>57600</v>
      </c>
      <c r="E50" s="48" t="s">
        <v>359</v>
      </c>
      <c r="F50" s="48" t="s">
        <v>354</v>
      </c>
      <c r="G50" s="49"/>
    </row>
    <row r="51" spans="1:7" ht="13.8" x14ac:dyDescent="0.25">
      <c r="A51" s="47">
        <v>42698</v>
      </c>
      <c r="B51" s="48" t="s">
        <v>424</v>
      </c>
      <c r="C51" s="48" t="s">
        <v>355</v>
      </c>
      <c r="D51" s="48">
        <v>324900</v>
      </c>
      <c r="E51" s="48" t="s">
        <v>365</v>
      </c>
      <c r="F51" s="48" t="s">
        <v>372</v>
      </c>
      <c r="G51" s="49"/>
    </row>
    <row r="52" spans="1:7" ht="13.8" x14ac:dyDescent="0.25">
      <c r="A52" s="47">
        <v>42703</v>
      </c>
      <c r="B52" s="48" t="s">
        <v>425</v>
      </c>
      <c r="C52" s="48" t="s">
        <v>356</v>
      </c>
      <c r="D52" s="48">
        <v>504600</v>
      </c>
      <c r="E52" s="48" t="s">
        <v>368</v>
      </c>
      <c r="F52" s="48" t="s">
        <v>354</v>
      </c>
      <c r="G52" s="49"/>
    </row>
    <row r="53" spans="1:7" ht="13.8" x14ac:dyDescent="0.25">
      <c r="A53" s="47">
        <v>42718</v>
      </c>
      <c r="B53" s="48" t="s">
        <v>426</v>
      </c>
      <c r="C53" s="48" t="s">
        <v>321</v>
      </c>
      <c r="D53" s="48">
        <v>288800</v>
      </c>
      <c r="E53" s="48" t="s">
        <v>365</v>
      </c>
      <c r="F53" s="48" t="s">
        <v>354</v>
      </c>
      <c r="G53" s="49"/>
    </row>
    <row r="54" spans="1:7" ht="13.8" x14ac:dyDescent="0.25">
      <c r="A54" s="47">
        <v>42721</v>
      </c>
      <c r="B54" s="48" t="s">
        <v>427</v>
      </c>
      <c r="C54" s="48" t="s">
        <v>321</v>
      </c>
      <c r="D54" s="48">
        <v>39200</v>
      </c>
      <c r="E54" s="48" t="s">
        <v>365</v>
      </c>
      <c r="F54" s="48" t="s">
        <v>360</v>
      </c>
      <c r="G54" s="49"/>
    </row>
    <row r="55" spans="1:7" ht="13.8" x14ac:dyDescent="0.25">
      <c r="A55" s="47">
        <v>42723</v>
      </c>
      <c r="B55" s="48" t="s">
        <v>428</v>
      </c>
      <c r="C55" s="48" t="s">
        <v>356</v>
      </c>
      <c r="D55" s="48">
        <v>153600</v>
      </c>
      <c r="E55" s="48" t="s">
        <v>359</v>
      </c>
      <c r="F55" s="48" t="s">
        <v>360</v>
      </c>
      <c r="G55" s="49"/>
    </row>
    <row r="56" spans="1:7" ht="13.8" x14ac:dyDescent="0.25">
      <c r="A56" s="47">
        <v>42727</v>
      </c>
      <c r="B56" s="48" t="s">
        <v>429</v>
      </c>
      <c r="C56" s="48" t="s">
        <v>321</v>
      </c>
      <c r="D56" s="48">
        <v>460800</v>
      </c>
      <c r="E56" s="48" t="s">
        <v>370</v>
      </c>
      <c r="F56" s="48" t="s">
        <v>372</v>
      </c>
      <c r="G56" s="49"/>
    </row>
    <row r="57" spans="1:7" ht="13.8" x14ac:dyDescent="0.25">
      <c r="A57" s="47">
        <v>42729</v>
      </c>
      <c r="B57" s="48" t="s">
        <v>430</v>
      </c>
      <c r="C57" s="48" t="s">
        <v>355</v>
      </c>
      <c r="D57" s="48">
        <v>490000</v>
      </c>
      <c r="E57" s="48" t="s">
        <v>363</v>
      </c>
      <c r="F57" s="48" t="s">
        <v>374</v>
      </c>
      <c r="G57" s="49"/>
    </row>
    <row r="58" spans="1:7" ht="13.8" x14ac:dyDescent="0.25">
      <c r="A58" s="47">
        <v>42734</v>
      </c>
      <c r="B58" s="48" t="s">
        <v>431</v>
      </c>
      <c r="C58" s="48" t="s">
        <v>356</v>
      </c>
      <c r="D58" s="48">
        <v>33750</v>
      </c>
      <c r="E58" s="48" t="s">
        <v>366</v>
      </c>
      <c r="F58" s="48" t="s">
        <v>360</v>
      </c>
      <c r="G58" s="49"/>
    </row>
    <row r="59" spans="1:7" ht="13.8" x14ac:dyDescent="0.25">
      <c r="A59" s="47">
        <v>42737</v>
      </c>
      <c r="B59" s="48" t="s">
        <v>432</v>
      </c>
      <c r="C59" s="48" t="s">
        <v>321</v>
      </c>
      <c r="D59" s="48">
        <v>96800</v>
      </c>
      <c r="E59" s="48" t="s">
        <v>353</v>
      </c>
      <c r="F59" s="48" t="s">
        <v>354</v>
      </c>
      <c r="G59" s="49"/>
    </row>
    <row r="60" spans="1:7" ht="13.8" x14ac:dyDescent="0.25">
      <c r="A60" s="47">
        <v>42739</v>
      </c>
      <c r="B60" s="48" t="s">
        <v>433</v>
      </c>
      <c r="C60" s="48" t="s">
        <v>321</v>
      </c>
      <c r="D60" s="48">
        <v>217800</v>
      </c>
      <c r="E60" s="48" t="s">
        <v>365</v>
      </c>
      <c r="F60" s="48" t="s">
        <v>360</v>
      </c>
      <c r="G60" s="49"/>
    </row>
    <row r="61" spans="1:7" ht="13.8" x14ac:dyDescent="0.25">
      <c r="A61" s="47">
        <v>42746</v>
      </c>
      <c r="B61" s="48" t="s">
        <v>434</v>
      </c>
      <c r="C61" s="48" t="s">
        <v>356</v>
      </c>
      <c r="D61" s="48">
        <v>252150</v>
      </c>
      <c r="E61" s="48" t="s">
        <v>363</v>
      </c>
      <c r="F61" s="48" t="s">
        <v>354</v>
      </c>
      <c r="G61" s="49"/>
    </row>
    <row r="62" spans="1:7" ht="13.8" x14ac:dyDescent="0.25">
      <c r="A62" s="47">
        <v>42749</v>
      </c>
      <c r="B62" s="48" t="s">
        <v>435</v>
      </c>
      <c r="C62" s="48" t="s">
        <v>355</v>
      </c>
      <c r="D62" s="48">
        <v>72900</v>
      </c>
      <c r="E62" s="48" t="s">
        <v>366</v>
      </c>
      <c r="F62" s="48" t="s">
        <v>360</v>
      </c>
      <c r="G62" s="49"/>
    </row>
    <row r="63" spans="1:7" ht="13.8" x14ac:dyDescent="0.25">
      <c r="A63" s="47">
        <v>42754</v>
      </c>
      <c r="B63" s="48" t="s">
        <v>436</v>
      </c>
      <c r="C63" s="48" t="s">
        <v>355</v>
      </c>
      <c r="D63" s="48">
        <v>313600</v>
      </c>
      <c r="E63" s="48" t="s">
        <v>365</v>
      </c>
      <c r="F63" s="48" t="s">
        <v>354</v>
      </c>
      <c r="G63" s="49"/>
    </row>
    <row r="64" spans="1:7" ht="13.8" x14ac:dyDescent="0.25">
      <c r="A64" s="47">
        <v>42759</v>
      </c>
      <c r="B64" s="48" t="s">
        <v>437</v>
      </c>
      <c r="C64" s="48" t="s">
        <v>356</v>
      </c>
      <c r="D64" s="48">
        <v>614400</v>
      </c>
      <c r="E64" s="48" t="s">
        <v>359</v>
      </c>
      <c r="F64" s="48" t="s">
        <v>354</v>
      </c>
      <c r="G64" s="49"/>
    </row>
    <row r="65" spans="1:7" ht="13.8" x14ac:dyDescent="0.25">
      <c r="A65" s="47">
        <v>42765</v>
      </c>
      <c r="B65" s="48" t="s">
        <v>438</v>
      </c>
      <c r="C65" s="48" t="s">
        <v>355</v>
      </c>
      <c r="D65" s="48">
        <v>84100</v>
      </c>
      <c r="E65" s="48" t="s">
        <v>353</v>
      </c>
      <c r="F65" s="48" t="s">
        <v>372</v>
      </c>
      <c r="G65" s="49"/>
    </row>
    <row r="66" spans="1:7" ht="13.8" x14ac:dyDescent="0.25">
      <c r="A66" s="47">
        <v>42780</v>
      </c>
      <c r="B66" s="48" t="s">
        <v>439</v>
      </c>
      <c r="C66" s="48" t="s">
        <v>321</v>
      </c>
      <c r="D66" s="48">
        <v>320000</v>
      </c>
      <c r="E66" s="48" t="s">
        <v>365</v>
      </c>
      <c r="F66" s="48" t="s">
        <v>374</v>
      </c>
      <c r="G66" s="49"/>
    </row>
    <row r="67" spans="1:7" ht="13.8" x14ac:dyDescent="0.25">
      <c r="A67" s="47">
        <v>42783</v>
      </c>
      <c r="B67" s="48" t="s">
        <v>440</v>
      </c>
      <c r="C67" s="48" t="s">
        <v>321</v>
      </c>
      <c r="D67" s="48">
        <v>9800</v>
      </c>
      <c r="E67" s="48" t="s">
        <v>368</v>
      </c>
      <c r="F67" s="48" t="s">
        <v>360</v>
      </c>
      <c r="G67" s="49"/>
    </row>
    <row r="68" spans="1:7" ht="13.8" x14ac:dyDescent="0.25">
      <c r="A68" s="47">
        <v>42785</v>
      </c>
      <c r="B68" s="48" t="s">
        <v>441</v>
      </c>
      <c r="C68" s="48" t="s">
        <v>356</v>
      </c>
      <c r="D68" s="48">
        <v>163350</v>
      </c>
      <c r="E68" s="48" t="s">
        <v>359</v>
      </c>
      <c r="F68" s="48" t="s">
        <v>360</v>
      </c>
      <c r="G68" s="49"/>
    </row>
    <row r="69" spans="1:7" ht="13.8" x14ac:dyDescent="0.25">
      <c r="A69" s="47">
        <v>42787</v>
      </c>
      <c r="B69" s="48" t="s">
        <v>442</v>
      </c>
      <c r="C69" s="48" t="s">
        <v>321</v>
      </c>
      <c r="D69" s="48">
        <v>125000</v>
      </c>
      <c r="E69" s="48" t="s">
        <v>368</v>
      </c>
      <c r="F69" s="48" t="s">
        <v>354</v>
      </c>
      <c r="G69" s="49"/>
    </row>
    <row r="70" spans="1:7" ht="13.8" x14ac:dyDescent="0.25">
      <c r="A70" s="47">
        <v>42788</v>
      </c>
      <c r="B70" s="48" t="s">
        <v>443</v>
      </c>
      <c r="C70" s="48" t="s">
        <v>321</v>
      </c>
      <c r="D70" s="48">
        <v>64800</v>
      </c>
      <c r="E70" s="48" t="s">
        <v>365</v>
      </c>
      <c r="F70" s="48" t="s">
        <v>354</v>
      </c>
      <c r="G70" s="49"/>
    </row>
    <row r="71" spans="1:7" ht="13.8" x14ac:dyDescent="0.25">
      <c r="A71" s="47">
        <v>42790</v>
      </c>
      <c r="B71" s="48" t="s">
        <v>444</v>
      </c>
      <c r="C71" s="48" t="s">
        <v>356</v>
      </c>
      <c r="D71" s="48">
        <v>163350</v>
      </c>
      <c r="E71" s="48" t="s">
        <v>363</v>
      </c>
      <c r="F71" s="48" t="s">
        <v>374</v>
      </c>
      <c r="G71" s="49"/>
    </row>
    <row r="72" spans="1:7" ht="13.8" x14ac:dyDescent="0.25">
      <c r="A72" s="47">
        <v>42791</v>
      </c>
      <c r="B72" s="48" t="s">
        <v>445</v>
      </c>
      <c r="C72" s="48" t="s">
        <v>355</v>
      </c>
      <c r="D72" s="48">
        <v>168100</v>
      </c>
      <c r="E72" s="48" t="s">
        <v>363</v>
      </c>
      <c r="F72" s="48" t="s">
        <v>372</v>
      </c>
      <c r="G72" s="49"/>
    </row>
    <row r="73" spans="1:7" ht="13.8" x14ac:dyDescent="0.25">
      <c r="A73" s="47">
        <v>42792</v>
      </c>
      <c r="B73" s="48" t="s">
        <v>446</v>
      </c>
      <c r="C73" s="48" t="s">
        <v>355</v>
      </c>
      <c r="D73" s="48">
        <v>476100</v>
      </c>
      <c r="E73" s="48" t="s">
        <v>359</v>
      </c>
      <c r="F73" s="48" t="s">
        <v>360</v>
      </c>
      <c r="G73" s="49"/>
    </row>
    <row r="74" spans="1:7" ht="13.8" x14ac:dyDescent="0.25">
      <c r="A74" s="47">
        <v>42792</v>
      </c>
      <c r="B74" s="48" t="s">
        <v>447</v>
      </c>
      <c r="C74" s="48" t="s">
        <v>356</v>
      </c>
      <c r="D74" s="48">
        <v>66150</v>
      </c>
      <c r="E74" s="48" t="s">
        <v>365</v>
      </c>
      <c r="F74" s="48" t="s">
        <v>374</v>
      </c>
      <c r="G74" s="49"/>
    </row>
    <row r="75" spans="1:7" ht="13.8" x14ac:dyDescent="0.25">
      <c r="A75" s="47">
        <v>42793</v>
      </c>
      <c r="B75" s="48" t="s">
        <v>448</v>
      </c>
      <c r="C75" s="48" t="s">
        <v>355</v>
      </c>
      <c r="D75" s="48">
        <v>72900</v>
      </c>
      <c r="E75" s="48" t="s">
        <v>363</v>
      </c>
      <c r="F75" s="48" t="s">
        <v>360</v>
      </c>
      <c r="G75" s="49"/>
    </row>
    <row r="76" spans="1:7" ht="13.8" x14ac:dyDescent="0.25">
      <c r="A76" s="47">
        <v>42798</v>
      </c>
      <c r="B76" s="48" t="s">
        <v>449</v>
      </c>
      <c r="C76" s="48" t="s">
        <v>321</v>
      </c>
      <c r="D76" s="48">
        <v>387200</v>
      </c>
      <c r="E76" s="48" t="s">
        <v>359</v>
      </c>
      <c r="F76" s="48" t="s">
        <v>360</v>
      </c>
      <c r="G76" s="49"/>
    </row>
    <row r="77" spans="1:7" ht="13.8" x14ac:dyDescent="0.25">
      <c r="A77" s="47">
        <v>42803</v>
      </c>
      <c r="B77" s="48" t="s">
        <v>450</v>
      </c>
      <c r="C77" s="48" t="s">
        <v>356</v>
      </c>
      <c r="D77" s="48">
        <v>48600</v>
      </c>
      <c r="E77" s="48" t="s">
        <v>359</v>
      </c>
      <c r="F77" s="48" t="s">
        <v>354</v>
      </c>
      <c r="G77" s="49"/>
    </row>
    <row r="78" spans="1:7" ht="13.8" x14ac:dyDescent="0.25">
      <c r="A78" s="47">
        <v>42808</v>
      </c>
      <c r="B78" s="48" t="s">
        <v>451</v>
      </c>
      <c r="C78" s="48" t="s">
        <v>321</v>
      </c>
      <c r="D78" s="48">
        <v>259200</v>
      </c>
      <c r="E78" s="48" t="s">
        <v>359</v>
      </c>
      <c r="F78" s="48" t="s">
        <v>360</v>
      </c>
      <c r="G78" s="49"/>
    </row>
    <row r="79" spans="1:7" ht="13.8" x14ac:dyDescent="0.25">
      <c r="A79" s="47">
        <v>42839</v>
      </c>
      <c r="B79" s="48" t="s">
        <v>452</v>
      </c>
      <c r="C79" s="48" t="s">
        <v>321</v>
      </c>
      <c r="D79" s="48">
        <v>423200</v>
      </c>
      <c r="E79" s="48" t="s">
        <v>368</v>
      </c>
      <c r="F79" s="48" t="s">
        <v>372</v>
      </c>
      <c r="G79" s="49"/>
    </row>
    <row r="80" spans="1:7" ht="13.8" x14ac:dyDescent="0.25">
      <c r="A80" s="47">
        <v>42844</v>
      </c>
      <c r="B80" s="48" t="s">
        <v>453</v>
      </c>
      <c r="C80" s="48" t="s">
        <v>356</v>
      </c>
      <c r="D80" s="48">
        <v>135000</v>
      </c>
      <c r="E80" s="48" t="s">
        <v>365</v>
      </c>
      <c r="F80" s="48" t="s">
        <v>372</v>
      </c>
      <c r="G80" s="49"/>
    </row>
    <row r="81" spans="1:7" ht="13.8" x14ac:dyDescent="0.25">
      <c r="A81" s="47">
        <v>42856</v>
      </c>
      <c r="B81" s="48" t="s">
        <v>454</v>
      </c>
      <c r="C81" s="48" t="s">
        <v>321</v>
      </c>
      <c r="D81" s="48">
        <v>369800</v>
      </c>
      <c r="E81" s="48" t="s">
        <v>363</v>
      </c>
      <c r="F81" s="48" t="s">
        <v>360</v>
      </c>
      <c r="G81" s="49"/>
    </row>
    <row r="82" spans="1:7" ht="13.8" x14ac:dyDescent="0.25">
      <c r="A82" s="47">
        <v>42869</v>
      </c>
      <c r="B82" s="48" t="s">
        <v>455</v>
      </c>
      <c r="C82" s="48" t="s">
        <v>355</v>
      </c>
      <c r="D82" s="48">
        <v>921600</v>
      </c>
      <c r="E82" s="48" t="s">
        <v>359</v>
      </c>
      <c r="F82" s="48" t="s">
        <v>374</v>
      </c>
      <c r="G82" s="49"/>
    </row>
    <row r="83" spans="1:7" ht="13.8" x14ac:dyDescent="0.25">
      <c r="A83" s="47">
        <v>42886</v>
      </c>
      <c r="B83" s="48" t="s">
        <v>456</v>
      </c>
      <c r="C83" s="48" t="s">
        <v>356</v>
      </c>
      <c r="D83" s="48">
        <v>205350</v>
      </c>
      <c r="E83" s="48" t="s">
        <v>365</v>
      </c>
      <c r="F83" s="48" t="s">
        <v>372</v>
      </c>
      <c r="G83" s="49"/>
    </row>
    <row r="84" spans="1:7" ht="13.8" x14ac:dyDescent="0.25">
      <c r="A84" s="47">
        <v>42893</v>
      </c>
      <c r="B84" s="48" t="s">
        <v>457</v>
      </c>
      <c r="C84" s="48" t="s">
        <v>355</v>
      </c>
      <c r="D84" s="48">
        <v>722500</v>
      </c>
      <c r="E84" s="48" t="s">
        <v>365</v>
      </c>
      <c r="F84" s="48" t="s">
        <v>374</v>
      </c>
      <c r="G84" s="49"/>
    </row>
    <row r="85" spans="1:7" ht="13.8" x14ac:dyDescent="0.25">
      <c r="A85" s="47">
        <v>42917</v>
      </c>
      <c r="B85" s="48" t="s">
        <v>458</v>
      </c>
      <c r="C85" s="48" t="s">
        <v>321</v>
      </c>
      <c r="D85" s="48">
        <v>288800</v>
      </c>
      <c r="E85" s="48" t="s">
        <v>363</v>
      </c>
      <c r="F85" s="48" t="s">
        <v>374</v>
      </c>
      <c r="G85" s="49"/>
    </row>
    <row r="86" spans="1:7" ht="13.8" x14ac:dyDescent="0.25">
      <c r="A86" s="47">
        <v>42920</v>
      </c>
      <c r="B86" s="48" t="s">
        <v>459</v>
      </c>
      <c r="C86" s="48" t="s">
        <v>356</v>
      </c>
      <c r="D86" s="48">
        <v>194400</v>
      </c>
      <c r="E86" s="48" t="s">
        <v>370</v>
      </c>
      <c r="F86" s="48" t="s">
        <v>372</v>
      </c>
      <c r="G86" s="49"/>
    </row>
    <row r="87" spans="1:7" ht="13.8" x14ac:dyDescent="0.25">
      <c r="A87" s="47">
        <v>42930</v>
      </c>
      <c r="B87" s="48" t="s">
        <v>460</v>
      </c>
      <c r="C87" s="48" t="s">
        <v>321</v>
      </c>
      <c r="D87" s="48">
        <v>405000</v>
      </c>
      <c r="E87" s="48" t="s">
        <v>370</v>
      </c>
      <c r="F87" s="48" t="s">
        <v>374</v>
      </c>
      <c r="G87" s="49"/>
    </row>
    <row r="88" spans="1:7" ht="13.8" x14ac:dyDescent="0.25">
      <c r="A88" s="47">
        <v>42940</v>
      </c>
      <c r="B88" s="48" t="s">
        <v>461</v>
      </c>
      <c r="C88" s="48" t="s">
        <v>321</v>
      </c>
      <c r="D88" s="48">
        <v>245000</v>
      </c>
      <c r="E88" s="48" t="s">
        <v>366</v>
      </c>
      <c r="F88" s="48" t="s">
        <v>374</v>
      </c>
      <c r="G88" s="49"/>
    </row>
    <row r="89" spans="1:7" ht="13.8" x14ac:dyDescent="0.25">
      <c r="A89" s="47">
        <v>42943</v>
      </c>
      <c r="B89" s="48" t="s">
        <v>462</v>
      </c>
      <c r="C89" s="48" t="s">
        <v>356</v>
      </c>
      <c r="D89" s="48">
        <v>421350</v>
      </c>
      <c r="E89" s="48" t="s">
        <v>365</v>
      </c>
      <c r="F89" s="48" t="s">
        <v>354</v>
      </c>
      <c r="G89" s="49"/>
    </row>
    <row r="90" spans="1:7" ht="13.8" x14ac:dyDescent="0.25">
      <c r="A90" s="47">
        <v>42948</v>
      </c>
      <c r="B90" s="48" t="s">
        <v>463</v>
      </c>
      <c r="C90" s="48" t="s">
        <v>321</v>
      </c>
      <c r="D90" s="48">
        <v>115200</v>
      </c>
      <c r="E90" s="48" t="s">
        <v>363</v>
      </c>
      <c r="F90" s="48" t="s">
        <v>354</v>
      </c>
      <c r="G90" s="49"/>
    </row>
    <row r="91" spans="1:7" ht="13.8" x14ac:dyDescent="0.25">
      <c r="A91" s="47">
        <v>42961</v>
      </c>
      <c r="B91" s="48" t="s">
        <v>464</v>
      </c>
      <c r="C91" s="48" t="s">
        <v>321</v>
      </c>
      <c r="D91" s="48">
        <v>12800</v>
      </c>
      <c r="E91" s="48" t="s">
        <v>359</v>
      </c>
      <c r="F91" s="48" t="s">
        <v>372</v>
      </c>
      <c r="G91" s="49"/>
    </row>
    <row r="92" spans="1:7" ht="13.8" x14ac:dyDescent="0.25">
      <c r="A92" s="47">
        <v>42973</v>
      </c>
      <c r="B92" s="48" t="s">
        <v>465</v>
      </c>
      <c r="C92" s="48" t="s">
        <v>356</v>
      </c>
      <c r="D92" s="48">
        <v>15000</v>
      </c>
      <c r="E92" s="48" t="s">
        <v>370</v>
      </c>
      <c r="F92" s="48" t="s">
        <v>372</v>
      </c>
      <c r="G92" s="49"/>
    </row>
    <row r="93" spans="1:7" ht="13.8" x14ac:dyDescent="0.25">
      <c r="A93" s="47">
        <v>42976</v>
      </c>
      <c r="B93" s="48" t="s">
        <v>466</v>
      </c>
      <c r="C93" s="48" t="s">
        <v>355</v>
      </c>
      <c r="D93" s="48">
        <v>705600</v>
      </c>
      <c r="E93" s="48" t="s">
        <v>363</v>
      </c>
      <c r="F93" s="48" t="s">
        <v>372</v>
      </c>
      <c r="G93" s="49"/>
    </row>
    <row r="94" spans="1:7" ht="13.8" x14ac:dyDescent="0.25">
      <c r="A94" s="47">
        <v>42982</v>
      </c>
      <c r="B94" s="48" t="s">
        <v>467</v>
      </c>
      <c r="C94" s="48" t="s">
        <v>321</v>
      </c>
      <c r="D94" s="48">
        <v>288800</v>
      </c>
      <c r="E94" s="48" t="s">
        <v>365</v>
      </c>
      <c r="F94" s="48" t="s">
        <v>372</v>
      </c>
      <c r="G94" s="49"/>
    </row>
    <row r="95" spans="1:7" ht="13.8" x14ac:dyDescent="0.25">
      <c r="A95" s="47">
        <v>42985</v>
      </c>
      <c r="B95" s="48" t="s">
        <v>468</v>
      </c>
      <c r="C95" s="48" t="s">
        <v>356</v>
      </c>
      <c r="D95" s="48">
        <v>38400</v>
      </c>
      <c r="E95" s="48" t="s">
        <v>363</v>
      </c>
      <c r="F95" s="48" t="s">
        <v>374</v>
      </c>
      <c r="G95" s="49"/>
    </row>
    <row r="96" spans="1:7" ht="13.8" x14ac:dyDescent="0.25">
      <c r="A96" s="47">
        <v>42987</v>
      </c>
      <c r="B96" s="48" t="s">
        <v>469</v>
      </c>
      <c r="C96" s="48" t="s">
        <v>321</v>
      </c>
      <c r="D96" s="48">
        <v>80000</v>
      </c>
      <c r="E96" s="48" t="s">
        <v>365</v>
      </c>
      <c r="F96" s="48" t="s">
        <v>374</v>
      </c>
      <c r="G96" s="49"/>
    </row>
    <row r="97" spans="1:7" ht="13.8" x14ac:dyDescent="0.25">
      <c r="A97" s="47">
        <v>42992</v>
      </c>
      <c r="B97" s="48" t="s">
        <v>470</v>
      </c>
      <c r="C97" s="48" t="s">
        <v>321</v>
      </c>
      <c r="D97" s="48">
        <v>217800</v>
      </c>
      <c r="E97" s="48" t="s">
        <v>365</v>
      </c>
      <c r="F97" s="48" t="s">
        <v>354</v>
      </c>
      <c r="G97" s="49"/>
    </row>
    <row r="98" spans="1:7" ht="13.8" x14ac:dyDescent="0.25">
      <c r="A98" s="47">
        <v>42997</v>
      </c>
      <c r="B98" s="48" t="s">
        <v>471</v>
      </c>
      <c r="C98" s="48" t="s">
        <v>356</v>
      </c>
      <c r="D98" s="48">
        <v>60000</v>
      </c>
      <c r="E98" s="48" t="s">
        <v>365</v>
      </c>
      <c r="F98" s="48" t="s">
        <v>360</v>
      </c>
      <c r="G98" s="49"/>
    </row>
    <row r="99" spans="1:7" ht="13.8" x14ac:dyDescent="0.25">
      <c r="A99" s="47">
        <v>43002</v>
      </c>
      <c r="B99" s="48" t="s">
        <v>472</v>
      </c>
      <c r="C99" s="48" t="s">
        <v>355</v>
      </c>
      <c r="D99" s="48">
        <v>448900</v>
      </c>
      <c r="E99" s="48" t="s">
        <v>363</v>
      </c>
      <c r="F99" s="48" t="s">
        <v>354</v>
      </c>
      <c r="G99" s="49"/>
    </row>
    <row r="100" spans="1:7" ht="13.8" x14ac:dyDescent="0.25">
      <c r="A100" s="47">
        <v>43007</v>
      </c>
      <c r="B100" s="48" t="s">
        <v>473</v>
      </c>
      <c r="C100" s="48" t="s">
        <v>355</v>
      </c>
      <c r="D100" s="48">
        <v>792100</v>
      </c>
      <c r="E100" s="48" t="s">
        <v>363</v>
      </c>
      <c r="F100" s="48" t="s">
        <v>360</v>
      </c>
      <c r="G100" s="49"/>
    </row>
    <row r="101" spans="1:7" ht="13.8" x14ac:dyDescent="0.25">
      <c r="A101" s="47">
        <v>43012</v>
      </c>
      <c r="B101" s="48" t="s">
        <v>474</v>
      </c>
      <c r="C101" s="48" t="s">
        <v>356</v>
      </c>
      <c r="D101" s="48">
        <v>72600</v>
      </c>
      <c r="E101" s="48" t="s">
        <v>365</v>
      </c>
      <c r="F101" s="48" t="s">
        <v>360</v>
      </c>
      <c r="G101" s="49"/>
    </row>
    <row r="102" spans="1:7" ht="13.8" x14ac:dyDescent="0.25">
      <c r="A102" s="47">
        <v>43022</v>
      </c>
      <c r="B102" s="48" t="s">
        <v>475</v>
      </c>
      <c r="C102" s="48" t="s">
        <v>321</v>
      </c>
      <c r="D102" s="48">
        <v>180000</v>
      </c>
      <c r="E102" s="48" t="s">
        <v>363</v>
      </c>
      <c r="F102" s="48" t="s">
        <v>372</v>
      </c>
      <c r="G102" s="49"/>
    </row>
    <row r="103" spans="1:7" ht="13.8" x14ac:dyDescent="0.25">
      <c r="A103" s="47">
        <v>43024</v>
      </c>
      <c r="B103" s="48" t="s">
        <v>476</v>
      </c>
      <c r="C103" s="48" t="s">
        <v>355</v>
      </c>
      <c r="D103" s="48">
        <v>672400</v>
      </c>
      <c r="E103" s="48" t="s">
        <v>353</v>
      </c>
      <c r="F103" s="48" t="s">
        <v>374</v>
      </c>
      <c r="G103" s="49"/>
    </row>
    <row r="104" spans="1:7" ht="13.8" x14ac:dyDescent="0.25">
      <c r="A104" s="47">
        <v>43025</v>
      </c>
      <c r="B104" s="48" t="s">
        <v>477</v>
      </c>
      <c r="C104" s="48" t="s">
        <v>356</v>
      </c>
      <c r="D104" s="48">
        <v>345600</v>
      </c>
      <c r="E104" s="48" t="s">
        <v>370</v>
      </c>
      <c r="F104" s="48" t="s">
        <v>354</v>
      </c>
      <c r="G104" s="49"/>
    </row>
    <row r="105" spans="1:7" ht="13.8" x14ac:dyDescent="0.25">
      <c r="A105" s="47">
        <v>43027</v>
      </c>
      <c r="B105" s="48" t="s">
        <v>478</v>
      </c>
      <c r="C105" s="48" t="s">
        <v>355</v>
      </c>
      <c r="D105" s="48">
        <v>490000</v>
      </c>
      <c r="E105" s="48" t="s">
        <v>365</v>
      </c>
      <c r="F105" s="48" t="s">
        <v>372</v>
      </c>
      <c r="G105" s="49"/>
    </row>
    <row r="106" spans="1:7" ht="13.8" x14ac:dyDescent="0.25">
      <c r="A106" s="47">
        <v>43032</v>
      </c>
      <c r="B106" s="48" t="s">
        <v>479</v>
      </c>
      <c r="C106" s="48" t="s">
        <v>355</v>
      </c>
      <c r="D106" s="48">
        <v>532900</v>
      </c>
      <c r="E106" s="48" t="s">
        <v>366</v>
      </c>
      <c r="F106" s="48" t="s">
        <v>374</v>
      </c>
      <c r="G106" s="49"/>
    </row>
    <row r="107" spans="1:7" ht="13.8" x14ac:dyDescent="0.25">
      <c r="A107" s="47">
        <v>43033</v>
      </c>
      <c r="B107" s="48" t="s">
        <v>480</v>
      </c>
      <c r="C107" s="48" t="s">
        <v>356</v>
      </c>
      <c r="D107" s="48">
        <v>43350</v>
      </c>
      <c r="E107" s="48" t="s">
        <v>359</v>
      </c>
      <c r="F107" s="48" t="s">
        <v>374</v>
      </c>
      <c r="G107" s="49"/>
    </row>
    <row r="108" spans="1:7" ht="13.8" x14ac:dyDescent="0.25">
      <c r="A108" s="47">
        <v>43037</v>
      </c>
      <c r="B108" s="48" t="s">
        <v>481</v>
      </c>
      <c r="C108" s="48" t="s">
        <v>355</v>
      </c>
      <c r="D108" s="48">
        <v>57600</v>
      </c>
      <c r="E108" s="48" t="s">
        <v>363</v>
      </c>
      <c r="F108" s="48" t="s">
        <v>354</v>
      </c>
      <c r="G108" s="49"/>
    </row>
    <row r="109" spans="1:7" ht="13.8" x14ac:dyDescent="0.25">
      <c r="A109" s="47">
        <v>43058</v>
      </c>
      <c r="B109" s="48" t="s">
        <v>482</v>
      </c>
      <c r="C109" s="48" t="s">
        <v>355</v>
      </c>
      <c r="D109" s="48">
        <v>324900</v>
      </c>
      <c r="E109" s="48" t="s">
        <v>365</v>
      </c>
      <c r="F109" s="48" t="s">
        <v>372</v>
      </c>
      <c r="G109" s="49"/>
    </row>
    <row r="110" spans="1:7" ht="13.8" x14ac:dyDescent="0.25">
      <c r="A110" s="47">
        <v>43063</v>
      </c>
      <c r="B110" s="48" t="s">
        <v>483</v>
      </c>
      <c r="C110" s="48" t="s">
        <v>356</v>
      </c>
      <c r="D110" s="48">
        <v>504600</v>
      </c>
      <c r="E110" s="48" t="s">
        <v>359</v>
      </c>
      <c r="F110" s="48" t="s">
        <v>354</v>
      </c>
      <c r="G110" s="49"/>
    </row>
    <row r="111" spans="1:7" ht="13.8" x14ac:dyDescent="0.25">
      <c r="A111" s="47">
        <v>43073</v>
      </c>
      <c r="B111" s="48" t="s">
        <v>484</v>
      </c>
      <c r="C111" s="48" t="s">
        <v>321</v>
      </c>
      <c r="D111" s="48">
        <v>288800</v>
      </c>
      <c r="E111" s="48" t="s">
        <v>365</v>
      </c>
      <c r="F111" s="48" t="s">
        <v>354</v>
      </c>
      <c r="G111" s="49"/>
    </row>
    <row r="112" spans="1:7" ht="13.8" x14ac:dyDescent="0.25">
      <c r="A112" s="47">
        <v>43078</v>
      </c>
      <c r="B112" s="48" t="s">
        <v>485</v>
      </c>
      <c r="C112" s="48" t="s">
        <v>321</v>
      </c>
      <c r="D112" s="48">
        <v>39200</v>
      </c>
      <c r="E112" s="48" t="s">
        <v>365</v>
      </c>
      <c r="F112" s="48" t="s">
        <v>360</v>
      </c>
      <c r="G112" s="49"/>
    </row>
    <row r="113" spans="1:7" ht="13.8" x14ac:dyDescent="0.25">
      <c r="A113" s="47">
        <v>43083</v>
      </c>
      <c r="B113" s="48" t="s">
        <v>486</v>
      </c>
      <c r="C113" s="48" t="s">
        <v>356</v>
      </c>
      <c r="D113" s="48">
        <v>153600</v>
      </c>
      <c r="E113" s="48" t="s">
        <v>359</v>
      </c>
      <c r="F113" s="48" t="s">
        <v>360</v>
      </c>
      <c r="G113" s="49"/>
    </row>
    <row r="114" spans="1:7" ht="13.8" x14ac:dyDescent="0.25">
      <c r="A114" s="47">
        <v>43086</v>
      </c>
      <c r="B114" s="48" t="s">
        <v>487</v>
      </c>
      <c r="C114" s="48" t="s">
        <v>321</v>
      </c>
      <c r="D114" s="48">
        <v>460800</v>
      </c>
      <c r="E114" s="48" t="s">
        <v>363</v>
      </c>
      <c r="F114" s="48" t="s">
        <v>372</v>
      </c>
      <c r="G114" s="49"/>
    </row>
    <row r="115" spans="1:7" ht="13.8" x14ac:dyDescent="0.25">
      <c r="A115" s="47">
        <v>43088</v>
      </c>
      <c r="B115" s="48" t="s">
        <v>488</v>
      </c>
      <c r="C115" s="48" t="s">
        <v>355</v>
      </c>
      <c r="D115" s="48">
        <v>490000</v>
      </c>
      <c r="E115" s="48" t="s">
        <v>359</v>
      </c>
      <c r="F115" s="48" t="s">
        <v>360</v>
      </c>
      <c r="G115" s="49"/>
    </row>
    <row r="116" spans="1:7" ht="13.8" x14ac:dyDescent="0.25">
      <c r="A116" s="47">
        <v>43092</v>
      </c>
      <c r="B116" s="48" t="s">
        <v>489</v>
      </c>
      <c r="C116" s="48" t="s">
        <v>356</v>
      </c>
      <c r="D116" s="48">
        <v>33750</v>
      </c>
      <c r="E116" s="48" t="s">
        <v>365</v>
      </c>
      <c r="F116" s="48" t="s">
        <v>360</v>
      </c>
      <c r="G116" s="49"/>
    </row>
    <row r="117" spans="1:7" x14ac:dyDescent="0.25">
      <c r="D117" s="46">
        <v>921600</v>
      </c>
    </row>
    <row r="118" spans="1:7" x14ac:dyDescent="0.25">
      <c r="D118" s="46">
        <v>9800</v>
      </c>
    </row>
  </sheetData>
  <mergeCells count="5">
    <mergeCell ref="I2:I3"/>
    <mergeCell ref="J2:K2"/>
    <mergeCell ref="L2:M2"/>
    <mergeCell ref="N2:O2"/>
    <mergeCell ref="P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3"/>
  <sheetViews>
    <sheetView showGridLines="0" workbookViewId="0">
      <pane ySplit="1" topLeftCell="A2" activePane="bottomLeft" state="frozen"/>
      <selection activeCell="N2" sqref="N2:O2"/>
      <selection pane="bottomLeft" activeCell="F13" sqref="F13"/>
    </sheetView>
  </sheetViews>
  <sheetFormatPr defaultRowHeight="14.4" x14ac:dyDescent="0.3"/>
  <cols>
    <col min="2" max="2" width="19.44140625" customWidth="1"/>
    <col min="3" max="3" width="14.5546875" bestFit="1" customWidth="1"/>
    <col min="4" max="4" width="16.44140625" bestFit="1" customWidth="1"/>
    <col min="14" max="14" width="10.6640625" bestFit="1" customWidth="1"/>
  </cols>
  <sheetData>
    <row r="1" spans="1:5" x14ac:dyDescent="0.3">
      <c r="A1" s="33"/>
    </row>
    <row r="5" spans="1:5" x14ac:dyDescent="0.3">
      <c r="B5" s="2" t="s">
        <v>24</v>
      </c>
      <c r="C5" s="2" t="s">
        <v>25</v>
      </c>
      <c r="D5" s="2" t="s">
        <v>26</v>
      </c>
    </row>
    <row r="6" spans="1:5" x14ac:dyDescent="0.3">
      <c r="B6" s="7">
        <v>19889</v>
      </c>
      <c r="C6" s="7">
        <v>20000</v>
      </c>
      <c r="D6" s="3" t="str">
        <f>IF(C6&gt;B6,"Out of Budget","WithinBudget")</f>
        <v>Out of Budget</v>
      </c>
      <c r="E6" s="8"/>
    </row>
    <row r="7" spans="1:5" x14ac:dyDescent="0.3">
      <c r="B7" s="7">
        <v>4556</v>
      </c>
      <c r="C7" s="7">
        <v>4000</v>
      </c>
      <c r="D7" s="3" t="str">
        <f>IF(C7&gt;B7,"Out of Budget","WithinBudget")</f>
        <v>WithinBudget</v>
      </c>
    </row>
    <row r="8" spans="1:5" x14ac:dyDescent="0.3">
      <c r="B8" s="7">
        <v>3344</v>
      </c>
      <c r="C8" s="7">
        <v>3000</v>
      </c>
      <c r="D8" s="3" t="str">
        <f t="shared" ref="D8:D13" si="0">IF(C8&gt;B8,"Out of Budget","WithinBudget")</f>
        <v>WithinBudget</v>
      </c>
    </row>
    <row r="9" spans="1:5" x14ac:dyDescent="0.3">
      <c r="B9" s="7">
        <v>234</v>
      </c>
      <c r="C9" s="7">
        <v>400</v>
      </c>
      <c r="D9" s="3" t="str">
        <f t="shared" si="0"/>
        <v>Out of Budget</v>
      </c>
    </row>
    <row r="10" spans="1:5" x14ac:dyDescent="0.3">
      <c r="B10" s="7">
        <v>8000</v>
      </c>
      <c r="C10" s="7">
        <v>8209</v>
      </c>
      <c r="D10" s="3" t="str">
        <f t="shared" si="0"/>
        <v>Out of Budget</v>
      </c>
    </row>
    <row r="11" spans="1:5" x14ac:dyDescent="0.3">
      <c r="B11" s="7">
        <v>2345</v>
      </c>
      <c r="C11" s="7">
        <v>2788</v>
      </c>
      <c r="D11" s="3" t="str">
        <f t="shared" si="0"/>
        <v>Out of Budget</v>
      </c>
    </row>
    <row r="12" spans="1:5" x14ac:dyDescent="0.3">
      <c r="B12" s="7">
        <v>5678</v>
      </c>
      <c r="C12" s="7">
        <v>4000</v>
      </c>
      <c r="D12" s="3" t="str">
        <f t="shared" si="0"/>
        <v>WithinBudget</v>
      </c>
    </row>
    <row r="13" spans="1:5" x14ac:dyDescent="0.3">
      <c r="B13" s="7">
        <v>231</v>
      </c>
      <c r="C13" s="7">
        <v>98</v>
      </c>
      <c r="D13" s="3" t="str">
        <f t="shared" si="0"/>
        <v>WithinBudget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"/>
  <sheetViews>
    <sheetView showGridLines="0" workbookViewId="0">
      <pane ySplit="1" topLeftCell="A2" activePane="bottomLeft" state="frozen"/>
      <selection activeCell="N2" sqref="N2:O2"/>
      <selection pane="bottomLeft" activeCell="I9" sqref="I9"/>
    </sheetView>
  </sheetViews>
  <sheetFormatPr defaultRowHeight="14.4" x14ac:dyDescent="0.3"/>
  <cols>
    <col min="16" max="16" width="10.6640625" bestFit="1" customWidth="1"/>
  </cols>
  <sheetData>
    <row r="1" spans="1:7" x14ac:dyDescent="0.3">
      <c r="A1" s="33"/>
    </row>
    <row r="2" spans="1:7" x14ac:dyDescent="0.3">
      <c r="B2" s="6"/>
    </row>
    <row r="4" spans="1:7" x14ac:dyDescent="0.3">
      <c r="B4" s="2" t="s">
        <v>27</v>
      </c>
      <c r="C4" s="2" t="s">
        <v>28</v>
      </c>
      <c r="D4" s="2" t="s">
        <v>29</v>
      </c>
      <c r="E4" s="2" t="s">
        <v>30</v>
      </c>
      <c r="F4" s="9" t="s">
        <v>31</v>
      </c>
    </row>
    <row r="5" spans="1:7" x14ac:dyDescent="0.3">
      <c r="B5" s="3">
        <v>1</v>
      </c>
      <c r="C5" s="3">
        <v>33</v>
      </c>
      <c r="D5" s="3">
        <v>56</v>
      </c>
      <c r="E5" s="3">
        <v>34</v>
      </c>
      <c r="F5" s="10" t="b">
        <f>OR(C5&gt;=60,D5&gt;=60,E5&gt;=60)</f>
        <v>0</v>
      </c>
      <c r="G5" t="b">
        <f>AND(C5&gt;=36,D5&gt;=36,E5&gt;=36)</f>
        <v>0</v>
      </c>
    </row>
    <row r="6" spans="1:7" x14ac:dyDescent="0.3">
      <c r="B6" s="3">
        <v>2</v>
      </c>
      <c r="C6" s="3">
        <v>88</v>
      </c>
      <c r="D6" s="3">
        <v>87</v>
      </c>
      <c r="E6" s="3">
        <v>67</v>
      </c>
      <c r="F6" s="10" t="b">
        <f t="shared" ref="F6:F10" si="0">OR(C6&gt;=60,D6&gt;=60,E6&gt;=60)</f>
        <v>1</v>
      </c>
      <c r="G6" t="b">
        <f t="shared" ref="G6:G10" si="1">AND(C6&gt;=36,D6&gt;=36,E6&gt;=36)</f>
        <v>1</v>
      </c>
    </row>
    <row r="7" spans="1:7" x14ac:dyDescent="0.3">
      <c r="B7" s="3">
        <v>3</v>
      </c>
      <c r="C7" s="3">
        <v>20</v>
      </c>
      <c r="D7" s="3">
        <v>56</v>
      </c>
      <c r="E7" s="3">
        <v>78</v>
      </c>
      <c r="F7" s="10" t="b">
        <f t="shared" si="0"/>
        <v>1</v>
      </c>
      <c r="G7" t="b">
        <f t="shared" si="1"/>
        <v>0</v>
      </c>
    </row>
    <row r="8" spans="1:7" x14ac:dyDescent="0.3">
      <c r="B8" s="3">
        <v>4</v>
      </c>
      <c r="C8" s="3">
        <v>56</v>
      </c>
      <c r="D8" s="3">
        <v>10</v>
      </c>
      <c r="E8" s="3">
        <v>33</v>
      </c>
      <c r="F8" s="10" t="b">
        <f t="shared" si="0"/>
        <v>0</v>
      </c>
      <c r="G8" t="b">
        <f t="shared" si="1"/>
        <v>0</v>
      </c>
    </row>
    <row r="9" spans="1:7" x14ac:dyDescent="0.3">
      <c r="B9" s="3">
        <v>5</v>
      </c>
      <c r="C9" s="3">
        <v>55</v>
      </c>
      <c r="D9" s="3">
        <v>66</v>
      </c>
      <c r="E9" s="3">
        <v>39</v>
      </c>
      <c r="F9" s="10" t="b">
        <f t="shared" si="0"/>
        <v>1</v>
      </c>
      <c r="G9" t="b">
        <f t="shared" si="1"/>
        <v>1</v>
      </c>
    </row>
    <row r="10" spans="1:7" x14ac:dyDescent="0.3">
      <c r="B10" s="3">
        <v>6</v>
      </c>
      <c r="C10" s="3">
        <v>88</v>
      </c>
      <c r="D10" s="3">
        <v>98</v>
      </c>
      <c r="E10" s="3">
        <v>93</v>
      </c>
      <c r="F10" s="10" t="b">
        <f t="shared" si="0"/>
        <v>1</v>
      </c>
      <c r="G10" t="b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6"/>
  <sheetViews>
    <sheetView showGridLines="0" workbookViewId="0">
      <pane ySplit="1" topLeftCell="A2" activePane="bottomLeft" state="frozen"/>
      <selection activeCell="N2" sqref="N2:O2"/>
      <selection pane="bottomLeft" activeCell="O19" sqref="O19"/>
    </sheetView>
  </sheetViews>
  <sheetFormatPr defaultRowHeight="14.4" x14ac:dyDescent="0.3"/>
  <cols>
    <col min="13" max="13" width="26.5546875" bestFit="1" customWidth="1"/>
    <col min="16" max="16" width="10.6640625" bestFit="1" customWidth="1"/>
  </cols>
  <sheetData>
    <row r="1" spans="1:13" x14ac:dyDescent="0.3">
      <c r="A1" s="63"/>
    </row>
    <row r="2" spans="1:13" x14ac:dyDescent="0.3">
      <c r="A2" s="1"/>
    </row>
    <row r="3" spans="1:13" x14ac:dyDescent="0.3">
      <c r="B3" s="6"/>
    </row>
    <row r="5" spans="1:13" x14ac:dyDescent="0.3">
      <c r="B5" s="2" t="s">
        <v>27</v>
      </c>
      <c r="C5" s="2" t="s">
        <v>28</v>
      </c>
      <c r="D5" s="2" t="s">
        <v>29</v>
      </c>
      <c r="E5" s="2" t="s">
        <v>30</v>
      </c>
      <c r="F5" s="9" t="s">
        <v>31</v>
      </c>
    </row>
    <row r="6" spans="1:13" x14ac:dyDescent="0.3">
      <c r="B6" s="3">
        <v>1</v>
      </c>
      <c r="C6" s="3">
        <v>33</v>
      </c>
      <c r="D6" s="3">
        <v>56</v>
      </c>
      <c r="E6" s="3">
        <v>34</v>
      </c>
      <c r="F6" s="10"/>
    </row>
    <row r="7" spans="1:13" x14ac:dyDescent="0.3">
      <c r="B7" s="3">
        <v>2</v>
      </c>
      <c r="C7" s="3">
        <v>88</v>
      </c>
      <c r="D7" s="3">
        <v>87</v>
      </c>
      <c r="E7" s="3">
        <v>67</v>
      </c>
      <c r="F7" s="10"/>
    </row>
    <row r="8" spans="1:13" x14ac:dyDescent="0.3">
      <c r="B8" s="3">
        <v>3</v>
      </c>
      <c r="C8" s="3">
        <v>20</v>
      </c>
      <c r="D8" s="3">
        <v>56</v>
      </c>
      <c r="E8" s="3">
        <v>78</v>
      </c>
      <c r="F8" s="10"/>
      <c r="I8">
        <v>65</v>
      </c>
      <c r="J8" s="3">
        <v>33</v>
      </c>
      <c r="K8" s="3">
        <v>56</v>
      </c>
      <c r="L8" s="3">
        <v>34</v>
      </c>
      <c r="M8" t="str">
        <f>IF(AND(J8&gt;33,K8&gt;33,L8&gt;33,AVERAGE(E$6:E$11)&gt;45),"Eligible for exam","Not eligible for examination")</f>
        <v>Not eligible for examination</v>
      </c>
    </row>
    <row r="9" spans="1:13" x14ac:dyDescent="0.3">
      <c r="B9" s="3">
        <v>4</v>
      </c>
      <c r="C9" s="3">
        <v>56</v>
      </c>
      <c r="D9" s="3">
        <v>10</v>
      </c>
      <c r="E9" s="3">
        <v>33</v>
      </c>
      <c r="F9" s="10"/>
      <c r="I9">
        <v>65</v>
      </c>
      <c r="J9" s="3">
        <v>88</v>
      </c>
      <c r="K9" s="3">
        <v>87</v>
      </c>
      <c r="L9" s="3">
        <v>67</v>
      </c>
      <c r="M9" t="str">
        <f t="shared" ref="M9:M16" si="0">IF(AND(J9&gt;33,K9&gt;33,L9&gt;33,AVERAGE(E$6:E$11)&gt;45),"Eligible for exam","Not eligible for examination")</f>
        <v>Eligible for exam</v>
      </c>
    </row>
    <row r="10" spans="1:13" x14ac:dyDescent="0.3">
      <c r="B10" s="3">
        <v>5</v>
      </c>
      <c r="C10" s="3">
        <v>55</v>
      </c>
      <c r="D10" s="3">
        <v>66</v>
      </c>
      <c r="E10" s="3">
        <v>39</v>
      </c>
      <c r="F10" s="10"/>
      <c r="I10">
        <v>23</v>
      </c>
      <c r="J10" s="3">
        <v>20</v>
      </c>
      <c r="K10" s="3">
        <v>56</v>
      </c>
      <c r="L10" s="3">
        <v>78</v>
      </c>
      <c r="M10" t="str">
        <f t="shared" si="0"/>
        <v>Not eligible for examination</v>
      </c>
    </row>
    <row r="11" spans="1:13" x14ac:dyDescent="0.3">
      <c r="B11" s="3">
        <v>6</v>
      </c>
      <c r="C11" s="3">
        <v>88</v>
      </c>
      <c r="D11" s="3">
        <v>98</v>
      </c>
      <c r="E11" s="3">
        <v>93</v>
      </c>
      <c r="F11" s="10"/>
      <c r="I11">
        <v>47</v>
      </c>
      <c r="J11" s="3">
        <v>56</v>
      </c>
      <c r="K11" s="3">
        <v>10</v>
      </c>
      <c r="L11" s="3">
        <v>33</v>
      </c>
      <c r="M11" t="str">
        <f t="shared" si="0"/>
        <v>Not eligible for examination</v>
      </c>
    </row>
    <row r="12" spans="1:13" x14ac:dyDescent="0.3">
      <c r="I12">
        <v>58</v>
      </c>
      <c r="J12" s="3">
        <v>55</v>
      </c>
      <c r="K12" s="3">
        <v>66</v>
      </c>
      <c r="L12" s="3">
        <v>39</v>
      </c>
      <c r="M12" t="str">
        <f t="shared" si="0"/>
        <v>Eligible for exam</v>
      </c>
    </row>
    <row r="13" spans="1:13" x14ac:dyDescent="0.3">
      <c r="I13">
        <v>98</v>
      </c>
      <c r="J13" s="3">
        <v>88</v>
      </c>
      <c r="K13" s="3">
        <v>98</v>
      </c>
      <c r="L13" s="3">
        <v>93</v>
      </c>
      <c r="M13" t="str">
        <f t="shared" si="0"/>
        <v>Eligible for exam</v>
      </c>
    </row>
    <row r="14" spans="1:13" x14ac:dyDescent="0.3">
      <c r="I14">
        <v>87</v>
      </c>
      <c r="J14" s="3">
        <v>56</v>
      </c>
      <c r="K14" s="3">
        <v>10</v>
      </c>
      <c r="L14" s="3">
        <v>33</v>
      </c>
      <c r="M14" t="str">
        <f t="shared" si="0"/>
        <v>Not eligible for examination</v>
      </c>
    </row>
    <row r="15" spans="1:13" x14ac:dyDescent="0.3">
      <c r="I15">
        <v>87</v>
      </c>
      <c r="J15" s="3">
        <v>55</v>
      </c>
      <c r="K15" s="3">
        <v>66</v>
      </c>
      <c r="L15" s="3">
        <v>39</v>
      </c>
      <c r="M15" t="str">
        <f t="shared" si="0"/>
        <v>Eligible for exam</v>
      </c>
    </row>
    <row r="16" spans="1:13" x14ac:dyDescent="0.3">
      <c r="I16">
        <v>54</v>
      </c>
      <c r="J16" s="3">
        <v>88</v>
      </c>
      <c r="K16" s="3">
        <v>98</v>
      </c>
      <c r="L16" s="3">
        <v>93</v>
      </c>
      <c r="M16" t="str">
        <f t="shared" si="0"/>
        <v>Eligible for exam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7"/>
  <sheetViews>
    <sheetView showGridLines="0" workbookViewId="0">
      <pane ySplit="1" topLeftCell="A2" activePane="bottomLeft" state="frozen"/>
      <selection activeCell="N2" sqref="N2:O2"/>
      <selection pane="bottomLeft" activeCell="D5" sqref="D5"/>
    </sheetView>
  </sheetViews>
  <sheetFormatPr defaultRowHeight="14.4" x14ac:dyDescent="0.3"/>
  <cols>
    <col min="5" max="5" width="15.6640625" bestFit="1" customWidth="1"/>
  </cols>
  <sheetData>
    <row r="1" spans="1:12" x14ac:dyDescent="0.3">
      <c r="A1" s="63"/>
    </row>
    <row r="4" spans="1:12" x14ac:dyDescent="0.3">
      <c r="B4" s="2" t="s">
        <v>32</v>
      </c>
      <c r="C4" s="2" t="s">
        <v>33</v>
      </c>
      <c r="D4" s="2" t="s">
        <v>34</v>
      </c>
      <c r="E4" s="2" t="s">
        <v>35</v>
      </c>
      <c r="I4" s="11" t="s">
        <v>33</v>
      </c>
      <c r="J4" s="11" t="s">
        <v>34</v>
      </c>
    </row>
    <row r="5" spans="1:12" x14ac:dyDescent="0.3">
      <c r="B5" s="3" t="s">
        <v>36</v>
      </c>
      <c r="C5" s="3">
        <v>62</v>
      </c>
      <c r="D5" s="10" t="str">
        <f>IF(C5&gt;=95,"A",IF(C5&gt;=85,"B",IF(C5&gt;=73,"C",IF(C5&gt;=64,"D","E"))))</f>
        <v>E</v>
      </c>
      <c r="E5" s="10"/>
      <c r="I5" s="3" t="s">
        <v>37</v>
      </c>
      <c r="J5" s="3" t="s">
        <v>38</v>
      </c>
    </row>
    <row r="6" spans="1:12" x14ac:dyDescent="0.3">
      <c r="B6" s="3" t="s">
        <v>39</v>
      </c>
      <c r="C6" s="3">
        <v>44</v>
      </c>
      <c r="D6" s="10" t="str">
        <f t="shared" ref="D6:D12" si="0">IF(C6&gt;=95,"A",IF(C6&gt;=85,"B",IF(C6&gt;=73,"C",IF(C6&gt;=64,"D","E"))))</f>
        <v>E</v>
      </c>
      <c r="E6" s="10"/>
      <c r="I6" s="3" t="s">
        <v>40</v>
      </c>
      <c r="J6" s="3" t="s">
        <v>41</v>
      </c>
    </row>
    <row r="7" spans="1:12" x14ac:dyDescent="0.3">
      <c r="B7" s="3" t="s">
        <v>42</v>
      </c>
      <c r="C7" s="3">
        <v>96</v>
      </c>
      <c r="D7" s="10" t="str">
        <f t="shared" si="0"/>
        <v>A</v>
      </c>
      <c r="E7" s="10"/>
      <c r="I7" s="3" t="s">
        <v>43</v>
      </c>
      <c r="J7" s="3" t="s">
        <v>44</v>
      </c>
    </row>
    <row r="8" spans="1:12" x14ac:dyDescent="0.3">
      <c r="B8" s="3" t="s">
        <v>45</v>
      </c>
      <c r="C8" s="3">
        <v>79</v>
      </c>
      <c r="D8" s="10" t="str">
        <f t="shared" si="0"/>
        <v>C</v>
      </c>
      <c r="E8" s="10"/>
      <c r="I8" s="3" t="s">
        <v>46</v>
      </c>
      <c r="J8" s="3" t="s">
        <v>47</v>
      </c>
    </row>
    <row r="9" spans="1:12" x14ac:dyDescent="0.3">
      <c r="B9" s="3" t="s">
        <v>48</v>
      </c>
      <c r="C9" s="3">
        <v>85</v>
      </c>
      <c r="D9" s="10" t="str">
        <f t="shared" si="0"/>
        <v>B</v>
      </c>
      <c r="E9" s="10"/>
      <c r="I9" s="3" t="s">
        <v>49</v>
      </c>
      <c r="J9" s="3" t="s">
        <v>50</v>
      </c>
    </row>
    <row r="10" spans="1:12" x14ac:dyDescent="0.3">
      <c r="B10" s="3" t="s">
        <v>51</v>
      </c>
      <c r="C10" s="3">
        <v>95</v>
      </c>
      <c r="D10" s="10" t="str">
        <f t="shared" si="0"/>
        <v>A</v>
      </c>
      <c r="E10" s="10"/>
    </row>
    <row r="11" spans="1:12" x14ac:dyDescent="0.3">
      <c r="B11" s="3" t="s">
        <v>52</v>
      </c>
      <c r="C11" s="3">
        <v>90</v>
      </c>
      <c r="D11" s="10" t="str">
        <f t="shared" si="0"/>
        <v>B</v>
      </c>
      <c r="E11" s="10"/>
    </row>
    <row r="12" spans="1:12" x14ac:dyDescent="0.3">
      <c r="B12" s="3" t="s">
        <v>53</v>
      </c>
      <c r="C12" s="3">
        <v>80</v>
      </c>
      <c r="D12" s="10" t="str">
        <f t="shared" si="0"/>
        <v>C</v>
      </c>
      <c r="E12" s="10"/>
    </row>
    <row r="13" spans="1:12" x14ac:dyDescent="0.3">
      <c r="L13" s="85"/>
    </row>
    <row r="14" spans="1:12" x14ac:dyDescent="0.3">
      <c r="L14" s="85"/>
    </row>
    <row r="15" spans="1:12" x14ac:dyDescent="0.3">
      <c r="L15" s="85"/>
    </row>
    <row r="16" spans="1:12" x14ac:dyDescent="0.3">
      <c r="L16" s="85"/>
    </row>
    <row r="17" spans="12:12" x14ac:dyDescent="0.3">
      <c r="L17" s="8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"/>
  <sheetViews>
    <sheetView showGridLines="0" workbookViewId="0">
      <pane ySplit="1" topLeftCell="A2" activePane="bottomLeft" state="frozen"/>
      <selection activeCell="N2" sqref="N2:O2"/>
      <selection pane="bottomLeft" activeCell="F6" sqref="F6"/>
    </sheetView>
  </sheetViews>
  <sheetFormatPr defaultRowHeight="14.4" x14ac:dyDescent="0.3"/>
  <cols>
    <col min="2" max="2" width="5.44140625" customWidth="1"/>
    <col min="3" max="3" width="10.5546875" bestFit="1" customWidth="1"/>
    <col min="4" max="4" width="13.109375" bestFit="1" customWidth="1"/>
    <col min="5" max="5" width="10.109375" bestFit="1" customWidth="1"/>
    <col min="6" max="6" width="15.5546875" bestFit="1" customWidth="1"/>
    <col min="7" max="7" width="15.5546875" customWidth="1"/>
    <col min="8" max="8" width="18.44140625" bestFit="1" customWidth="1"/>
    <col min="13" max="13" width="10.6640625" bestFit="1" customWidth="1"/>
  </cols>
  <sheetData>
    <row r="1" spans="1:9" x14ac:dyDescent="0.3">
      <c r="A1" s="63"/>
    </row>
    <row r="5" spans="1:9" x14ac:dyDescent="0.3">
      <c r="B5" s="2" t="s">
        <v>58</v>
      </c>
      <c r="C5" s="2" t="s">
        <v>59</v>
      </c>
      <c r="D5" s="2" t="s">
        <v>60</v>
      </c>
      <c r="E5" s="2" t="s">
        <v>0</v>
      </c>
      <c r="F5" s="9" t="s">
        <v>61</v>
      </c>
      <c r="G5" s="9" t="s">
        <v>552</v>
      </c>
      <c r="H5" s="9" t="s">
        <v>62</v>
      </c>
    </row>
    <row r="6" spans="1:9" x14ac:dyDescent="0.3">
      <c r="B6" s="3" t="s">
        <v>63</v>
      </c>
      <c r="C6" s="3" t="s">
        <v>64</v>
      </c>
      <c r="D6" s="3" t="s">
        <v>65</v>
      </c>
      <c r="E6" s="3" t="s">
        <v>4</v>
      </c>
      <c r="F6" s="10" t="str">
        <f>CONCATENATE(B6," ",C6," ",D6,E6)</f>
        <v>Mr. John FJones</v>
      </c>
      <c r="G6" s="10">
        <f>LEN(F6)</f>
        <v>15</v>
      </c>
      <c r="H6" s="10" t="str">
        <f>B6&amp;C6&amp;D6&amp;E6</f>
        <v>Mr.JohnFJones</v>
      </c>
      <c r="I6">
        <f>LEN(H6)</f>
        <v>13</v>
      </c>
    </row>
    <row r="7" spans="1:9" x14ac:dyDescent="0.3">
      <c r="B7" s="3" t="s">
        <v>63</v>
      </c>
      <c r="C7" s="3" t="s">
        <v>64</v>
      </c>
      <c r="D7" s="3"/>
      <c r="E7" s="3" t="s">
        <v>4</v>
      </c>
      <c r="F7" s="10" t="str">
        <f>CONCATENATE(B7,C7,D7,E7)</f>
        <v>Mr.JohnJones</v>
      </c>
      <c r="G7" s="10">
        <f>LEN(F7)</f>
        <v>12</v>
      </c>
      <c r="H7" s="10" t="str">
        <f>B7&amp;C7&amp;D7&amp;E7</f>
        <v>Mr.JohnJones</v>
      </c>
      <c r="I7">
        <f>LEN(H7)</f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266"/>
  <sheetViews>
    <sheetView showGridLines="0" zoomScale="90" zoomScaleNormal="90" workbookViewId="0">
      <pane ySplit="1" topLeftCell="A68" activePane="bottomLeft" state="frozen"/>
      <selection activeCell="N2" sqref="N2:O2"/>
      <selection pane="bottomLeft" activeCell="J81" sqref="J81:J97"/>
    </sheetView>
  </sheetViews>
  <sheetFormatPr defaultRowHeight="14.4" x14ac:dyDescent="0.3"/>
  <cols>
    <col min="2" max="2" width="14.88671875" bestFit="1" customWidth="1"/>
    <col min="3" max="3" width="19.109375" bestFit="1" customWidth="1"/>
    <col min="4" max="4" width="18.33203125" bestFit="1" customWidth="1"/>
    <col min="5" max="5" width="34.5546875" bestFit="1" customWidth="1"/>
    <col min="6" max="6" width="30.44140625" bestFit="1" customWidth="1"/>
    <col min="7" max="7" width="4.88671875" customWidth="1"/>
    <col min="8" max="8" width="19.109375" bestFit="1" customWidth="1"/>
    <col min="9" max="9" width="22" customWidth="1"/>
    <col min="10" max="10" width="18.33203125" bestFit="1" customWidth="1"/>
    <col min="11" max="11" width="30.6640625" bestFit="1" customWidth="1"/>
    <col min="12" max="12" width="26.88671875" bestFit="1" customWidth="1"/>
    <col min="13" max="13" width="30.6640625" bestFit="1" customWidth="1"/>
    <col min="14" max="14" width="26.88671875" bestFit="1" customWidth="1"/>
    <col min="17" max="17" width="10.6640625" bestFit="1" customWidth="1"/>
  </cols>
  <sheetData>
    <row r="1" spans="1:12" x14ac:dyDescent="0.3">
      <c r="A1" s="63"/>
    </row>
    <row r="2" spans="1:12" x14ac:dyDescent="0.3">
      <c r="A2" t="s">
        <v>66</v>
      </c>
    </row>
    <row r="3" spans="1:12" x14ac:dyDescent="0.3">
      <c r="D3">
        <v>2</v>
      </c>
      <c r="E3">
        <v>3</v>
      </c>
      <c r="F3">
        <v>4</v>
      </c>
      <c r="I3" s="88" t="s">
        <v>67</v>
      </c>
      <c r="J3" s="88"/>
      <c r="K3" s="88"/>
      <c r="L3" s="88"/>
    </row>
    <row r="4" spans="1:12" x14ac:dyDescent="0.3">
      <c r="C4" s="17" t="s">
        <v>32</v>
      </c>
      <c r="D4" s="18" t="s">
        <v>68</v>
      </c>
      <c r="E4" s="17" t="s">
        <v>69</v>
      </c>
      <c r="F4" s="19" t="s">
        <v>70</v>
      </c>
      <c r="I4" s="20" t="s">
        <v>32</v>
      </c>
      <c r="J4" s="21" t="s">
        <v>68</v>
      </c>
      <c r="K4" s="20" t="s">
        <v>69</v>
      </c>
      <c r="L4" s="22" t="s">
        <v>70</v>
      </c>
    </row>
    <row r="5" spans="1:12" x14ac:dyDescent="0.3">
      <c r="C5" s="23" t="s">
        <v>71</v>
      </c>
      <c r="D5" s="16">
        <f>VLOOKUP($C5,$I$3:$L$57,D$3,0)</f>
        <v>8858765622</v>
      </c>
      <c r="E5" s="16" t="str">
        <f>VLOOKUP($C5,$I$3:$L$57,E$3,0)</f>
        <v>833-7877 Odio. Avenue</v>
      </c>
      <c r="F5" s="16" t="str">
        <f>VLOOKUP($C5,$I$3:$L$57,F$3,0)</f>
        <v>Odessa, AR 55481</v>
      </c>
      <c r="I5" s="24" t="s">
        <v>71</v>
      </c>
      <c r="J5" s="25">
        <v>8858765622</v>
      </c>
      <c r="K5" s="24" t="s">
        <v>72</v>
      </c>
      <c r="L5" s="26" t="s">
        <v>73</v>
      </c>
    </row>
    <row r="6" spans="1:12" x14ac:dyDescent="0.3">
      <c r="C6" s="23" t="s">
        <v>74</v>
      </c>
      <c r="D6" s="16">
        <f t="shared" ref="D6:F57" si="0">VLOOKUP($C6,$I$3:$L$57,D$3,0)</f>
        <v>4585275885</v>
      </c>
      <c r="E6" s="16" t="str">
        <f t="shared" si="0"/>
        <v>5357 Nonummy Rd.</v>
      </c>
      <c r="F6" s="16" t="str">
        <f t="shared" si="0"/>
        <v>Provo, NE 23403</v>
      </c>
      <c r="I6" s="24" t="s">
        <v>74</v>
      </c>
      <c r="J6" s="25">
        <v>4585275885</v>
      </c>
      <c r="K6" s="24" t="s">
        <v>75</v>
      </c>
      <c r="L6" s="26" t="s">
        <v>76</v>
      </c>
    </row>
    <row r="7" spans="1:12" x14ac:dyDescent="0.3">
      <c r="C7" s="23" t="s">
        <v>77</v>
      </c>
      <c r="D7" s="16">
        <f t="shared" si="0"/>
        <v>1593958617</v>
      </c>
      <c r="E7" s="16" t="str">
        <f t="shared" si="0"/>
        <v>715-1222 Magnis Ave</v>
      </c>
      <c r="F7" s="16" t="str">
        <f t="shared" si="0"/>
        <v>Torrington, FL 13702</v>
      </c>
      <c r="I7" s="24" t="s">
        <v>77</v>
      </c>
      <c r="J7" s="25">
        <v>1593958617</v>
      </c>
      <c r="K7" s="24" t="s">
        <v>78</v>
      </c>
      <c r="L7" s="26" t="s">
        <v>79</v>
      </c>
    </row>
    <row r="8" spans="1:12" x14ac:dyDescent="0.3">
      <c r="C8" s="23" t="s">
        <v>80</v>
      </c>
      <c r="D8" s="16">
        <f t="shared" si="0"/>
        <v>3237430418</v>
      </c>
      <c r="E8" s="16" t="str">
        <f t="shared" si="0"/>
        <v>P.O. Box 187, 4017 Sed Av.</v>
      </c>
      <c r="F8" s="16" t="str">
        <f t="shared" si="0"/>
        <v>San Antonio, GA 14066</v>
      </c>
      <c r="I8" s="24" t="s">
        <v>80</v>
      </c>
      <c r="J8" s="25">
        <v>3237430418</v>
      </c>
      <c r="K8" s="24" t="s">
        <v>81</v>
      </c>
      <c r="L8" s="26" t="s">
        <v>82</v>
      </c>
    </row>
    <row r="9" spans="1:12" x14ac:dyDescent="0.3">
      <c r="C9" s="23" t="s">
        <v>83</v>
      </c>
      <c r="D9" s="16">
        <f t="shared" si="0"/>
        <v>5722062343</v>
      </c>
      <c r="E9" s="16" t="str">
        <f t="shared" si="0"/>
        <v>542-1511 Nibh. St.</v>
      </c>
      <c r="F9" s="16" t="str">
        <f t="shared" si="0"/>
        <v>Meriden, WA 50665</v>
      </c>
      <c r="I9" s="24" t="s">
        <v>83</v>
      </c>
      <c r="J9" s="25">
        <v>5722062343</v>
      </c>
      <c r="K9" s="24" t="s">
        <v>84</v>
      </c>
      <c r="L9" s="26" t="s">
        <v>85</v>
      </c>
    </row>
    <row r="10" spans="1:12" x14ac:dyDescent="0.3">
      <c r="C10" s="23" t="s">
        <v>86</v>
      </c>
      <c r="D10" s="16">
        <f t="shared" si="0"/>
        <v>6459596914</v>
      </c>
      <c r="E10" s="16" t="str">
        <f t="shared" si="0"/>
        <v>Ap #398-3940 Donec Street</v>
      </c>
      <c r="F10" s="16" t="str">
        <f t="shared" si="0"/>
        <v>Austin, NC 94980</v>
      </c>
      <c r="I10" s="24" t="s">
        <v>86</v>
      </c>
      <c r="J10" s="25">
        <v>6459596914</v>
      </c>
      <c r="K10" s="24" t="s">
        <v>87</v>
      </c>
      <c r="L10" s="26" t="s">
        <v>88</v>
      </c>
    </row>
    <row r="11" spans="1:12" x14ac:dyDescent="0.3">
      <c r="C11" s="23" t="s">
        <v>89</v>
      </c>
      <c r="D11" s="16">
        <f t="shared" si="0"/>
        <v>5617108249</v>
      </c>
      <c r="E11" s="16" t="str">
        <f t="shared" si="0"/>
        <v>P.O. Box 343, 2319 Sed St.</v>
      </c>
      <c r="F11" s="16" t="str">
        <f t="shared" si="0"/>
        <v>Ada, WA 32551</v>
      </c>
      <c r="I11" s="24" t="s">
        <v>89</v>
      </c>
      <c r="J11" s="25">
        <v>5617108249</v>
      </c>
      <c r="K11" s="24" t="s">
        <v>90</v>
      </c>
      <c r="L11" s="26" t="s">
        <v>91</v>
      </c>
    </row>
    <row r="12" spans="1:12" x14ac:dyDescent="0.3">
      <c r="C12" s="23" t="s">
        <v>92</v>
      </c>
      <c r="D12" s="16">
        <f t="shared" si="0"/>
        <v>6434162825</v>
      </c>
      <c r="E12" s="16" t="str">
        <f t="shared" si="0"/>
        <v>1695 Sociis Av.</v>
      </c>
      <c r="F12" s="16" t="str">
        <f t="shared" si="0"/>
        <v>Ventura, KY 19426</v>
      </c>
      <c r="I12" s="24" t="s">
        <v>92</v>
      </c>
      <c r="J12" s="25">
        <v>6434162825</v>
      </c>
      <c r="K12" s="24" t="s">
        <v>93</v>
      </c>
      <c r="L12" s="26" t="s">
        <v>94</v>
      </c>
    </row>
    <row r="13" spans="1:12" x14ac:dyDescent="0.3">
      <c r="C13" s="23" t="s">
        <v>95</v>
      </c>
      <c r="D13" s="16">
        <f t="shared" si="0"/>
        <v>6656169953</v>
      </c>
      <c r="E13" s="16" t="str">
        <f t="shared" si="0"/>
        <v>1406 Id, Rd.</v>
      </c>
      <c r="F13" s="16" t="str">
        <f t="shared" si="0"/>
        <v>Klamath Falls, ID 88498</v>
      </c>
      <c r="I13" s="24" t="s">
        <v>95</v>
      </c>
      <c r="J13" s="25">
        <v>6656169953</v>
      </c>
      <c r="K13" s="24" t="s">
        <v>96</v>
      </c>
      <c r="L13" s="26" t="s">
        <v>97</v>
      </c>
    </row>
    <row r="14" spans="1:12" x14ac:dyDescent="0.3">
      <c r="C14" s="23" t="s">
        <v>98</v>
      </c>
      <c r="D14" s="16">
        <f t="shared" si="0"/>
        <v>3937486024</v>
      </c>
      <c r="E14" s="16" t="str">
        <f t="shared" si="0"/>
        <v>Ap #218-5658 Aliquet Av.</v>
      </c>
      <c r="F14" s="16" t="str">
        <f t="shared" si="0"/>
        <v>Layton, ND 94983</v>
      </c>
      <c r="I14" s="24" t="s">
        <v>98</v>
      </c>
      <c r="J14" s="25">
        <v>3937486024</v>
      </c>
      <c r="K14" s="24" t="s">
        <v>99</v>
      </c>
      <c r="L14" s="26" t="s">
        <v>100</v>
      </c>
    </row>
    <row r="15" spans="1:12" x14ac:dyDescent="0.3">
      <c r="C15" s="23" t="s">
        <v>101</v>
      </c>
      <c r="D15" s="16">
        <f t="shared" si="0"/>
        <v>4613074296</v>
      </c>
      <c r="E15" s="16" t="str">
        <f t="shared" si="0"/>
        <v>Ap #825-2943 Quis, Ave</v>
      </c>
      <c r="F15" s="16" t="str">
        <f t="shared" si="0"/>
        <v>La Cañada Flintridge, MO 22681</v>
      </c>
      <c r="I15" s="24" t="s">
        <v>101</v>
      </c>
      <c r="J15" s="25">
        <v>4613074296</v>
      </c>
      <c r="K15" s="24" t="s">
        <v>102</v>
      </c>
      <c r="L15" s="26" t="s">
        <v>103</v>
      </c>
    </row>
    <row r="16" spans="1:12" x14ac:dyDescent="0.3">
      <c r="C16" s="23" t="s">
        <v>104</v>
      </c>
      <c r="D16" s="16">
        <f t="shared" si="0"/>
        <v>8335754161</v>
      </c>
      <c r="E16" s="16" t="str">
        <f t="shared" si="0"/>
        <v>107-3412 Vel St.</v>
      </c>
      <c r="F16" s="16" t="str">
        <f t="shared" si="0"/>
        <v>Kennewick, MT 92314</v>
      </c>
      <c r="I16" s="24" t="s">
        <v>104</v>
      </c>
      <c r="J16" s="25">
        <v>8335754161</v>
      </c>
      <c r="K16" s="24" t="s">
        <v>105</v>
      </c>
      <c r="L16" s="26" t="s">
        <v>106</v>
      </c>
    </row>
    <row r="17" spans="3:12" x14ac:dyDescent="0.3">
      <c r="C17" s="23" t="s">
        <v>107</v>
      </c>
      <c r="D17" s="16">
        <f t="shared" si="0"/>
        <v>1493803269</v>
      </c>
      <c r="E17" s="16" t="str">
        <f t="shared" si="0"/>
        <v>675-7676 Enim. Av.</v>
      </c>
      <c r="F17" s="16" t="str">
        <f t="shared" si="0"/>
        <v>Miami Gardens, MN 40734</v>
      </c>
      <c r="I17" s="24" t="s">
        <v>107</v>
      </c>
      <c r="J17" s="25">
        <v>1493803269</v>
      </c>
      <c r="K17" s="24" t="s">
        <v>108</v>
      </c>
      <c r="L17" s="26" t="s">
        <v>109</v>
      </c>
    </row>
    <row r="18" spans="3:12" x14ac:dyDescent="0.3">
      <c r="C18" s="23" t="s">
        <v>110</v>
      </c>
      <c r="D18" s="16">
        <f t="shared" si="0"/>
        <v>1896091799</v>
      </c>
      <c r="E18" s="16" t="str">
        <f t="shared" si="0"/>
        <v>Ap #767-7552 Dictum. Av.</v>
      </c>
      <c r="F18" s="16" t="str">
        <f t="shared" si="0"/>
        <v>Juneau, NJ 92852</v>
      </c>
      <c r="I18" s="24" t="s">
        <v>110</v>
      </c>
      <c r="J18" s="25">
        <v>1896091799</v>
      </c>
      <c r="K18" s="24" t="s">
        <v>111</v>
      </c>
      <c r="L18" s="26" t="s">
        <v>112</v>
      </c>
    </row>
    <row r="19" spans="3:12" x14ac:dyDescent="0.3">
      <c r="C19" s="23" t="s">
        <v>113</v>
      </c>
      <c r="D19" s="16">
        <f t="shared" si="0"/>
        <v>4966772947</v>
      </c>
      <c r="E19" s="16" t="str">
        <f t="shared" si="0"/>
        <v>934-7262 Mauris St.</v>
      </c>
      <c r="F19" s="16" t="str">
        <f t="shared" si="0"/>
        <v>Bessemer, MA 40598</v>
      </c>
      <c r="I19" s="24" t="s">
        <v>113</v>
      </c>
      <c r="J19" s="25">
        <v>4966772947</v>
      </c>
      <c r="K19" s="24" t="s">
        <v>114</v>
      </c>
      <c r="L19" s="26" t="s">
        <v>115</v>
      </c>
    </row>
    <row r="20" spans="3:12" x14ac:dyDescent="0.3">
      <c r="C20" s="23" t="s">
        <v>116</v>
      </c>
      <c r="D20" s="16">
        <f t="shared" si="0"/>
        <v>8397301571</v>
      </c>
      <c r="E20" s="16" t="str">
        <f t="shared" si="0"/>
        <v>Ap #418-1355 Aliquet Street</v>
      </c>
      <c r="F20" s="16" t="str">
        <f t="shared" si="0"/>
        <v>Beloit, MI 66902</v>
      </c>
      <c r="I20" s="24" t="s">
        <v>116</v>
      </c>
      <c r="J20" s="25">
        <v>8397301571</v>
      </c>
      <c r="K20" s="24" t="s">
        <v>117</v>
      </c>
      <c r="L20" s="26" t="s">
        <v>118</v>
      </c>
    </row>
    <row r="21" spans="3:12" x14ac:dyDescent="0.3">
      <c r="C21" s="23" t="s">
        <v>119</v>
      </c>
      <c r="D21" s="16">
        <f t="shared" si="0"/>
        <v>8633539891</v>
      </c>
      <c r="E21" s="16" t="str">
        <f t="shared" si="0"/>
        <v>8070 Proin Ave</v>
      </c>
      <c r="F21" s="16" t="str">
        <f t="shared" si="0"/>
        <v>La Crosse, ME 19666</v>
      </c>
      <c r="I21" s="24" t="s">
        <v>119</v>
      </c>
      <c r="J21" s="25">
        <v>8633539891</v>
      </c>
      <c r="K21" s="24" t="s">
        <v>120</v>
      </c>
      <c r="L21" s="26" t="s">
        <v>121</v>
      </c>
    </row>
    <row r="22" spans="3:12" x14ac:dyDescent="0.3">
      <c r="C22" s="23" t="s">
        <v>122</v>
      </c>
      <c r="D22" s="16">
        <f t="shared" si="0"/>
        <v>1147727285</v>
      </c>
      <c r="E22" s="16" t="str">
        <f t="shared" si="0"/>
        <v>Ap #966-779 Vulputate, Ave</v>
      </c>
      <c r="F22" s="16" t="str">
        <f t="shared" si="0"/>
        <v>Selma, CO 11710</v>
      </c>
      <c r="I22" s="24" t="s">
        <v>122</v>
      </c>
      <c r="J22" s="25">
        <v>1147727285</v>
      </c>
      <c r="K22" s="24" t="s">
        <v>123</v>
      </c>
      <c r="L22" s="26" t="s">
        <v>124</v>
      </c>
    </row>
    <row r="23" spans="3:12" x14ac:dyDescent="0.3">
      <c r="C23" s="23" t="s">
        <v>125</v>
      </c>
      <c r="D23" s="16">
        <f t="shared" si="0"/>
        <v>4886016954</v>
      </c>
      <c r="E23" s="16" t="str">
        <f t="shared" si="0"/>
        <v>P.O. Box 715, 3601 Imperdiet Street</v>
      </c>
      <c r="F23" s="16" t="str">
        <f t="shared" si="0"/>
        <v>Gallup, TN 48888</v>
      </c>
      <c r="I23" s="24" t="s">
        <v>125</v>
      </c>
      <c r="J23" s="25">
        <v>4886016954</v>
      </c>
      <c r="K23" s="24" t="s">
        <v>126</v>
      </c>
      <c r="L23" s="26" t="s">
        <v>127</v>
      </c>
    </row>
    <row r="24" spans="3:12" x14ac:dyDescent="0.3">
      <c r="C24" s="23" t="s">
        <v>128</v>
      </c>
      <c r="D24" s="16">
        <f t="shared" si="0"/>
        <v>3119003446</v>
      </c>
      <c r="E24" s="16" t="str">
        <f t="shared" si="0"/>
        <v>1473 Est, St.</v>
      </c>
      <c r="F24" s="16" t="str">
        <f t="shared" si="0"/>
        <v>Santa Barbara, MD 40453</v>
      </c>
      <c r="I24" s="24" t="s">
        <v>128</v>
      </c>
      <c r="J24" s="25">
        <v>3119003446</v>
      </c>
      <c r="K24" s="24" t="s">
        <v>129</v>
      </c>
      <c r="L24" s="26" t="s">
        <v>130</v>
      </c>
    </row>
    <row r="25" spans="3:12" x14ac:dyDescent="0.3">
      <c r="C25" s="23" t="s">
        <v>131</v>
      </c>
      <c r="D25" s="16">
        <f t="shared" si="0"/>
        <v>2645537006</v>
      </c>
      <c r="E25" s="16" t="str">
        <f t="shared" si="0"/>
        <v>886-7383 Libero Rd.</v>
      </c>
      <c r="F25" s="16" t="str">
        <f t="shared" si="0"/>
        <v>Lawndale, ID 60799</v>
      </c>
      <c r="I25" s="24" t="s">
        <v>131</v>
      </c>
      <c r="J25" s="25">
        <v>2645537006</v>
      </c>
      <c r="K25" s="24" t="s">
        <v>132</v>
      </c>
      <c r="L25" s="26" t="s">
        <v>133</v>
      </c>
    </row>
    <row r="26" spans="3:12" x14ac:dyDescent="0.3">
      <c r="C26" s="23" t="s">
        <v>134</v>
      </c>
      <c r="D26" s="16">
        <f t="shared" si="0"/>
        <v>8803001960</v>
      </c>
      <c r="E26" s="16" t="str">
        <f t="shared" si="0"/>
        <v>P.O. Box 317, 3062 Eget Rd.</v>
      </c>
      <c r="F26" s="16" t="str">
        <f t="shared" si="0"/>
        <v>Monterey Park, ID 37903</v>
      </c>
      <c r="I26" s="24" t="s">
        <v>134</v>
      </c>
      <c r="J26" s="25">
        <v>8803001960</v>
      </c>
      <c r="K26" s="24" t="s">
        <v>135</v>
      </c>
      <c r="L26" s="26" t="s">
        <v>136</v>
      </c>
    </row>
    <row r="27" spans="3:12" x14ac:dyDescent="0.3">
      <c r="C27" s="23" t="s">
        <v>137</v>
      </c>
      <c r="D27" s="16">
        <f t="shared" si="0"/>
        <v>2782241356</v>
      </c>
      <c r="E27" s="16" t="str">
        <f t="shared" si="0"/>
        <v>Ap #899-5759 Pharetra. Ave</v>
      </c>
      <c r="F27" s="16" t="str">
        <f t="shared" si="0"/>
        <v>Gallup, PA 29656</v>
      </c>
      <c r="I27" s="24" t="s">
        <v>137</v>
      </c>
      <c r="J27" s="25">
        <v>2782241356</v>
      </c>
      <c r="K27" s="24" t="s">
        <v>138</v>
      </c>
      <c r="L27" s="26" t="s">
        <v>139</v>
      </c>
    </row>
    <row r="28" spans="3:12" x14ac:dyDescent="0.3">
      <c r="C28" s="23" t="s">
        <v>140</v>
      </c>
      <c r="D28" s="16">
        <f t="shared" si="0"/>
        <v>4675460764</v>
      </c>
      <c r="E28" s="16" t="str">
        <f t="shared" si="0"/>
        <v>Ap #414-4802 Tincidunt Street</v>
      </c>
      <c r="F28" s="16" t="str">
        <f t="shared" si="0"/>
        <v>Des Moines, MT 68724</v>
      </c>
      <c r="I28" s="24" t="s">
        <v>140</v>
      </c>
      <c r="J28" s="25">
        <v>4675460764</v>
      </c>
      <c r="K28" s="24" t="s">
        <v>141</v>
      </c>
      <c r="L28" s="26" t="s">
        <v>142</v>
      </c>
    </row>
    <row r="29" spans="3:12" x14ac:dyDescent="0.3">
      <c r="C29" s="23" t="s">
        <v>143</v>
      </c>
      <c r="D29" s="16">
        <f t="shared" si="0"/>
        <v>9717330608</v>
      </c>
      <c r="E29" s="16" t="str">
        <f t="shared" si="0"/>
        <v>4903 Ornare, Road</v>
      </c>
      <c r="F29" s="16" t="str">
        <f t="shared" si="0"/>
        <v>Jacksonville, ND 43656</v>
      </c>
      <c r="I29" s="24" t="s">
        <v>143</v>
      </c>
      <c r="J29" s="25">
        <v>9717330608</v>
      </c>
      <c r="K29" s="24" t="s">
        <v>144</v>
      </c>
      <c r="L29" s="26" t="s">
        <v>145</v>
      </c>
    </row>
    <row r="30" spans="3:12" x14ac:dyDescent="0.3">
      <c r="C30" s="23" t="s">
        <v>146</v>
      </c>
      <c r="D30" s="16">
        <f t="shared" si="0"/>
        <v>3066226596</v>
      </c>
      <c r="E30" s="16" t="str">
        <f t="shared" si="0"/>
        <v>P.O. Box 704, 1988 Pellentesque St.</v>
      </c>
      <c r="F30" s="16" t="str">
        <f t="shared" si="0"/>
        <v>Norman, WV 79256</v>
      </c>
      <c r="I30" s="24" t="s">
        <v>146</v>
      </c>
      <c r="J30" s="25">
        <v>3066226596</v>
      </c>
      <c r="K30" s="24" t="s">
        <v>147</v>
      </c>
      <c r="L30" s="26" t="s">
        <v>148</v>
      </c>
    </row>
    <row r="31" spans="3:12" x14ac:dyDescent="0.3">
      <c r="C31" s="23" t="s">
        <v>149</v>
      </c>
      <c r="D31" s="16">
        <f t="shared" si="0"/>
        <v>3093530911</v>
      </c>
      <c r="E31" s="16" t="str">
        <f t="shared" si="0"/>
        <v>P.O. Box 213, 3969 Dui, Avenue</v>
      </c>
      <c r="F31" s="16" t="str">
        <f t="shared" si="0"/>
        <v>Providence, SC 47581</v>
      </c>
      <c r="I31" s="24" t="s">
        <v>149</v>
      </c>
      <c r="J31" s="25">
        <v>3093530911</v>
      </c>
      <c r="K31" s="24" t="s">
        <v>150</v>
      </c>
      <c r="L31" s="26" t="s">
        <v>151</v>
      </c>
    </row>
    <row r="32" spans="3:12" x14ac:dyDescent="0.3">
      <c r="C32" s="23" t="s">
        <v>152</v>
      </c>
      <c r="D32" s="16">
        <f t="shared" si="0"/>
        <v>1674689065</v>
      </c>
      <c r="E32" s="16" t="str">
        <f t="shared" si="0"/>
        <v>577-353 Risus. Street</v>
      </c>
      <c r="F32" s="16" t="str">
        <f t="shared" si="0"/>
        <v>Rolling Hills Estates, OR 29237</v>
      </c>
      <c r="I32" s="24" t="s">
        <v>152</v>
      </c>
      <c r="J32" s="25">
        <v>1674689065</v>
      </c>
      <c r="K32" s="24" t="s">
        <v>153</v>
      </c>
      <c r="L32" s="26" t="s">
        <v>154</v>
      </c>
    </row>
    <row r="33" spans="3:12" x14ac:dyDescent="0.3">
      <c r="C33" s="23" t="s">
        <v>155</v>
      </c>
      <c r="D33" s="16">
        <f t="shared" si="0"/>
        <v>2249344957</v>
      </c>
      <c r="E33" s="16" t="str">
        <f t="shared" si="0"/>
        <v>Ap #462-7700 Enim. St.</v>
      </c>
      <c r="F33" s="16" t="str">
        <f t="shared" si="0"/>
        <v>Glen Cove, CO 55979</v>
      </c>
      <c r="I33" s="24" t="s">
        <v>155</v>
      </c>
      <c r="J33" s="25">
        <v>2249344957</v>
      </c>
      <c r="K33" s="24" t="s">
        <v>156</v>
      </c>
      <c r="L33" s="26" t="s">
        <v>157</v>
      </c>
    </row>
    <row r="34" spans="3:12" x14ac:dyDescent="0.3">
      <c r="C34" s="23" t="s">
        <v>158</v>
      </c>
      <c r="D34" s="16">
        <f t="shared" si="0"/>
        <v>1738769722</v>
      </c>
      <c r="E34" s="16" t="str">
        <f t="shared" si="0"/>
        <v>526-3205 Sodales St.</v>
      </c>
      <c r="F34" s="16" t="str">
        <f t="shared" si="0"/>
        <v>Avalon, HI 60683</v>
      </c>
      <c r="I34" s="24" t="s">
        <v>158</v>
      </c>
      <c r="J34" s="25">
        <v>1738769722</v>
      </c>
      <c r="K34" s="24" t="s">
        <v>159</v>
      </c>
      <c r="L34" s="26" t="s">
        <v>160</v>
      </c>
    </row>
    <row r="35" spans="3:12" x14ac:dyDescent="0.3">
      <c r="C35" s="23" t="s">
        <v>161</v>
      </c>
      <c r="D35" s="16">
        <f t="shared" si="0"/>
        <v>5333306985</v>
      </c>
      <c r="E35" s="16" t="str">
        <f t="shared" si="0"/>
        <v>6086 Consequat Rd.</v>
      </c>
      <c r="F35" s="16" t="str">
        <f t="shared" si="0"/>
        <v>El Segundo, MI 40643</v>
      </c>
      <c r="I35" s="24" t="s">
        <v>161</v>
      </c>
      <c r="J35" s="25">
        <v>5333306985</v>
      </c>
      <c r="K35" s="24" t="s">
        <v>162</v>
      </c>
      <c r="L35" s="26" t="s">
        <v>163</v>
      </c>
    </row>
    <row r="36" spans="3:12" x14ac:dyDescent="0.3">
      <c r="C36" s="23" t="s">
        <v>164</v>
      </c>
      <c r="D36" s="16">
        <f t="shared" si="0"/>
        <v>8286424654</v>
      </c>
      <c r="E36" s="16" t="str">
        <f t="shared" si="0"/>
        <v>P.O. Box 929, 8239 Blandit Av.</v>
      </c>
      <c r="F36" s="16" t="str">
        <f t="shared" si="0"/>
        <v>Yukon, RI 73158</v>
      </c>
      <c r="I36" s="24" t="s">
        <v>164</v>
      </c>
      <c r="J36" s="25">
        <v>8286424654</v>
      </c>
      <c r="K36" s="24" t="s">
        <v>165</v>
      </c>
      <c r="L36" s="26" t="s">
        <v>166</v>
      </c>
    </row>
    <row r="37" spans="3:12" x14ac:dyDescent="0.3">
      <c r="C37" s="23" t="s">
        <v>167</v>
      </c>
      <c r="D37" s="16">
        <f t="shared" si="0"/>
        <v>2188359396</v>
      </c>
      <c r="E37" s="16" t="str">
        <f t="shared" si="0"/>
        <v>P.O. Box 283, 1302 Arcu Rd.</v>
      </c>
      <c r="F37" s="16" t="str">
        <f t="shared" si="0"/>
        <v>Carolina, MS 22617</v>
      </c>
      <c r="I37" s="24" t="s">
        <v>167</v>
      </c>
      <c r="J37" s="25">
        <v>2188359396</v>
      </c>
      <c r="K37" s="24" t="s">
        <v>168</v>
      </c>
      <c r="L37" s="26" t="s">
        <v>169</v>
      </c>
    </row>
    <row r="38" spans="3:12" x14ac:dyDescent="0.3">
      <c r="C38" s="23" t="s">
        <v>170</v>
      </c>
      <c r="D38" s="16">
        <f t="shared" si="0"/>
        <v>1382433277</v>
      </c>
      <c r="E38" s="16" t="str">
        <f t="shared" si="0"/>
        <v>P.O. Box 113, 9244 Erat Ave</v>
      </c>
      <c r="F38" s="16" t="str">
        <f t="shared" si="0"/>
        <v>Richmond, PA 96290</v>
      </c>
      <c r="I38" s="24" t="s">
        <v>170</v>
      </c>
      <c r="J38" s="25">
        <v>1382433277</v>
      </c>
      <c r="K38" s="24" t="s">
        <v>171</v>
      </c>
      <c r="L38" s="26" t="s">
        <v>172</v>
      </c>
    </row>
    <row r="39" spans="3:12" x14ac:dyDescent="0.3">
      <c r="C39" s="23" t="s">
        <v>173</v>
      </c>
      <c r="D39" s="16">
        <f t="shared" si="0"/>
        <v>7567386197</v>
      </c>
      <c r="E39" s="16" t="str">
        <f t="shared" si="0"/>
        <v>P.O. Box 622, 7185 Nulla Ave</v>
      </c>
      <c r="F39" s="16" t="str">
        <f t="shared" si="0"/>
        <v>Longview, AZ 53886</v>
      </c>
      <c r="I39" s="24" t="s">
        <v>173</v>
      </c>
      <c r="J39" s="25">
        <v>7567386197</v>
      </c>
      <c r="K39" s="24" t="s">
        <v>174</v>
      </c>
      <c r="L39" s="26" t="s">
        <v>175</v>
      </c>
    </row>
    <row r="40" spans="3:12" x14ac:dyDescent="0.3">
      <c r="C40" s="23" t="s">
        <v>176</v>
      </c>
      <c r="D40" s="16">
        <f t="shared" si="0"/>
        <v>7006731185</v>
      </c>
      <c r="E40" s="16" t="str">
        <f t="shared" si="0"/>
        <v>9007 Purus, Rd.</v>
      </c>
      <c r="F40" s="16" t="str">
        <f t="shared" si="0"/>
        <v>Caguas, OR 45534</v>
      </c>
      <c r="I40" s="24" t="s">
        <v>176</v>
      </c>
      <c r="J40" s="25">
        <v>7006731185</v>
      </c>
      <c r="K40" s="24" t="s">
        <v>177</v>
      </c>
      <c r="L40" s="26" t="s">
        <v>178</v>
      </c>
    </row>
    <row r="41" spans="3:12" x14ac:dyDescent="0.3">
      <c r="C41" s="23" t="s">
        <v>179</v>
      </c>
      <c r="D41" s="16">
        <f t="shared" si="0"/>
        <v>1422066963</v>
      </c>
      <c r="E41" s="16" t="str">
        <f t="shared" si="0"/>
        <v>P.O. Box 381, 3399 Cursus. Street</v>
      </c>
      <c r="F41" s="16" t="str">
        <f t="shared" si="0"/>
        <v>Sandy, IN 63001</v>
      </c>
      <c r="I41" s="24" t="s">
        <v>179</v>
      </c>
      <c r="J41" s="25">
        <v>1422066963</v>
      </c>
      <c r="K41" s="24" t="s">
        <v>180</v>
      </c>
      <c r="L41" s="26" t="s">
        <v>181</v>
      </c>
    </row>
    <row r="42" spans="3:12" x14ac:dyDescent="0.3">
      <c r="C42" s="23" t="s">
        <v>182</v>
      </c>
      <c r="D42" s="16">
        <f t="shared" si="0"/>
        <v>6654014325</v>
      </c>
      <c r="E42" s="16" t="str">
        <f t="shared" si="0"/>
        <v>942-8386 Nec Road</v>
      </c>
      <c r="F42" s="16" t="str">
        <f t="shared" si="0"/>
        <v>Sandpoint, TX 98576</v>
      </c>
      <c r="I42" s="24" t="s">
        <v>182</v>
      </c>
      <c r="J42" s="25">
        <v>6654014325</v>
      </c>
      <c r="K42" s="24" t="s">
        <v>183</v>
      </c>
      <c r="L42" s="26" t="s">
        <v>184</v>
      </c>
    </row>
    <row r="43" spans="3:12" x14ac:dyDescent="0.3">
      <c r="C43" s="23" t="s">
        <v>185</v>
      </c>
      <c r="D43" s="16">
        <f t="shared" si="0"/>
        <v>7597998054</v>
      </c>
      <c r="E43" s="16" t="str">
        <f t="shared" si="0"/>
        <v>P.O. Box 785, 2566 Commodo Avenue</v>
      </c>
      <c r="F43" s="16" t="str">
        <f t="shared" si="0"/>
        <v>LaGrange, SC 30133</v>
      </c>
      <c r="I43" s="24" t="s">
        <v>185</v>
      </c>
      <c r="J43" s="25">
        <v>7597998054</v>
      </c>
      <c r="K43" s="24" t="s">
        <v>186</v>
      </c>
      <c r="L43" s="26" t="s">
        <v>187</v>
      </c>
    </row>
    <row r="44" spans="3:12" x14ac:dyDescent="0.3">
      <c r="C44" s="23" t="s">
        <v>188</v>
      </c>
      <c r="D44" s="16">
        <f t="shared" si="0"/>
        <v>4147328258</v>
      </c>
      <c r="E44" s="16" t="str">
        <f t="shared" si="0"/>
        <v>6091 Nec, Ave</v>
      </c>
      <c r="F44" s="16" t="str">
        <f t="shared" si="0"/>
        <v>Gardner, OH 72407</v>
      </c>
      <c r="I44" s="24" t="s">
        <v>188</v>
      </c>
      <c r="J44" s="25">
        <v>4147328258</v>
      </c>
      <c r="K44" s="24" t="s">
        <v>189</v>
      </c>
      <c r="L44" s="26" t="s">
        <v>190</v>
      </c>
    </row>
    <row r="45" spans="3:12" x14ac:dyDescent="0.3">
      <c r="C45" s="23" t="s">
        <v>191</v>
      </c>
      <c r="D45" s="16">
        <f t="shared" si="0"/>
        <v>5324649456</v>
      </c>
      <c r="E45" s="16" t="str">
        <f t="shared" si="0"/>
        <v>1165 Facilisis Street</v>
      </c>
      <c r="F45" s="16" t="str">
        <f t="shared" si="0"/>
        <v>Meriden, NV 23637</v>
      </c>
      <c r="I45" s="24" t="s">
        <v>191</v>
      </c>
      <c r="J45" s="25">
        <v>5324649456</v>
      </c>
      <c r="K45" s="24" t="s">
        <v>192</v>
      </c>
      <c r="L45" s="26" t="s">
        <v>193</v>
      </c>
    </row>
    <row r="46" spans="3:12" x14ac:dyDescent="0.3">
      <c r="C46" s="23" t="s">
        <v>194</v>
      </c>
      <c r="D46" s="16">
        <f t="shared" si="0"/>
        <v>2433625791</v>
      </c>
      <c r="E46" s="16" t="str">
        <f t="shared" si="0"/>
        <v>Ap #433-517 Vitae Road</v>
      </c>
      <c r="F46" s="16" t="str">
        <f t="shared" si="0"/>
        <v>Scranton, VA 78763</v>
      </c>
      <c r="I46" s="24" t="s">
        <v>194</v>
      </c>
      <c r="J46" s="25">
        <v>2433625791</v>
      </c>
      <c r="K46" s="24" t="s">
        <v>195</v>
      </c>
      <c r="L46" s="26" t="s">
        <v>196</v>
      </c>
    </row>
    <row r="47" spans="3:12" x14ac:dyDescent="0.3">
      <c r="C47" s="23" t="s">
        <v>197</v>
      </c>
      <c r="D47" s="16">
        <f t="shared" si="0"/>
        <v>7994336502</v>
      </c>
      <c r="E47" s="16" t="str">
        <f t="shared" si="0"/>
        <v>P.O. Box 465, 5868 Adipiscing Ave</v>
      </c>
      <c r="F47" s="16" t="str">
        <f t="shared" si="0"/>
        <v>Clearwater, WV 51359</v>
      </c>
      <c r="I47" s="24" t="s">
        <v>197</v>
      </c>
      <c r="J47" s="25">
        <v>7994336502</v>
      </c>
      <c r="K47" s="24" t="s">
        <v>198</v>
      </c>
      <c r="L47" s="26" t="s">
        <v>199</v>
      </c>
    </row>
    <row r="48" spans="3:12" x14ac:dyDescent="0.3">
      <c r="C48" s="23" t="s">
        <v>200</v>
      </c>
      <c r="D48" s="16">
        <f t="shared" si="0"/>
        <v>8137974600</v>
      </c>
      <c r="E48" s="16" t="str">
        <f t="shared" si="0"/>
        <v>Ap #402-5766 Egestas St.</v>
      </c>
      <c r="F48" s="16" t="str">
        <f t="shared" si="0"/>
        <v>Staunton, IA 64324</v>
      </c>
      <c r="I48" s="24" t="s">
        <v>200</v>
      </c>
      <c r="J48" s="25">
        <v>8137974600</v>
      </c>
      <c r="K48" s="24" t="s">
        <v>201</v>
      </c>
      <c r="L48" s="26" t="s">
        <v>202</v>
      </c>
    </row>
    <row r="49" spans="1:12" x14ac:dyDescent="0.3">
      <c r="C49" s="23" t="s">
        <v>203</v>
      </c>
      <c r="D49" s="16">
        <f t="shared" si="0"/>
        <v>9864875227</v>
      </c>
      <c r="E49" s="16" t="str">
        <f t="shared" si="0"/>
        <v>7232 Leo. St.</v>
      </c>
      <c r="F49" s="16" t="str">
        <f t="shared" si="0"/>
        <v>Peabody, NY 24508</v>
      </c>
      <c r="I49" s="24" t="s">
        <v>203</v>
      </c>
      <c r="J49" s="25">
        <v>9864875227</v>
      </c>
      <c r="K49" s="24" t="s">
        <v>204</v>
      </c>
      <c r="L49" s="26" t="s">
        <v>205</v>
      </c>
    </row>
    <row r="50" spans="1:12" x14ac:dyDescent="0.3">
      <c r="C50" s="23" t="s">
        <v>206</v>
      </c>
      <c r="D50" s="16">
        <f t="shared" si="0"/>
        <v>7585867504</v>
      </c>
      <c r="E50" s="16" t="str">
        <f t="shared" si="0"/>
        <v>3389 Egestas St.</v>
      </c>
      <c r="F50" s="16" t="str">
        <f t="shared" si="0"/>
        <v>San Marino, WI 80540</v>
      </c>
      <c r="I50" s="24" t="s">
        <v>206</v>
      </c>
      <c r="J50" s="25">
        <v>7585867504</v>
      </c>
      <c r="K50" s="24" t="s">
        <v>207</v>
      </c>
      <c r="L50" s="26" t="s">
        <v>208</v>
      </c>
    </row>
    <row r="51" spans="1:12" x14ac:dyDescent="0.3">
      <c r="C51" s="23" t="s">
        <v>209</v>
      </c>
      <c r="D51" s="16">
        <f t="shared" si="0"/>
        <v>9806248934</v>
      </c>
      <c r="E51" s="16" t="str">
        <f t="shared" si="0"/>
        <v>P.O. Box 475, 9898 Feugiat Ave</v>
      </c>
      <c r="F51" s="16" t="str">
        <f t="shared" si="0"/>
        <v>Greensboro, OR 96255</v>
      </c>
      <c r="I51" s="24" t="s">
        <v>209</v>
      </c>
      <c r="J51" s="25">
        <v>9806248934</v>
      </c>
      <c r="K51" s="24" t="s">
        <v>210</v>
      </c>
      <c r="L51" s="26" t="s">
        <v>211</v>
      </c>
    </row>
    <row r="52" spans="1:12" x14ac:dyDescent="0.3">
      <c r="C52" s="23" t="s">
        <v>212</v>
      </c>
      <c r="D52" s="16">
        <f t="shared" si="0"/>
        <v>1328677992</v>
      </c>
      <c r="E52" s="16" t="str">
        <f t="shared" si="0"/>
        <v>5093 Eu Street</v>
      </c>
      <c r="F52" s="16" t="str">
        <f t="shared" si="0"/>
        <v>Saint Cloud, NC 71868</v>
      </c>
      <c r="I52" s="24" t="s">
        <v>212</v>
      </c>
      <c r="J52" s="25">
        <v>1328677992</v>
      </c>
      <c r="K52" s="24" t="s">
        <v>213</v>
      </c>
      <c r="L52" s="26" t="s">
        <v>214</v>
      </c>
    </row>
    <row r="53" spans="1:12" x14ac:dyDescent="0.3">
      <c r="C53" s="23" t="s">
        <v>215</v>
      </c>
      <c r="D53" s="16">
        <f t="shared" si="0"/>
        <v>1073007719</v>
      </c>
      <c r="E53" s="16" t="str">
        <f t="shared" si="0"/>
        <v>2718 Nisl St.</v>
      </c>
      <c r="F53" s="16" t="str">
        <f t="shared" si="0"/>
        <v>Hartland, CT 12925</v>
      </c>
      <c r="I53" s="24" t="s">
        <v>215</v>
      </c>
      <c r="J53" s="25">
        <v>1073007719</v>
      </c>
      <c r="K53" s="24" t="s">
        <v>216</v>
      </c>
      <c r="L53" s="26" t="s">
        <v>217</v>
      </c>
    </row>
    <row r="54" spans="1:12" x14ac:dyDescent="0.3">
      <c r="C54" s="23" t="s">
        <v>218</v>
      </c>
      <c r="D54" s="16">
        <f t="shared" si="0"/>
        <v>2854330608</v>
      </c>
      <c r="E54" s="16" t="str">
        <f t="shared" si="0"/>
        <v>855-6659 Feugiat Road</v>
      </c>
      <c r="F54" s="16" t="str">
        <f t="shared" si="0"/>
        <v>Cohoes, CT 85777</v>
      </c>
      <c r="I54" s="24" t="s">
        <v>218</v>
      </c>
      <c r="J54" s="25">
        <v>2854330608</v>
      </c>
      <c r="K54" s="24" t="s">
        <v>219</v>
      </c>
      <c r="L54" s="26" t="s">
        <v>220</v>
      </c>
    </row>
    <row r="55" spans="1:12" x14ac:dyDescent="0.3">
      <c r="C55" s="23" t="s">
        <v>221</v>
      </c>
      <c r="D55" s="16">
        <f t="shared" si="0"/>
        <v>5066578664</v>
      </c>
      <c r="E55" s="16" t="str">
        <f t="shared" si="0"/>
        <v>993-6177 Magna Road</v>
      </c>
      <c r="F55" s="16" t="str">
        <f t="shared" si="0"/>
        <v>Farmer City, IA 18282</v>
      </c>
      <c r="I55" s="24" t="s">
        <v>221</v>
      </c>
      <c r="J55" s="25">
        <v>5066578664</v>
      </c>
      <c r="K55" s="24" t="s">
        <v>222</v>
      </c>
      <c r="L55" s="26" t="s">
        <v>223</v>
      </c>
    </row>
    <row r="56" spans="1:12" x14ac:dyDescent="0.3">
      <c r="C56" s="23" t="s">
        <v>224</v>
      </c>
      <c r="D56" s="16">
        <f t="shared" si="0"/>
        <v>1385326263</v>
      </c>
      <c r="E56" s="16" t="str">
        <f t="shared" si="0"/>
        <v>6063 Nec St.</v>
      </c>
      <c r="F56" s="16" t="str">
        <f t="shared" si="0"/>
        <v>Carson, WI 33521</v>
      </c>
      <c r="I56" s="24" t="s">
        <v>224</v>
      </c>
      <c r="J56" s="25">
        <v>1385326263</v>
      </c>
      <c r="K56" s="24" t="s">
        <v>225</v>
      </c>
      <c r="L56" s="26" t="s">
        <v>226</v>
      </c>
    </row>
    <row r="57" spans="1:12" x14ac:dyDescent="0.3">
      <c r="C57" s="23" t="s">
        <v>227</v>
      </c>
      <c r="D57" s="16">
        <f t="shared" si="0"/>
        <v>9995655729</v>
      </c>
      <c r="E57" s="16" t="str">
        <f t="shared" si="0"/>
        <v>Ap #839-1756 Quisque Street</v>
      </c>
      <c r="F57" s="16" t="str">
        <f t="shared" si="0"/>
        <v>Durant, MN 91640</v>
      </c>
      <c r="I57" s="24" t="s">
        <v>227</v>
      </c>
      <c r="J57" s="25">
        <v>9995655729</v>
      </c>
      <c r="K57" s="24" t="s">
        <v>228</v>
      </c>
      <c r="L57" s="26" t="s">
        <v>229</v>
      </c>
    </row>
    <row r="61" spans="1:12" x14ac:dyDescent="0.3">
      <c r="A61" s="1" t="s">
        <v>57</v>
      </c>
    </row>
    <row r="62" spans="1:12" x14ac:dyDescent="0.3">
      <c r="C62" s="89" t="s">
        <v>67</v>
      </c>
      <c r="D62" s="89"/>
      <c r="E62" s="89"/>
      <c r="F62" s="89"/>
    </row>
    <row r="63" spans="1:12" x14ac:dyDescent="0.3">
      <c r="B63" s="27" t="s">
        <v>553</v>
      </c>
      <c r="C63" s="27" t="s">
        <v>0</v>
      </c>
      <c r="D63" s="27" t="s">
        <v>59</v>
      </c>
      <c r="E63" s="27" t="s">
        <v>230</v>
      </c>
      <c r="F63" s="27" t="s">
        <v>231</v>
      </c>
      <c r="I63" s="27" t="s">
        <v>0</v>
      </c>
      <c r="J63" s="27" t="s">
        <v>59</v>
      </c>
      <c r="K63" s="2" t="s">
        <v>230</v>
      </c>
    </row>
    <row r="64" spans="1:12" x14ac:dyDescent="0.3">
      <c r="B64" t="str">
        <f>CONCATENATE(C64,D64,)</f>
        <v>SmithBrandon</v>
      </c>
      <c r="C64" s="28" t="s">
        <v>18</v>
      </c>
      <c r="D64" s="28" t="s">
        <v>232</v>
      </c>
      <c r="E64" s="28" t="s">
        <v>233</v>
      </c>
      <c r="F64" s="28" t="s">
        <v>234</v>
      </c>
      <c r="I64" s="28" t="s">
        <v>18</v>
      </c>
      <c r="J64" s="28" t="s">
        <v>232</v>
      </c>
      <c r="K64" s="29" t="str">
        <f>VLOOKUP(CONCATENATE(I64,J64),$B$63:$F$75,4,0)</f>
        <v>Greensbo</v>
      </c>
    </row>
    <row r="65" spans="1:11" x14ac:dyDescent="0.3">
      <c r="B65" t="str">
        <f t="shared" ref="B65:B75" si="1">CONCATENATE(C65,D65,)</f>
        <v>SmithDebra</v>
      </c>
      <c r="C65" s="28" t="s">
        <v>18</v>
      </c>
      <c r="D65" s="28" t="s">
        <v>235</v>
      </c>
      <c r="E65" s="28" t="s">
        <v>236</v>
      </c>
      <c r="F65" s="28" t="s">
        <v>237</v>
      </c>
      <c r="I65" s="28" t="s">
        <v>18</v>
      </c>
      <c r="J65" s="28" t="s">
        <v>235</v>
      </c>
      <c r="K65" s="29" t="str">
        <f t="shared" ref="K65:K75" si="2">VLOOKUP(CONCATENATE(I65,J65),$B$63:$F$75,4,0)</f>
        <v>Danbury</v>
      </c>
    </row>
    <row r="66" spans="1:11" x14ac:dyDescent="0.3">
      <c r="B66" t="str">
        <f t="shared" si="1"/>
        <v>CogdellDavid</v>
      </c>
      <c r="C66" s="28" t="s">
        <v>238</v>
      </c>
      <c r="D66" s="28" t="s">
        <v>239</v>
      </c>
      <c r="E66" s="28" t="s">
        <v>240</v>
      </c>
      <c r="F66" s="28" t="s">
        <v>241</v>
      </c>
      <c r="I66" s="28" t="s">
        <v>238</v>
      </c>
      <c r="J66" s="28" t="s">
        <v>239</v>
      </c>
      <c r="K66" s="29" t="str">
        <f t="shared" si="2"/>
        <v>White Lake</v>
      </c>
    </row>
    <row r="67" spans="1:11" x14ac:dyDescent="0.3">
      <c r="B67" t="str">
        <f t="shared" si="1"/>
        <v>AhnJustin</v>
      </c>
      <c r="C67" s="28" t="s">
        <v>242</v>
      </c>
      <c r="D67" s="28" t="s">
        <v>243</v>
      </c>
      <c r="E67" s="28" t="s">
        <v>244</v>
      </c>
      <c r="F67" s="28" t="s">
        <v>245</v>
      </c>
      <c r="I67" s="28" t="s">
        <v>242</v>
      </c>
      <c r="J67" s="28" t="s">
        <v>243</v>
      </c>
      <c r="K67" s="29" t="str">
        <f t="shared" si="2"/>
        <v>Atlanta</v>
      </c>
    </row>
    <row r="68" spans="1:11" x14ac:dyDescent="0.3">
      <c r="B68" t="str">
        <f t="shared" si="1"/>
        <v>GuerraMarguerit</v>
      </c>
      <c r="C68" s="28" t="s">
        <v>246</v>
      </c>
      <c r="D68" s="28" t="s">
        <v>247</v>
      </c>
      <c r="E68" s="28" t="s">
        <v>248</v>
      </c>
      <c r="F68" s="28" t="s">
        <v>249</v>
      </c>
      <c r="I68" s="28" t="s">
        <v>246</v>
      </c>
      <c r="J68" s="28" t="s">
        <v>247</v>
      </c>
      <c r="K68" s="29" t="str">
        <f t="shared" si="2"/>
        <v>Nashville</v>
      </c>
    </row>
    <row r="69" spans="1:11" x14ac:dyDescent="0.3">
      <c r="B69" t="str">
        <f t="shared" si="1"/>
        <v>SmithWillard</v>
      </c>
      <c r="C69" s="28" t="s">
        <v>18</v>
      </c>
      <c r="D69" s="28" t="s">
        <v>250</v>
      </c>
      <c r="E69" s="28" t="s">
        <v>251</v>
      </c>
      <c r="F69" s="28" t="s">
        <v>252</v>
      </c>
      <c r="I69" s="28" t="s">
        <v>18</v>
      </c>
      <c r="J69" s="28" t="s">
        <v>250</v>
      </c>
      <c r="K69" s="29" t="str">
        <f t="shared" si="2"/>
        <v>Windsor</v>
      </c>
    </row>
    <row r="70" spans="1:11" x14ac:dyDescent="0.3">
      <c r="B70" t="str">
        <f t="shared" si="1"/>
        <v>EvansJohn</v>
      </c>
      <c r="C70" s="28" t="s">
        <v>253</v>
      </c>
      <c r="D70" s="28" t="s">
        <v>64</v>
      </c>
      <c r="E70" s="28" t="s">
        <v>254</v>
      </c>
      <c r="F70" s="28" t="s">
        <v>255</v>
      </c>
      <c r="I70" s="28" t="s">
        <v>253</v>
      </c>
      <c r="J70" s="28" t="s">
        <v>64</v>
      </c>
      <c r="K70" s="29" t="str">
        <f t="shared" si="2"/>
        <v>Dallas</v>
      </c>
    </row>
    <row r="71" spans="1:11" x14ac:dyDescent="0.3">
      <c r="B71" t="str">
        <f t="shared" si="1"/>
        <v>RegaladoFelicia</v>
      </c>
      <c r="C71" s="28" t="s">
        <v>256</v>
      </c>
      <c r="D71" s="28" t="s">
        <v>257</v>
      </c>
      <c r="E71" s="28" t="s">
        <v>258</v>
      </c>
      <c r="F71" s="28" t="s">
        <v>241</v>
      </c>
      <c r="I71" s="28" t="s">
        <v>256</v>
      </c>
      <c r="J71" s="28" t="s">
        <v>257</v>
      </c>
      <c r="K71" s="29" t="str">
        <f t="shared" si="2"/>
        <v>New York</v>
      </c>
    </row>
    <row r="72" spans="1:11" x14ac:dyDescent="0.3">
      <c r="B72" t="str">
        <f t="shared" si="1"/>
        <v>BowmanAlexis</v>
      </c>
      <c r="C72" s="28" t="s">
        <v>259</v>
      </c>
      <c r="D72" s="28" t="s">
        <v>260</v>
      </c>
      <c r="E72" s="28" t="s">
        <v>261</v>
      </c>
      <c r="F72" s="28" t="s">
        <v>262</v>
      </c>
      <c r="I72" s="28" t="s">
        <v>259</v>
      </c>
      <c r="J72" s="28" t="s">
        <v>260</v>
      </c>
      <c r="K72" s="29" t="str">
        <f t="shared" si="2"/>
        <v>Washington</v>
      </c>
    </row>
    <row r="73" spans="1:11" x14ac:dyDescent="0.3">
      <c r="B73" t="str">
        <f t="shared" si="1"/>
        <v>OfarrellLorine</v>
      </c>
      <c r="C73" s="28" t="s">
        <v>263</v>
      </c>
      <c r="D73" s="28" t="s">
        <v>264</v>
      </c>
      <c r="E73" s="28" t="s">
        <v>265</v>
      </c>
      <c r="F73" s="28" t="s">
        <v>266</v>
      </c>
      <c r="I73" s="28" t="s">
        <v>263</v>
      </c>
      <c r="J73" s="28" t="s">
        <v>264</v>
      </c>
      <c r="K73" s="29" t="str">
        <f t="shared" si="2"/>
        <v>Sherevepol</v>
      </c>
    </row>
    <row r="74" spans="1:11" x14ac:dyDescent="0.3">
      <c r="B74" t="str">
        <f t="shared" si="1"/>
        <v>MonzoCarol</v>
      </c>
      <c r="C74" s="28" t="s">
        <v>267</v>
      </c>
      <c r="D74" s="28" t="s">
        <v>268</v>
      </c>
      <c r="E74" s="28" t="s">
        <v>269</v>
      </c>
      <c r="F74" s="28" t="s">
        <v>270</v>
      </c>
      <c r="I74" s="28" t="s">
        <v>267</v>
      </c>
      <c r="J74" s="28" t="s">
        <v>268</v>
      </c>
      <c r="K74" s="29" t="str">
        <f t="shared" si="2"/>
        <v>Fort Smith</v>
      </c>
    </row>
    <row r="75" spans="1:11" x14ac:dyDescent="0.3">
      <c r="B75" t="str">
        <f t="shared" si="1"/>
        <v>EatonBrenda</v>
      </c>
      <c r="C75" s="28" t="s">
        <v>271</v>
      </c>
      <c r="D75" s="28" t="s">
        <v>272</v>
      </c>
      <c r="E75" s="28" t="s">
        <v>273</v>
      </c>
      <c r="F75" s="28" t="s">
        <v>274</v>
      </c>
      <c r="I75" s="28" t="s">
        <v>271</v>
      </c>
      <c r="J75" s="28" t="s">
        <v>272</v>
      </c>
      <c r="K75" s="29" t="str">
        <f t="shared" si="2"/>
        <v>Kokomo</v>
      </c>
    </row>
    <row r="79" spans="1:11" x14ac:dyDescent="0.3">
      <c r="A79" s="1" t="s">
        <v>275</v>
      </c>
      <c r="C79" s="90" t="s">
        <v>490</v>
      </c>
      <c r="D79" s="90"/>
      <c r="E79" s="90"/>
      <c r="I79">
        <v>2</v>
      </c>
      <c r="J79">
        <v>3</v>
      </c>
    </row>
    <row r="80" spans="1:11" x14ac:dyDescent="0.3">
      <c r="C80" s="30" t="s">
        <v>32</v>
      </c>
      <c r="D80" s="30" t="s">
        <v>276</v>
      </c>
      <c r="E80" s="30" t="s">
        <v>277</v>
      </c>
      <c r="H80" s="30" t="s">
        <v>32</v>
      </c>
      <c r="I80" s="30" t="s">
        <v>276</v>
      </c>
      <c r="J80" s="30" t="s">
        <v>277</v>
      </c>
    </row>
    <row r="81" spans="3:10" x14ac:dyDescent="0.3">
      <c r="C81" s="31" t="s">
        <v>278</v>
      </c>
      <c r="D81" s="31" t="s">
        <v>279</v>
      </c>
      <c r="E81" s="31">
        <v>220535</v>
      </c>
      <c r="H81" s="31" t="s">
        <v>278</v>
      </c>
      <c r="I81" s="31" t="str">
        <f>IFERROR(VLOOKUP($H81,$C$79:$E$89,I$79,0),VLOOKUP($H81,'8'!$M$10:$O$19,I$79,0))</f>
        <v>Urmila Jadhav</v>
      </c>
      <c r="J81" s="31">
        <f>IFERROR(VLOOKUP($H81,$C$79:$E$89,J$79,0),VLOOKUP($H81,'8'!$M$10:$O$19,J$79,0))</f>
        <v>220535</v>
      </c>
    </row>
    <row r="82" spans="3:10" x14ac:dyDescent="0.3">
      <c r="C82" s="31" t="s">
        <v>280</v>
      </c>
      <c r="D82" s="31" t="s">
        <v>279</v>
      </c>
      <c r="E82" s="31">
        <v>221193</v>
      </c>
      <c r="H82" s="31" t="s">
        <v>280</v>
      </c>
      <c r="I82" s="31" t="str">
        <f>IFERROR(VLOOKUP($H82,$C$79:$E$89,I$79,0),VLOOKUP($H82,'8'!$M$10:$O$19,I$79,0))</f>
        <v>Urmila Jadhav</v>
      </c>
      <c r="J82" s="31">
        <f>IFERROR(VLOOKUP($H82,$C$79:$E$89,J$79,0),VLOOKUP($H82,'8'!$M$10:$O$19,J$79,0))</f>
        <v>221193</v>
      </c>
    </row>
    <row r="83" spans="3:10" x14ac:dyDescent="0.3">
      <c r="C83" s="31" t="s">
        <v>281</v>
      </c>
      <c r="D83" s="31" t="s">
        <v>282</v>
      </c>
      <c r="E83" s="31">
        <v>285011</v>
      </c>
      <c r="H83" s="31" t="s">
        <v>281</v>
      </c>
      <c r="I83" s="31" t="str">
        <f>IFERROR(VLOOKUP($H83,$C$79:$E$89,I$79,0),VLOOKUP($H83,'8'!$M$10:$O$19,I$79,0))</f>
        <v>Gaurav Bhalla</v>
      </c>
      <c r="J83" s="31">
        <f>IFERROR(VLOOKUP($H83,$C$79:$E$89,J$79,0),VLOOKUP($H83,'8'!$M$10:$O$19,J$79,0))</f>
        <v>285011</v>
      </c>
    </row>
    <row r="84" spans="3:10" x14ac:dyDescent="0.3">
      <c r="C84" s="31" t="s">
        <v>283</v>
      </c>
      <c r="D84" s="31" t="s">
        <v>279</v>
      </c>
      <c r="E84" s="31">
        <v>225318</v>
      </c>
      <c r="H84" s="31" t="s">
        <v>283</v>
      </c>
      <c r="I84" s="31" t="str">
        <f>IFERROR(VLOOKUP($H84,$C$79:$E$89,I$79,0),VLOOKUP($H84,'8'!$M$10:$O$19,I$79,0))</f>
        <v>Urmila Jadhav</v>
      </c>
      <c r="J84" s="31">
        <f>IFERROR(VLOOKUP($H84,$C$79:$E$89,J$79,0),VLOOKUP($H84,'8'!$M$10:$O$19,J$79,0))</f>
        <v>225318</v>
      </c>
    </row>
    <row r="85" spans="3:10" x14ac:dyDescent="0.3">
      <c r="C85" s="31" t="s">
        <v>284</v>
      </c>
      <c r="D85" s="31" t="s">
        <v>279</v>
      </c>
      <c r="E85" s="31">
        <v>239768</v>
      </c>
      <c r="H85" s="31" t="s">
        <v>284</v>
      </c>
      <c r="I85" s="31" t="str">
        <f>IFERROR(VLOOKUP($H85,$C$79:$E$89,I$79,0),VLOOKUP($H85,'8'!$M$10:$O$19,I$79,0))</f>
        <v>Urmila Jadhav</v>
      </c>
      <c r="J85" s="31">
        <f>IFERROR(VLOOKUP($H85,$C$79:$E$89,J$79,0),VLOOKUP($H85,'8'!$M$10:$O$19,J$79,0))</f>
        <v>239768</v>
      </c>
    </row>
    <row r="86" spans="3:10" x14ac:dyDescent="0.3">
      <c r="C86" s="31" t="s">
        <v>285</v>
      </c>
      <c r="D86" s="31" t="s">
        <v>279</v>
      </c>
      <c r="E86" s="31">
        <v>292799</v>
      </c>
      <c r="H86" s="31" t="s">
        <v>285</v>
      </c>
      <c r="I86" s="31" t="str">
        <f>IFERROR(VLOOKUP($H86,$C$79:$E$89,I$79,0),VLOOKUP($H86,'8'!$M$10:$O$19,I$79,0))</f>
        <v>Urmila Jadhav</v>
      </c>
      <c r="J86" s="31">
        <f>IFERROR(VLOOKUP($H86,$C$79:$E$89,J$79,0),VLOOKUP($H86,'8'!$M$10:$O$19,J$79,0))</f>
        <v>292799</v>
      </c>
    </row>
    <row r="87" spans="3:10" x14ac:dyDescent="0.3">
      <c r="C87" s="3" t="s">
        <v>286</v>
      </c>
      <c r="D87" s="31" t="s">
        <v>287</v>
      </c>
      <c r="E87" s="31">
        <v>223518</v>
      </c>
      <c r="H87" s="3" t="s">
        <v>286</v>
      </c>
      <c r="I87" s="31" t="str">
        <f>IFERROR(VLOOKUP($H87,$C$79:$E$89,I$79,0),VLOOKUP($H87,'8'!$M$10:$O$19,I$79,0))</f>
        <v>Glen Fernandes</v>
      </c>
      <c r="J87" s="31">
        <f>IFERROR(VLOOKUP($H87,$C$79:$E$89,J$79,0),VLOOKUP($H87,'8'!$M$10:$O$19,J$79,0))</f>
        <v>223518</v>
      </c>
    </row>
    <row r="88" spans="3:10" x14ac:dyDescent="0.3">
      <c r="C88" s="3" t="s">
        <v>288</v>
      </c>
      <c r="D88" s="31" t="s">
        <v>287</v>
      </c>
      <c r="E88" s="31">
        <v>291609</v>
      </c>
      <c r="H88" s="3" t="s">
        <v>288</v>
      </c>
      <c r="I88" s="31" t="str">
        <f>IFERROR(VLOOKUP($H88,$C$79:$E$89,I$79,0),VLOOKUP($H88,'8'!$M$10:$O$19,I$79,0))</f>
        <v>Glen Fernandes</v>
      </c>
      <c r="J88" s="31">
        <f>IFERROR(VLOOKUP($H88,$C$79:$E$89,J$79,0),VLOOKUP($H88,'8'!$M$10:$O$19,J$79,0))</f>
        <v>291609</v>
      </c>
    </row>
    <row r="89" spans="3:10" x14ac:dyDescent="0.3">
      <c r="C89" s="3" t="s">
        <v>289</v>
      </c>
      <c r="D89" s="31" t="s">
        <v>282</v>
      </c>
      <c r="E89" s="31">
        <v>260982</v>
      </c>
      <c r="H89" s="3" t="s">
        <v>289</v>
      </c>
      <c r="I89" s="31" t="str">
        <f>IFERROR(VLOOKUP($H89,$C$79:$E$89,I$79,0),VLOOKUP($H89,'8'!$M$10:$O$19,I$79,0))</f>
        <v>Gaurav Bhalla</v>
      </c>
      <c r="J89" s="31">
        <f>IFERROR(VLOOKUP($H89,$C$79:$E$89,J$79,0),VLOOKUP($H89,'8'!$M$10:$O$19,J$79,0))</f>
        <v>260982</v>
      </c>
    </row>
    <row r="90" spans="3:10" x14ac:dyDescent="0.3">
      <c r="H90" s="3" t="s">
        <v>290</v>
      </c>
      <c r="I90" s="31" t="str">
        <f>IFERROR(VLOOKUP($H90,$C$79:$E$89,I$79,0),VLOOKUP($H90,'8'!$M$10:$O$19,I$79,0))</f>
        <v>Gaurav Bhalla</v>
      </c>
      <c r="J90" s="31">
        <f>IFERROR(VLOOKUP($H90,$C$79:$E$89,J$79,0),VLOOKUP($H90,'8'!$M$10:$O$19,J$79,0))</f>
        <v>257620</v>
      </c>
    </row>
    <row r="91" spans="3:10" x14ac:dyDescent="0.3">
      <c r="H91" s="3" t="s">
        <v>291</v>
      </c>
      <c r="I91" s="31" t="str">
        <f>IFERROR(VLOOKUP($H91,$C$79:$E$89,I$79,0),VLOOKUP($H91,'8'!$M$10:$O$19,I$79,0))</f>
        <v>Gaurav Bhalla</v>
      </c>
      <c r="J91" s="31">
        <f>IFERROR(VLOOKUP($H91,$C$79:$E$89,J$79,0),VLOOKUP($H91,'8'!$M$10:$O$19,J$79,0))</f>
        <v>213588</v>
      </c>
    </row>
    <row r="92" spans="3:10" x14ac:dyDescent="0.3">
      <c r="H92" s="3" t="s">
        <v>292</v>
      </c>
      <c r="I92" s="31" t="str">
        <f>IFERROR(VLOOKUP($H92,$C$79:$E$89,I$79,0),VLOOKUP($H92,'8'!$M$10:$O$19,I$79,0))</f>
        <v>Gaurav Bhalla</v>
      </c>
      <c r="J92" s="31">
        <f>IFERROR(VLOOKUP($H92,$C$79:$E$89,J$79,0),VLOOKUP($H92,'8'!$M$10:$O$19,J$79,0))</f>
        <v>246925</v>
      </c>
    </row>
    <row r="93" spans="3:10" x14ac:dyDescent="0.3">
      <c r="H93" s="3" t="s">
        <v>293</v>
      </c>
      <c r="I93" s="31" t="str">
        <f>IFERROR(VLOOKUP($H93,$C$79:$E$89,I$79,0),VLOOKUP($H93,'8'!$M$10:$O$19,I$79,0))</f>
        <v>Gaurav Bhalla</v>
      </c>
      <c r="J93" s="31">
        <f>IFERROR(VLOOKUP($H93,$C$79:$E$89,J$79,0),VLOOKUP($H93,'8'!$M$10:$O$19,J$79,0))</f>
        <v>263847</v>
      </c>
    </row>
    <row r="94" spans="3:10" x14ac:dyDescent="0.3">
      <c r="H94" s="3" t="s">
        <v>294</v>
      </c>
      <c r="I94" s="31" t="str">
        <f>IFERROR(VLOOKUP($H94,$C$79:$E$89,I$79,0),VLOOKUP($H94,'8'!$M$10:$O$19,I$79,0))</f>
        <v>Gaurav Bhalla</v>
      </c>
      <c r="J94" s="31">
        <f>IFERROR(VLOOKUP($H94,$C$79:$E$89,J$79,0),VLOOKUP($H94,'8'!$M$10:$O$19,J$79,0))</f>
        <v>261482</v>
      </c>
    </row>
    <row r="95" spans="3:10" x14ac:dyDescent="0.3">
      <c r="H95" s="3" t="s">
        <v>295</v>
      </c>
      <c r="I95" s="31" t="str">
        <f>IFERROR(VLOOKUP($H95,$C$79:$E$89,I$79,0),VLOOKUP($H95,'8'!$M$10:$O$19,I$79,0))</f>
        <v>Gaurav Bhalla</v>
      </c>
      <c r="J95" s="31">
        <f>IFERROR(VLOOKUP($H95,$C$79:$E$89,J$79,0),VLOOKUP($H95,'8'!$M$10:$O$19,J$79,0))</f>
        <v>265672</v>
      </c>
    </row>
    <row r="96" spans="3:10" x14ac:dyDescent="0.3">
      <c r="H96" s="3" t="s">
        <v>296</v>
      </c>
      <c r="I96" s="31" t="str">
        <f>IFERROR(VLOOKUP($H96,$C$79:$E$89,I$79,0),VLOOKUP($H96,'8'!$M$10:$O$19,I$79,0))</f>
        <v>Gaurav Bhalla</v>
      </c>
      <c r="J96" s="31">
        <f>IFERROR(VLOOKUP($H96,$C$79:$E$89,J$79,0),VLOOKUP($H96,'8'!$M$10:$O$19,J$79,0))</f>
        <v>233323</v>
      </c>
    </row>
    <row r="97" spans="8:10" x14ac:dyDescent="0.3">
      <c r="H97" s="3" t="s">
        <v>297</v>
      </c>
      <c r="I97" s="31" t="str">
        <f>IFERROR(VLOOKUP($H97,$C$79:$E$89,I$79,0),VLOOKUP($H97,'8'!$M$10:$O$19,I$79,0))</f>
        <v>Gaurav Bhalla</v>
      </c>
      <c r="J97" s="31">
        <f>IFERROR(VLOOKUP($H97,$C$79:$E$89,J$79,0),VLOOKUP($H97,'8'!$M$10:$O$19,J$79,0))</f>
        <v>210073</v>
      </c>
    </row>
    <row r="266" spans="9:12" x14ac:dyDescent="0.3">
      <c r="I266" s="24" t="s">
        <v>298</v>
      </c>
      <c r="J266" s="25">
        <v>2206745712</v>
      </c>
      <c r="K266" s="24" t="s">
        <v>299</v>
      </c>
      <c r="L266" s="26" t="s">
        <v>300</v>
      </c>
    </row>
  </sheetData>
  <mergeCells count="3">
    <mergeCell ref="I3:L3"/>
    <mergeCell ref="C62:F62"/>
    <mergeCell ref="C79:E79"/>
  </mergeCells>
  <hyperlinks>
    <hyperlink ref="K1" location="Master!A1" display="Back Hom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23"/>
  <sheetViews>
    <sheetView showGridLines="0" workbookViewId="0">
      <pane ySplit="1" topLeftCell="A2" activePane="bottomLeft" state="frozen"/>
      <selection activeCell="N2" sqref="N2:O2"/>
      <selection pane="bottomLeft" activeCell="E7" sqref="E7"/>
    </sheetView>
  </sheetViews>
  <sheetFormatPr defaultRowHeight="14.4" x14ac:dyDescent="0.3"/>
  <cols>
    <col min="3" max="3" width="10" bestFit="1" customWidth="1"/>
    <col min="4" max="4" width="12.5546875" bestFit="1" customWidth="1"/>
    <col min="5" max="5" width="18" bestFit="1" customWidth="1"/>
    <col min="13" max="13" width="16.33203125" bestFit="1" customWidth="1"/>
    <col min="14" max="14" width="18.33203125" bestFit="1" customWidth="1"/>
    <col min="15" max="15" width="7.109375" bestFit="1" customWidth="1"/>
  </cols>
  <sheetData>
    <row r="1" spans="1:15" x14ac:dyDescent="0.3">
      <c r="A1" s="63"/>
    </row>
    <row r="5" spans="1:15" x14ac:dyDescent="0.3">
      <c r="B5" s="2" t="s">
        <v>54</v>
      </c>
      <c r="C5" s="2" t="s">
        <v>55</v>
      </c>
      <c r="D5" s="2" t="s">
        <v>56</v>
      </c>
      <c r="E5" s="12" t="s">
        <v>554</v>
      </c>
    </row>
    <row r="6" spans="1:15" x14ac:dyDescent="0.3">
      <c r="B6" s="3">
        <v>1800</v>
      </c>
      <c r="C6" s="3">
        <v>35</v>
      </c>
      <c r="D6" s="13">
        <f>B6/C6</f>
        <v>51.428571428571431</v>
      </c>
      <c r="E6" s="14">
        <f>IFERROR(D6,0)</f>
        <v>51.428571428571431</v>
      </c>
    </row>
    <row r="7" spans="1:15" x14ac:dyDescent="0.3">
      <c r="B7" s="3">
        <v>55</v>
      </c>
      <c r="C7" s="3">
        <v>0</v>
      </c>
      <c r="D7" s="13" t="e">
        <f t="shared" ref="D7:D14" si="0">B7/C7</f>
        <v>#DIV/0!</v>
      </c>
      <c r="E7" s="14">
        <f t="shared" ref="E7:E8" si="1">IFERROR(D7,0)</f>
        <v>0</v>
      </c>
      <c r="H7" t="s">
        <v>555</v>
      </c>
    </row>
    <row r="8" spans="1:15" x14ac:dyDescent="0.3">
      <c r="B8" s="3"/>
      <c r="C8" s="3">
        <v>23</v>
      </c>
      <c r="D8" s="13">
        <f t="shared" si="0"/>
        <v>0</v>
      </c>
      <c r="E8" s="14">
        <f t="shared" si="1"/>
        <v>0</v>
      </c>
    </row>
    <row r="10" spans="1:15" x14ac:dyDescent="0.3">
      <c r="M10" s="90" t="s">
        <v>491</v>
      </c>
      <c r="N10" s="90"/>
      <c r="O10" s="90"/>
    </row>
    <row r="11" spans="1:15" x14ac:dyDescent="0.3">
      <c r="A11" s="1" t="s">
        <v>57</v>
      </c>
      <c r="M11" s="30" t="s">
        <v>32</v>
      </c>
      <c r="N11" s="30" t="s">
        <v>276</v>
      </c>
      <c r="O11" s="30" t="s">
        <v>277</v>
      </c>
    </row>
    <row r="12" spans="1:15" x14ac:dyDescent="0.3">
      <c r="M12" s="3" t="s">
        <v>290</v>
      </c>
      <c r="N12" s="31" t="s">
        <v>282</v>
      </c>
      <c r="O12" s="31">
        <v>257620</v>
      </c>
    </row>
    <row r="13" spans="1:15" x14ac:dyDescent="0.3">
      <c r="M13" s="3" t="s">
        <v>291</v>
      </c>
      <c r="N13" s="31" t="s">
        <v>282</v>
      </c>
      <c r="O13" s="31">
        <v>213588</v>
      </c>
    </row>
    <row r="14" spans="1:15" x14ac:dyDescent="0.3">
      <c r="B14" s="15">
        <v>829</v>
      </c>
      <c r="C14" s="15">
        <v>2</v>
      </c>
      <c r="D14" s="16">
        <f t="shared" si="0"/>
        <v>414.5</v>
      </c>
      <c r="E14" s="16">
        <f t="shared" ref="E14:E23" si="2">IFERROR(D14,0)</f>
        <v>414.5</v>
      </c>
      <c r="M14" s="3" t="s">
        <v>292</v>
      </c>
      <c r="N14" s="31" t="s">
        <v>282</v>
      </c>
      <c r="O14" s="31">
        <v>246925</v>
      </c>
    </row>
    <row r="15" spans="1:15" x14ac:dyDescent="0.3">
      <c r="B15" s="15">
        <v>953</v>
      </c>
      <c r="C15" s="15">
        <v>0</v>
      </c>
      <c r="D15" s="16" t="e">
        <f t="shared" ref="D15:D23" si="3">B15/C15</f>
        <v>#DIV/0!</v>
      </c>
      <c r="E15" s="16">
        <f t="shared" si="2"/>
        <v>0</v>
      </c>
      <c r="M15" s="3" t="s">
        <v>293</v>
      </c>
      <c r="N15" s="31" t="s">
        <v>282</v>
      </c>
      <c r="O15" s="31">
        <v>263847</v>
      </c>
    </row>
    <row r="16" spans="1:15" x14ac:dyDescent="0.3">
      <c r="B16" s="15">
        <v>946</v>
      </c>
      <c r="C16" s="15">
        <v>4</v>
      </c>
      <c r="D16" s="16">
        <f t="shared" si="3"/>
        <v>236.5</v>
      </c>
      <c r="E16" s="16">
        <f t="shared" si="2"/>
        <v>236.5</v>
      </c>
      <c r="M16" s="3" t="s">
        <v>294</v>
      </c>
      <c r="N16" s="31" t="s">
        <v>282</v>
      </c>
      <c r="O16" s="31">
        <v>261482</v>
      </c>
    </row>
    <row r="17" spans="2:15" x14ac:dyDescent="0.3">
      <c r="B17" s="15">
        <v>604</v>
      </c>
      <c r="C17" s="15">
        <v>4</v>
      </c>
      <c r="D17" s="16">
        <f t="shared" si="3"/>
        <v>151</v>
      </c>
      <c r="E17" s="16">
        <f t="shared" si="2"/>
        <v>151</v>
      </c>
      <c r="M17" s="3" t="s">
        <v>295</v>
      </c>
      <c r="N17" s="31" t="s">
        <v>282</v>
      </c>
      <c r="O17" s="31">
        <v>265672</v>
      </c>
    </row>
    <row r="18" spans="2:15" x14ac:dyDescent="0.3">
      <c r="B18" s="15">
        <v>576</v>
      </c>
      <c r="C18" s="15">
        <v>3</v>
      </c>
      <c r="D18" s="16">
        <f t="shared" si="3"/>
        <v>192</v>
      </c>
      <c r="E18" s="16">
        <f t="shared" si="2"/>
        <v>192</v>
      </c>
      <c r="M18" s="3" t="s">
        <v>296</v>
      </c>
      <c r="N18" s="31" t="s">
        <v>282</v>
      </c>
      <c r="O18" s="31">
        <v>233323</v>
      </c>
    </row>
    <row r="19" spans="2:15" x14ac:dyDescent="0.3">
      <c r="B19" s="15">
        <v>554</v>
      </c>
      <c r="C19" s="15">
        <v>5</v>
      </c>
      <c r="D19" s="16">
        <f t="shared" si="3"/>
        <v>110.8</v>
      </c>
      <c r="E19" s="16">
        <f t="shared" si="2"/>
        <v>110.8</v>
      </c>
      <c r="M19" s="3" t="s">
        <v>297</v>
      </c>
      <c r="N19" s="31" t="s">
        <v>282</v>
      </c>
      <c r="O19" s="31">
        <v>210073</v>
      </c>
    </row>
    <row r="20" spans="2:15" x14ac:dyDescent="0.3">
      <c r="B20" s="15">
        <v>637</v>
      </c>
      <c r="C20" s="15">
        <v>0</v>
      </c>
      <c r="D20" s="16" t="e">
        <f t="shared" si="3"/>
        <v>#DIV/0!</v>
      </c>
      <c r="E20" s="16">
        <f t="shared" si="2"/>
        <v>0</v>
      </c>
    </row>
    <row r="21" spans="2:15" x14ac:dyDescent="0.3">
      <c r="B21" s="15">
        <v>560</v>
      </c>
      <c r="C21" s="15">
        <v>2</v>
      </c>
      <c r="D21" s="16">
        <f t="shared" si="3"/>
        <v>280</v>
      </c>
      <c r="E21" s="16">
        <f t="shared" si="2"/>
        <v>280</v>
      </c>
    </row>
    <row r="22" spans="2:15" x14ac:dyDescent="0.3">
      <c r="B22" s="15">
        <v>672</v>
      </c>
      <c r="C22" s="15">
        <v>4</v>
      </c>
      <c r="D22" s="16">
        <f t="shared" si="3"/>
        <v>168</v>
      </c>
      <c r="E22" s="16">
        <f t="shared" si="2"/>
        <v>168</v>
      </c>
    </row>
    <row r="23" spans="2:15" x14ac:dyDescent="0.3">
      <c r="B23" s="15">
        <v>728</v>
      </c>
      <c r="C23" s="15">
        <v>10</v>
      </c>
      <c r="D23" s="16">
        <f t="shared" si="3"/>
        <v>72.8</v>
      </c>
      <c r="E23" s="16">
        <f t="shared" si="2"/>
        <v>72.8</v>
      </c>
    </row>
  </sheetData>
  <mergeCells count="1">
    <mergeCell ref="M10:O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5"/>
  <sheetViews>
    <sheetView showGridLines="0" workbookViewId="0">
      <pane ySplit="1" topLeftCell="A2" activePane="bottomLeft" state="frozen"/>
      <selection activeCell="N2" sqref="N2:O2"/>
      <selection pane="bottomLeft" activeCell="D6" sqref="D6:D15"/>
    </sheetView>
  </sheetViews>
  <sheetFormatPr defaultRowHeight="14.4" x14ac:dyDescent="0.3"/>
  <cols>
    <col min="3" max="3" width="9.88671875" bestFit="1" customWidth="1"/>
    <col min="4" max="4" width="8.44140625" bestFit="1" customWidth="1"/>
    <col min="8" max="8" width="7.88671875" bestFit="1" customWidth="1"/>
    <col min="9" max="9" width="9.88671875" bestFit="1" customWidth="1"/>
    <col min="10" max="10" width="9.44140625" bestFit="1" customWidth="1"/>
    <col min="11" max="11" width="8.44140625" bestFit="1" customWidth="1"/>
    <col min="12" max="12" width="7.109375" bestFit="1" customWidth="1"/>
    <col min="17" max="17" width="10.6640625" bestFit="1" customWidth="1"/>
  </cols>
  <sheetData>
    <row r="1" spans="1:12" x14ac:dyDescent="0.3">
      <c r="A1" s="63">
        <v>9</v>
      </c>
    </row>
    <row r="4" spans="1:12" x14ac:dyDescent="0.3">
      <c r="C4">
        <v>2</v>
      </c>
      <c r="D4">
        <v>3</v>
      </c>
    </row>
    <row r="5" spans="1:12" x14ac:dyDescent="0.3">
      <c r="B5" s="2" t="s">
        <v>301</v>
      </c>
      <c r="C5" s="12" t="s">
        <v>302</v>
      </c>
      <c r="D5" s="12" t="s">
        <v>303</v>
      </c>
      <c r="H5" s="2" t="s">
        <v>301</v>
      </c>
      <c r="I5" s="3">
        <v>101</v>
      </c>
      <c r="J5" s="3">
        <v>102</v>
      </c>
      <c r="K5" s="3">
        <v>103</v>
      </c>
      <c r="L5" s="3">
        <v>104</v>
      </c>
    </row>
    <row r="6" spans="1:12" x14ac:dyDescent="0.3">
      <c r="B6" s="3">
        <v>104</v>
      </c>
      <c r="C6" s="16" t="str">
        <f>HLOOKUP($B6,$H$5:$L$7,C$4,0)</f>
        <v>Printer</v>
      </c>
      <c r="D6" s="16" t="str">
        <f>HLOOKUP($B6,$H$5:$L$7,D$4,0)</f>
        <v>HP</v>
      </c>
      <c r="H6" s="2" t="s">
        <v>302</v>
      </c>
      <c r="I6" s="3" t="s">
        <v>304</v>
      </c>
      <c r="J6" s="3" t="s">
        <v>305</v>
      </c>
      <c r="K6" s="3" t="s">
        <v>306</v>
      </c>
      <c r="L6" s="3" t="s">
        <v>307</v>
      </c>
    </row>
    <row r="7" spans="1:12" x14ac:dyDescent="0.3">
      <c r="B7" s="3">
        <v>103</v>
      </c>
      <c r="C7" s="16" t="str">
        <f t="shared" ref="C7:D15" si="0">HLOOKUP($B7,$H$5:$L$7,C$4,0)</f>
        <v>Mouse</v>
      </c>
      <c r="D7" s="16" t="str">
        <f t="shared" si="0"/>
        <v>Logitech</v>
      </c>
      <c r="H7" s="2" t="s">
        <v>303</v>
      </c>
      <c r="I7" s="3" t="s">
        <v>308</v>
      </c>
      <c r="J7" s="3" t="s">
        <v>309</v>
      </c>
      <c r="K7" s="3" t="s">
        <v>309</v>
      </c>
      <c r="L7" s="3" t="s">
        <v>310</v>
      </c>
    </row>
    <row r="8" spans="1:12" x14ac:dyDescent="0.3">
      <c r="B8" s="3">
        <v>104</v>
      </c>
      <c r="C8" s="16" t="str">
        <f t="shared" si="0"/>
        <v>Printer</v>
      </c>
      <c r="D8" s="16" t="str">
        <f t="shared" si="0"/>
        <v>HP</v>
      </c>
    </row>
    <row r="9" spans="1:12" x14ac:dyDescent="0.3">
      <c r="B9" s="3">
        <v>101</v>
      </c>
      <c r="C9" s="16" t="str">
        <f t="shared" si="0"/>
        <v>Computer</v>
      </c>
      <c r="D9" s="16" t="str">
        <f t="shared" si="0"/>
        <v>Dell</v>
      </c>
    </row>
    <row r="10" spans="1:12" x14ac:dyDescent="0.3">
      <c r="B10" s="3">
        <v>102</v>
      </c>
      <c r="C10" s="16" t="str">
        <f t="shared" si="0"/>
        <v>Keyboard</v>
      </c>
      <c r="D10" s="16" t="str">
        <f t="shared" si="0"/>
        <v>Logitech</v>
      </c>
    </row>
    <row r="11" spans="1:12" x14ac:dyDescent="0.3">
      <c r="B11" s="3">
        <v>103</v>
      </c>
      <c r="C11" s="16" t="str">
        <f t="shared" si="0"/>
        <v>Mouse</v>
      </c>
      <c r="D11" s="16" t="str">
        <f t="shared" si="0"/>
        <v>Logitech</v>
      </c>
    </row>
    <row r="12" spans="1:12" x14ac:dyDescent="0.3">
      <c r="B12" s="3">
        <v>101</v>
      </c>
      <c r="C12" s="16" t="str">
        <f t="shared" si="0"/>
        <v>Computer</v>
      </c>
      <c r="D12" s="16" t="str">
        <f t="shared" si="0"/>
        <v>Dell</v>
      </c>
    </row>
    <row r="13" spans="1:12" x14ac:dyDescent="0.3">
      <c r="B13" s="3">
        <v>104</v>
      </c>
      <c r="C13" s="16" t="str">
        <f t="shared" si="0"/>
        <v>Printer</v>
      </c>
      <c r="D13" s="16" t="str">
        <f t="shared" si="0"/>
        <v>HP</v>
      </c>
    </row>
    <row r="14" spans="1:12" x14ac:dyDescent="0.3">
      <c r="B14" s="3">
        <v>101</v>
      </c>
      <c r="C14" s="16" t="str">
        <f t="shared" si="0"/>
        <v>Computer</v>
      </c>
      <c r="D14" s="16" t="str">
        <f t="shared" si="0"/>
        <v>Dell</v>
      </c>
    </row>
    <row r="15" spans="1:12" x14ac:dyDescent="0.3">
      <c r="B15" s="3">
        <v>102</v>
      </c>
      <c r="C15" s="16" t="str">
        <f t="shared" si="0"/>
        <v>Keyboard</v>
      </c>
      <c r="D15" s="16" t="str">
        <f t="shared" si="0"/>
        <v>Logitech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Practice Sheet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</dc:creator>
  <cp:lastModifiedBy>Anish Malhotra</cp:lastModifiedBy>
  <dcterms:created xsi:type="dcterms:W3CDTF">2018-02-08T06:40:21Z</dcterms:created>
  <dcterms:modified xsi:type="dcterms:W3CDTF">2018-08-10T13:30:01Z</dcterms:modified>
</cp:coreProperties>
</file>