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/>
  <xr:revisionPtr revIDLastSave="0" documentId="11_3C0ADAD8AD3E5BD1678BDF3985CD58942898AF4F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main sheet" sheetId="1" r:id="rId1"/>
    <sheet name="Sheet 1" sheetId="2" r:id="rId2"/>
    <sheet name="Sheet 2" sheetId="3" r:id="rId3"/>
    <sheet name="Sheet 3" sheetId="4" r:id="rId4"/>
    <sheet name="Sheet 4" sheetId="5" r:id="rId5"/>
    <sheet name="interest equation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6" l="1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B188" i="5"/>
  <c r="P176" i="5"/>
  <c r="I176" i="5"/>
  <c r="T164" i="5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S164" i="5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R164" i="5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M164" i="5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L164" i="5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K164" i="5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F164" i="5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E164" i="5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D164" i="5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AA163" i="5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Z163" i="5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Y163" i="5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W122" i="5"/>
  <c r="P122" i="5"/>
  <c r="I122" i="5"/>
  <c r="B122" i="5"/>
  <c r="AA110" i="5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Z110" i="5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Y110" i="5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T110" i="5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S110" i="5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R110" i="5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M110" i="5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L110" i="5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K110" i="5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F110" i="5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E110" i="5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D110" i="5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W68" i="5"/>
  <c r="P68" i="5"/>
  <c r="I68" i="5"/>
  <c r="B68" i="5"/>
  <c r="AA56" i="5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Z56" i="5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Y56" i="5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T56" i="5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S56" i="5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R56" i="5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M56" i="5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L56" i="5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56" i="5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F56" i="5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E56" i="5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D56" i="5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W16" i="5"/>
  <c r="P16" i="5"/>
  <c r="I16" i="5"/>
  <c r="B16" i="5"/>
  <c r="B28" i="5" s="1"/>
  <c r="B40" i="5" s="1"/>
  <c r="AA4" i="5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Y4" i="5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P180" i="4"/>
  <c r="I180" i="4"/>
  <c r="B180" i="4"/>
  <c r="T168" i="4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S168" i="4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R168" i="4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M168" i="4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L168" i="4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K168" i="4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F168" i="4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E168" i="4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D168" i="4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AD127" i="4"/>
  <c r="W127" i="4"/>
  <c r="P127" i="4"/>
  <c r="I127" i="4"/>
  <c r="B127" i="4"/>
  <c r="AH115" i="4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G115" i="4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F115" i="4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A115" i="4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Z115" i="4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Y115" i="4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T115" i="4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S115" i="4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R115" i="4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M115" i="4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L115" i="4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K115" i="4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F115" i="4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E115" i="4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D115" i="4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AD74" i="4"/>
  <c r="W74" i="4"/>
  <c r="P74" i="4"/>
  <c r="I74" i="4"/>
  <c r="B74" i="4"/>
  <c r="AH62" i="4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G62" i="4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F62" i="4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A62" i="4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Z62" i="4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Y62" i="4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T62" i="4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S62" i="4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R62" i="4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M62" i="4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K62" i="4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F62" i="4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E62" i="4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D62" i="4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W15" i="4"/>
  <c r="P15" i="4"/>
  <c r="I15" i="4"/>
  <c r="B15" i="4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W174" i="3"/>
  <c r="P174" i="3"/>
  <c r="I174" i="3"/>
  <c r="B174" i="3"/>
  <c r="AA161" i="3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Z161" i="3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Y161" i="3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T161" i="3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S161" i="3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R161" i="3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M161" i="3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L161" i="3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K161" i="3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F161" i="3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E161" i="3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D161" i="3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W122" i="3"/>
  <c r="P122" i="3"/>
  <c r="I122" i="3"/>
  <c r="B122" i="3"/>
  <c r="AA109" i="3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Z109" i="3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Y109" i="3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T109" i="3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R109" i="3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M109" i="3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L109" i="3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K109" i="3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F109" i="3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E109" i="3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109" i="3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W68" i="3"/>
  <c r="P68" i="3"/>
  <c r="I68" i="3"/>
  <c r="B68" i="3"/>
  <c r="AA55" i="3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Z55" i="3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Y55" i="3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T55" i="3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S55" i="3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R55" i="3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M55" i="3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L55" i="3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K55" i="3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F55" i="3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E55" i="3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D55" i="3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W16" i="3"/>
  <c r="P16" i="3"/>
  <c r="I16" i="3"/>
  <c r="B16" i="3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W178" i="2"/>
  <c r="P178" i="2"/>
  <c r="I178" i="2"/>
  <c r="B178" i="2"/>
  <c r="AA165" i="2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Z165" i="2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Y165" i="2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T165" i="2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S165" i="2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R165" i="2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M165" i="2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L165" i="2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K165" i="2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F165" i="2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E165" i="2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D165" i="2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W124" i="2"/>
  <c r="P124" i="2"/>
  <c r="I124" i="2"/>
  <c r="B124" i="2"/>
  <c r="AA111" i="2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Z111" i="2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Y111" i="2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T111" i="2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S111" i="2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R111" i="2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M111" i="2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L111" i="2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K111" i="2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F111" i="2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E111" i="2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D111" i="2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W70" i="2"/>
  <c r="P70" i="2"/>
  <c r="I70" i="2"/>
  <c r="B70" i="2"/>
  <c r="AA57" i="2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Z57" i="2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Y57" i="2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T57" i="2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S57" i="2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R57" i="2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K57" i="2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F57" i="2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D57" i="2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W16" i="2"/>
  <c r="P16" i="2"/>
  <c r="I16" i="2"/>
  <c r="I28" i="2" s="1"/>
  <c r="I40" i="2" s="1"/>
  <c r="B16" i="2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K71" i="1"/>
  <c r="J71" i="1"/>
  <c r="I71" i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O15" i="1"/>
  <c r="D15" i="1"/>
  <c r="E15" i="1" s="1"/>
  <c r="D14" i="1"/>
  <c r="E14" i="1" s="1"/>
  <c r="D13" i="1"/>
  <c r="E13" i="1" s="1"/>
  <c r="D12" i="1"/>
  <c r="E12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E7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O27" i="1" l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K74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B28" i="2"/>
  <c r="F16" i="2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P28" i="2"/>
  <c r="T16" i="2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S16" i="2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R16" i="2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W28" i="2"/>
  <c r="AA16" i="2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Z16" i="2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Y16" i="2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B82" i="2"/>
  <c r="F70" i="2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E70" i="2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D70" i="2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I82" i="2"/>
  <c r="M70" i="2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L70" i="2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P82" i="2"/>
  <c r="T70" i="2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S70" i="2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W82" i="2"/>
  <c r="AA70" i="2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Z70" i="2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Y70" i="2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B136" i="2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E124" i="2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D124" i="2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I136" i="2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L124" i="2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K124" i="2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P136" i="2"/>
  <c r="T124" i="2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S124" i="2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R124" i="2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W136" i="2"/>
  <c r="AA124" i="2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Z124" i="2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Y124" i="2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B190" i="2"/>
  <c r="F178" i="2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E178" i="2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D178" i="2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I190" i="2"/>
  <c r="M178" i="2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L178" i="2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P190" i="2"/>
  <c r="T178" i="2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S178" i="2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R178" i="2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W190" i="2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Z178" i="2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Y178" i="2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B28" i="3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D16" i="3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I28" i="3"/>
  <c r="M16" i="3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P28" i="3"/>
  <c r="T16" i="3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S16" i="3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R16" i="3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W28" i="3"/>
  <c r="AA16" i="3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Z16" i="3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Y16" i="3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B80" i="3"/>
  <c r="F68" i="3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E68" i="3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D68" i="3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I80" i="3"/>
  <c r="M68" i="3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L68" i="3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K68" i="3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P80" i="3"/>
  <c r="T68" i="3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S68" i="3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R68" i="3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W80" i="3"/>
  <c r="AA68" i="3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Z68" i="3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Y68" i="3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B134" i="3"/>
  <c r="F122" i="3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E122" i="3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D122" i="3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I134" i="3"/>
  <c r="M122" i="3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L122" i="3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K122" i="3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P134" i="3"/>
  <c r="T122" i="3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S122" i="3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R122" i="3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W134" i="3"/>
  <c r="AA122" i="3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Z122" i="3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Y122" i="3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B186" i="3"/>
  <c r="F174" i="3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E174" i="3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D174" i="3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I186" i="3"/>
  <c r="M174" i="3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L174" i="3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K174" i="3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P186" i="3"/>
  <c r="T174" i="3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S174" i="3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R174" i="3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W186" i="3"/>
  <c r="AA174" i="3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Z174" i="3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Y174" i="3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B27" i="4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I27" i="4"/>
  <c r="M15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L15" i="4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K15" i="4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P27" i="4"/>
  <c r="T15" i="4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S15" i="4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R15" i="4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W27" i="4"/>
  <c r="AA15" i="4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Z15" i="4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Y15" i="4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B86" i="4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D74" i="4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I86" i="4"/>
  <c r="M74" i="4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K74" i="4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P86" i="4"/>
  <c r="T74" i="4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S74" i="4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W86" i="4"/>
  <c r="AA74" i="4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Z74" i="4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Y74" i="4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AD86" i="4"/>
  <c r="AH74" i="4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G74" i="4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F74" i="4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B139" i="4"/>
  <c r="F127" i="4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E127" i="4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D127" i="4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I139" i="4"/>
  <c r="M127" i="4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L127" i="4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K127" i="4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P139" i="4"/>
  <c r="T127" i="4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S127" i="4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R127" i="4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W139" i="4"/>
  <c r="AA127" i="4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Z127" i="4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Y127" i="4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AD139" i="4"/>
  <c r="AH127" i="4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G127" i="4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F127" i="4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B192" i="4"/>
  <c r="F180" i="4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E180" i="4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D180" i="4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I192" i="4"/>
  <c r="M180" i="4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L180" i="4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K180" i="4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P192" i="4"/>
  <c r="T180" i="4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S180" i="4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R180" i="4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I28" i="5"/>
  <c r="M16" i="5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L16" i="5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K16" i="5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P28" i="5"/>
  <c r="T16" i="5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S16" i="5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R16" i="5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W28" i="5"/>
  <c r="AA16" i="5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Z16" i="5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Y16" i="5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B80" i="5"/>
  <c r="F68" i="5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E68" i="5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D68" i="5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I80" i="5"/>
  <c r="M68" i="5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L68" i="5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K68" i="5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P80" i="5"/>
  <c r="T68" i="5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S68" i="5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R68" i="5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W80" i="5"/>
  <c r="AA68" i="5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Z68" i="5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Y68" i="5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B134" i="5"/>
  <c r="F122" i="5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E122" i="5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D122" i="5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I134" i="5"/>
  <c r="M122" i="5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L122" i="5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K122" i="5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P134" i="5"/>
  <c r="T122" i="5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S122" i="5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R122" i="5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W134" i="5"/>
  <c r="AA122" i="5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Z122" i="5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Y122" i="5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I188" i="5"/>
  <c r="M176" i="5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L176" i="5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K176" i="5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P188" i="5"/>
  <c r="T176" i="5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S176" i="5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R176" i="5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B200" i="5"/>
  <c r="E188" i="5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D188" i="5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l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P200" i="5"/>
  <c r="S188" i="5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R188" i="5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I200" i="5"/>
  <c r="L188" i="5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K188" i="5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W146" i="5"/>
  <c r="Z134" i="5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Y134" i="5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P146" i="5"/>
  <c r="S134" i="5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R134" i="5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I146" i="5"/>
  <c r="L134" i="5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K134" i="5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B146" i="5"/>
  <c r="E134" i="5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D134" i="5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W92" i="5"/>
  <c r="Z80" i="5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Y80" i="5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P92" i="5"/>
  <c r="S80" i="5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R80" i="5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I92" i="5"/>
  <c r="L80" i="5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K80" i="5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B92" i="5"/>
  <c r="E80" i="5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D80" i="5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W40" i="5"/>
  <c r="Z28" i="5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Y28" i="5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P40" i="5"/>
  <c r="S28" i="5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R28" i="5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I40" i="5"/>
  <c r="L28" i="5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K28" i="5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P204" i="4"/>
  <c r="S192" i="4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R192" i="4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I204" i="4"/>
  <c r="L192" i="4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K192" i="4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B204" i="4"/>
  <c r="E192" i="4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D192" i="4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AD151" i="4"/>
  <c r="AG139" i="4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F139" i="4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W151" i="4"/>
  <c r="Z139" i="4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Y139" i="4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P151" i="4"/>
  <c r="S139" i="4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R139" i="4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I151" i="4"/>
  <c r="L139" i="4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K139" i="4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B151" i="4"/>
  <c r="E139" i="4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D139" i="4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AD98" i="4"/>
  <c r="AG86" i="4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F86" i="4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W98" i="4"/>
  <c r="Z86" i="4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Y86" i="4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P98" i="4"/>
  <c r="S86" i="4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R86" i="4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I98" i="4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B98" i="4"/>
  <c r="E86" i="4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W39" i="4"/>
  <c r="Z27" i="4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Y27" i="4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P38" i="4"/>
  <c r="S27" i="4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R27" i="4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I39" i="4"/>
  <c r="L27" i="4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B39" i="4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W198" i="3"/>
  <c r="Z186" i="3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Y186" i="3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P198" i="3"/>
  <c r="S186" i="3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R186" i="3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I198" i="3"/>
  <c r="L186" i="3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K186" i="3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B198" i="3"/>
  <c r="E186" i="3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D186" i="3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W146" i="3"/>
  <c r="Z134" i="3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Y134" i="3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P146" i="3"/>
  <c r="S134" i="3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R134" i="3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I146" i="3"/>
  <c r="L134" i="3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K134" i="3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B146" i="3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D134" i="3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W92" i="3"/>
  <c r="Z80" i="3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Y80" i="3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P92" i="3"/>
  <c r="S80" i="3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R80" i="3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I92" i="3"/>
  <c r="L80" i="3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K80" i="3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B92" i="3"/>
  <c r="E80" i="3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D80" i="3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W40" i="3"/>
  <c r="Z28" i="3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Y28" i="3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P40" i="3"/>
  <c r="S28" i="3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R28" i="3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I40" i="3"/>
  <c r="L28" i="3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K28" i="3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B40" i="3"/>
  <c r="E28" i="3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D28" i="3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W202" i="2"/>
  <c r="Z190" i="2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Y190" i="2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P202" i="2"/>
  <c r="S190" i="2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I202" i="2"/>
  <c r="L190" i="2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K190" i="2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B202" i="2"/>
  <c r="E190" i="2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D190" i="2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W148" i="2"/>
  <c r="Z136" i="2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Y136" i="2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P148" i="2"/>
  <c r="S136" i="2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R136" i="2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I148" i="2"/>
  <c r="L136" i="2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B148" i="2"/>
  <c r="E136" i="2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D136" i="2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W94" i="2"/>
  <c r="Z82" i="2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Y82" i="2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P94" i="2"/>
  <c r="S82" i="2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R82" i="2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I94" i="2"/>
  <c r="L82" i="2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K82" i="2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B94" i="2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D82" i="2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W40" i="2"/>
  <c r="Z28" i="2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Y28" i="2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P40" i="2"/>
  <c r="S28" i="2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R28" i="2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B40" i="2"/>
  <c r="E28" i="2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D28" i="2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O39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J74" i="1" s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l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I74" i="1" s="1"/>
  <c r="D40" i="2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R40" i="2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Y40" i="2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D94" i="2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K94" i="2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R94" i="2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Y94" i="2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D148" i="2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K148" i="2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R148" i="2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Y148" i="2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D202" i="2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K202" i="2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R202" i="2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Y202" i="2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D40" i="3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K40" i="3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R40" i="3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Y40" i="3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D92" i="3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K92" i="3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R92" i="3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Y92" i="3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D146" i="3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K146" i="3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R146" i="3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Y146" i="3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D198" i="3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K198" i="3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R198" i="3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Y198" i="3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R38" i="4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Y39" i="4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K98" i="4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R98" i="4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Y98" i="4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AF98" i="4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D151" i="4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K151" i="4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R151" i="4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Y151" i="4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AF151" i="4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D204" i="4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K204" i="4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R204" i="4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R40" i="5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Y40" i="5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D92" i="5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K92" i="5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R92" i="5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Y92" i="5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D146" i="5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K146" i="5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R146" i="5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Y146" i="5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K200" i="5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R200" i="5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</calcChain>
</file>

<file path=xl/sharedStrings.xml><?xml version="1.0" encoding="utf-8"?>
<sst xmlns="http://schemas.openxmlformats.org/spreadsheetml/2006/main" count="498" uniqueCount="95">
  <si>
    <t>Post (non contractual regular employees)</t>
  </si>
  <si>
    <t>Age ( in years)</t>
  </si>
  <si>
    <t>Salary ( in Rs./month)</t>
  </si>
  <si>
    <t xml:space="preserve">Investment Of Salary </t>
  </si>
  <si>
    <t>Interest 4 years</t>
  </si>
  <si>
    <t>Interest 3 years</t>
  </si>
  <si>
    <t>Interest 2 years</t>
  </si>
  <si>
    <t>sum assured (4)</t>
  </si>
  <si>
    <t>sum assured (3)</t>
  </si>
  <si>
    <t>sum assured (2)</t>
  </si>
  <si>
    <t>Total Amount Invested</t>
  </si>
  <si>
    <t>Administrative Level</t>
  </si>
  <si>
    <t>Insurance Director</t>
  </si>
  <si>
    <t>Insurance Chief Manager</t>
  </si>
  <si>
    <t>Division Manager</t>
  </si>
  <si>
    <t>Actuarial Manager</t>
  </si>
  <si>
    <t>Account Manager</t>
  </si>
  <si>
    <t>Estimator</t>
  </si>
  <si>
    <t>Actuarial Associate</t>
  </si>
  <si>
    <t>Actuarial Analyst</t>
  </si>
  <si>
    <t>Executive Level</t>
  </si>
  <si>
    <t>Administrative Assistant</t>
  </si>
  <si>
    <t>Customer Service Manager</t>
  </si>
  <si>
    <t>Auditor</t>
  </si>
  <si>
    <t>Claims Manager</t>
  </si>
  <si>
    <t>Adjuster</t>
  </si>
  <si>
    <t>Analyst</t>
  </si>
  <si>
    <t>Appraiser</t>
  </si>
  <si>
    <t>Claims Adjuster</t>
  </si>
  <si>
    <t>Broker</t>
  </si>
  <si>
    <t>Business Analyst</t>
  </si>
  <si>
    <t>Bookkeeper</t>
  </si>
  <si>
    <t>Project Manager</t>
  </si>
  <si>
    <t>Claims Specialist</t>
  </si>
  <si>
    <t>Claims Analyst</t>
  </si>
  <si>
    <t>Customer Service Associate</t>
  </si>
  <si>
    <t>Loss Control Specialist</t>
  </si>
  <si>
    <t>Risk Manager</t>
  </si>
  <si>
    <t>Operational level</t>
  </si>
  <si>
    <t>Sales Agency Manager</t>
  </si>
  <si>
    <t>Manager of Customer Billing</t>
  </si>
  <si>
    <t>Loss Control Consultant</t>
  </si>
  <si>
    <t>Marketing Manager</t>
  </si>
  <si>
    <t>Office Manager</t>
  </si>
  <si>
    <t>Sales Manager</t>
  </si>
  <si>
    <t>Underwritng Manager</t>
  </si>
  <si>
    <t>Consultant</t>
  </si>
  <si>
    <t xml:space="preserve">Claims Representative </t>
  </si>
  <si>
    <t>Training Manager</t>
  </si>
  <si>
    <t>Insurance Executive</t>
  </si>
  <si>
    <t>Clerk</t>
  </si>
  <si>
    <t>Underwriter</t>
  </si>
  <si>
    <t>Junior level</t>
  </si>
  <si>
    <t>Junior Accontant 1</t>
  </si>
  <si>
    <t>Junior Accontant 2</t>
  </si>
  <si>
    <t>Junior Accontant 3</t>
  </si>
  <si>
    <t>Junior Accontant 4</t>
  </si>
  <si>
    <t>Junior Accontant 5</t>
  </si>
  <si>
    <t>HR 1</t>
  </si>
  <si>
    <t>HR 2</t>
  </si>
  <si>
    <t>HR 3</t>
  </si>
  <si>
    <t>Junior Executive 1</t>
  </si>
  <si>
    <t>Junior Executive 2</t>
  </si>
  <si>
    <t>Junior Network &amp; System Administrator</t>
  </si>
  <si>
    <t>Junior Business Analyst 1</t>
  </si>
  <si>
    <t>Junior Business Analyst 2</t>
  </si>
  <si>
    <t>Junior Data Analyst 1</t>
  </si>
  <si>
    <t>Junior Data Analyst 2</t>
  </si>
  <si>
    <t>Claim adjuster 1</t>
  </si>
  <si>
    <t>Claim adjuster 2</t>
  </si>
  <si>
    <t>Claim adjuster 3</t>
  </si>
  <si>
    <t>Junior Actuary 1</t>
  </si>
  <si>
    <t>Junior Actuary 2</t>
  </si>
  <si>
    <t>Junior Actuary 3</t>
  </si>
  <si>
    <t>Insurance Sales Agent 1</t>
  </si>
  <si>
    <t>Insurance Sales Agent 2</t>
  </si>
  <si>
    <t>Insurance Sales Agent 3</t>
  </si>
  <si>
    <t>Insurance Sales Agent 4</t>
  </si>
  <si>
    <t>Insurance Sales Agent 5</t>
  </si>
  <si>
    <t>PROFIT</t>
  </si>
  <si>
    <t>age</t>
  </si>
  <si>
    <t>investment</t>
  </si>
  <si>
    <t>n (in months)</t>
  </si>
  <si>
    <t xml:space="preserve"> Claims Adjuster</t>
  </si>
  <si>
    <t xml:space="preserve"> Broker</t>
  </si>
  <si>
    <t>SA (4 years)</t>
  </si>
  <si>
    <t>SA (3 years)</t>
  </si>
  <si>
    <t>SA (2 years)</t>
  </si>
  <si>
    <t>code (x)</t>
  </si>
  <si>
    <t>interest rate</t>
  </si>
  <si>
    <t>salary bracket</t>
  </si>
  <si>
    <t>code</t>
  </si>
  <si>
    <t>greater than 30k</t>
  </si>
  <si>
    <t>10k-30k</t>
  </si>
  <si>
    <t>less than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</si>
</sst>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7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1"/>
      <color rgb="FF000000"/>
      <name val="Inconsolata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3" fillId="2" borderId="0" xfId="0" applyFont="1" applyFill="1"/>
    <xf numFmtId="0" fontId="2" fillId="9" borderId="0" xfId="0" applyFont="1" applyFill="1" applyAlignment="1">
      <alignment horizontal="center"/>
    </xf>
    <xf numFmtId="0" fontId="3" fillId="0" borderId="0" xfId="0" applyFont="1"/>
    <xf numFmtId="10" fontId="3" fillId="2" borderId="0" xfId="0" applyNumberFormat="1" applyFont="1" applyFill="1" applyAlignment="1"/>
    <xf numFmtId="10" fontId="3" fillId="0" borderId="0" xfId="0" applyNumberFormat="1" applyFont="1" applyAlignment="1"/>
    <xf numFmtId="0" fontId="3" fillId="0" borderId="0" xfId="0" applyFont="1" applyAlignment="1"/>
    <xf numFmtId="0" fontId="6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right"/>
    </xf>
    <xf numFmtId="9" fontId="3" fillId="2" borderId="0" xfId="0" applyNumberFormat="1" applyFont="1" applyFill="1" applyAlignment="1"/>
    <xf numFmtId="9" fontId="3" fillId="0" borderId="0" xfId="0" applyNumberFormat="1" applyFont="1" applyAlignment="1"/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6" borderId="0" xfId="0" applyFont="1" applyFill="1" applyAlignment="1"/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0" fontId="1" fillId="0" borderId="0" xfId="0" applyFont="1"/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10" fontId="1" fillId="7" borderId="0" xfId="0" applyNumberFormat="1" applyFont="1" applyFill="1" applyAlignment="1"/>
    <xf numFmtId="0" fontId="1" fillId="7" borderId="0" xfId="0" applyFont="1" applyFill="1"/>
    <xf numFmtId="0" fontId="1" fillId="2" borderId="0" xfId="0" applyFont="1" applyFill="1" applyAlignment="1"/>
    <xf numFmtId="0" fontId="1" fillId="2" borderId="0" xfId="0" applyFont="1" applyFill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/>
    <xf numFmtId="0" fontId="1" fillId="12" borderId="0" xfId="0" applyFont="1" applyFill="1" applyAlignment="1"/>
    <xf numFmtId="164" fontId="1" fillId="12" borderId="0" xfId="0" applyNumberFormat="1" applyFont="1" applyFill="1"/>
    <xf numFmtId="0" fontId="1" fillId="12" borderId="0" xfId="0" applyFont="1" applyFill="1"/>
    <xf numFmtId="0" fontId="1" fillId="13" borderId="0" xfId="0" applyFont="1" applyFill="1" applyAlignment="1"/>
    <xf numFmtId="0" fontId="1" fillId="13" borderId="0" xfId="0" applyFont="1" applyFill="1"/>
    <xf numFmtId="0" fontId="1" fillId="14" borderId="0" xfId="0" applyFont="1" applyFill="1"/>
    <xf numFmtId="0" fontId="1" fillId="10" borderId="0" xfId="0" applyFont="1" applyFill="1"/>
    <xf numFmtId="0" fontId="1" fillId="1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3"/>
  <sheetViews>
    <sheetView tabSelected="1" workbookViewId="0"/>
  </sheetViews>
  <sheetFormatPr defaultColWidth="14.42578125" defaultRowHeight="15.75" customHeight="1"/>
  <cols>
    <col min="1" max="1" width="21.140625" customWidth="1"/>
    <col min="2" max="2" width="41.5703125" customWidth="1"/>
    <col min="4" max="4" width="20.42578125" customWidth="1"/>
    <col min="5" max="5" width="26" customWidth="1"/>
    <col min="9" max="9" width="20.5703125" customWidth="1"/>
    <col min="10" max="10" width="16.5703125" customWidth="1"/>
    <col min="11" max="11" width="16.7109375" customWidth="1"/>
    <col min="12" max="12" width="15.7109375" customWidth="1"/>
  </cols>
  <sheetData>
    <row r="1" spans="1:2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1"/>
      <c r="N1" s="1"/>
      <c r="O1" s="28" t="s">
        <v>10</v>
      </c>
      <c r="P1" s="29"/>
      <c r="Q1" s="29"/>
      <c r="R1" s="29"/>
      <c r="S1" s="29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3" t="s">
        <v>11</v>
      </c>
      <c r="B2" s="2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>
        <f>0.15/12</f>
        <v>1.2499999999999999E-2</v>
      </c>
      <c r="R2" s="1">
        <f>0.13/12</f>
        <v>1.0833333333333334E-2</v>
      </c>
      <c r="S2" s="1">
        <f>0.12/12</f>
        <v>0.01</v>
      </c>
      <c r="T2" s="1"/>
      <c r="U2" s="1"/>
      <c r="V2" s="1"/>
      <c r="W2" s="1"/>
      <c r="X2" s="1"/>
      <c r="Y2" s="1"/>
      <c r="Z2" s="1"/>
      <c r="AA2" s="1"/>
      <c r="AB2" s="1"/>
    </row>
    <row r="3" spans="1:28">
      <c r="A3" s="3"/>
      <c r="B3" s="1" t="s">
        <v>12</v>
      </c>
      <c r="C3" s="1">
        <v>55</v>
      </c>
      <c r="D3" s="1">
        <f>944000/2</f>
        <v>472000</v>
      </c>
      <c r="E3" s="1">
        <f>D3*0.15</f>
        <v>70800</v>
      </c>
      <c r="F3" s="1">
        <v>10</v>
      </c>
      <c r="G3" s="1">
        <v>9.25</v>
      </c>
      <c r="H3" s="1">
        <v>8.5</v>
      </c>
      <c r="I3" s="1">
        <v>4489911.4867717726</v>
      </c>
      <c r="J3" s="1">
        <v>3087766.2618324137</v>
      </c>
      <c r="K3" s="1">
        <v>1902635.8272416932</v>
      </c>
      <c r="L3" s="2"/>
      <c r="M3" s="1"/>
      <c r="N3" s="1"/>
      <c r="O3" s="1">
        <v>885170</v>
      </c>
      <c r="P3" s="1">
        <v>1</v>
      </c>
      <c r="Q3" s="1">
        <f t="shared" ref="Q3:S3" si="0">$O$3*(1+Q$2)</f>
        <v>896234.625</v>
      </c>
      <c r="R3" s="1">
        <f t="shared" si="0"/>
        <v>894759.34166666656</v>
      </c>
      <c r="S3" s="1">
        <f t="shared" si="0"/>
        <v>894021.7</v>
      </c>
      <c r="T3" s="1"/>
      <c r="U3" s="1"/>
      <c r="V3" s="1"/>
      <c r="W3" s="1"/>
      <c r="X3" s="1"/>
      <c r="Y3" s="1"/>
      <c r="Z3" s="1"/>
      <c r="AA3" s="1"/>
      <c r="AB3" s="1"/>
    </row>
    <row r="4" spans="1:28">
      <c r="A4" s="3"/>
      <c r="B4" s="1" t="s">
        <v>13</v>
      </c>
      <c r="C4" s="1">
        <v>52</v>
      </c>
      <c r="D4" s="1">
        <f>755000/2</f>
        <v>377500</v>
      </c>
      <c r="E4" s="1">
        <f t="shared" ref="E4:E7" si="1">D4*0.12</f>
        <v>45300</v>
      </c>
      <c r="F4" s="1">
        <v>10</v>
      </c>
      <c r="G4" s="1">
        <v>9.25</v>
      </c>
      <c r="H4" s="1">
        <v>8.5</v>
      </c>
      <c r="I4" s="1">
        <v>2872782.3495870247</v>
      </c>
      <c r="J4" s="1">
        <v>1975647.057358874</v>
      </c>
      <c r="K4" s="1">
        <v>1217364.449</v>
      </c>
      <c r="L4" s="2"/>
      <c r="M4" s="1"/>
      <c r="N4" s="1"/>
      <c r="O4" s="1"/>
      <c r="P4" s="1">
        <v>2</v>
      </c>
      <c r="Q4" s="1">
        <f t="shared" ref="Q4:Q14" si="2">($O$3+$Q3)*(1+$Q$2)</f>
        <v>1803672.1828124998</v>
      </c>
      <c r="R4" s="1">
        <f t="shared" ref="R4:R14" si="3">($O$3+$R3)*(1+$R$2)</f>
        <v>1799211.9095347219</v>
      </c>
      <c r="S4" s="1">
        <f t="shared" ref="S4:S14" si="4">($O$3+$S3)*(1+$S$2)</f>
        <v>1796983.6169999999</v>
      </c>
      <c r="T4" s="1"/>
      <c r="U4" s="1"/>
      <c r="V4" s="1"/>
      <c r="W4" s="1"/>
      <c r="X4" s="1"/>
      <c r="Y4" s="1"/>
      <c r="Z4" s="1"/>
      <c r="AA4" s="1"/>
      <c r="AB4" s="1"/>
    </row>
    <row r="5" spans="1:28">
      <c r="A5" s="3"/>
      <c r="B5" s="1" t="s">
        <v>14</v>
      </c>
      <c r="C5" s="1">
        <v>53</v>
      </c>
      <c r="D5" s="1">
        <f>677000/2</f>
        <v>338500</v>
      </c>
      <c r="E5" s="1">
        <f t="shared" si="1"/>
        <v>40620</v>
      </c>
      <c r="F5" s="1">
        <v>10</v>
      </c>
      <c r="G5" s="1">
        <v>9.25</v>
      </c>
      <c r="H5" s="1">
        <v>8.5</v>
      </c>
      <c r="I5" s="1">
        <v>2575991.5902919415</v>
      </c>
      <c r="J5" s="1">
        <v>1771540.4739496135</v>
      </c>
      <c r="K5" s="1">
        <v>1091596.995798836</v>
      </c>
      <c r="L5" s="2"/>
      <c r="M5" s="1"/>
      <c r="N5" s="1"/>
      <c r="O5" s="1"/>
      <c r="P5" s="1">
        <v>3</v>
      </c>
      <c r="Q5" s="1">
        <f t="shared" si="2"/>
        <v>2722452.7100976561</v>
      </c>
      <c r="R5" s="1">
        <f t="shared" si="3"/>
        <v>2713462.7135546808</v>
      </c>
      <c r="S5" s="1">
        <f t="shared" si="4"/>
        <v>2708975.1531699998</v>
      </c>
      <c r="T5" s="1"/>
      <c r="U5" s="1"/>
      <c r="V5" s="1"/>
      <c r="W5" s="1"/>
      <c r="X5" s="1"/>
      <c r="Y5" s="1"/>
      <c r="Z5" s="1"/>
      <c r="AA5" s="1"/>
      <c r="AB5" s="1"/>
    </row>
    <row r="6" spans="1:28">
      <c r="A6" s="3"/>
      <c r="B6" s="1" t="s">
        <v>15</v>
      </c>
      <c r="C6" s="1">
        <v>49</v>
      </c>
      <c r="D6" s="1">
        <f>625000/2</f>
        <v>312500</v>
      </c>
      <c r="E6" s="1">
        <f t="shared" si="1"/>
        <v>37500</v>
      </c>
      <c r="F6" s="1">
        <v>10</v>
      </c>
      <c r="G6" s="1">
        <v>9.25</v>
      </c>
      <c r="H6" s="1">
        <v>8.5</v>
      </c>
      <c r="I6" s="1">
        <v>2378131.0840952192</v>
      </c>
      <c r="J6" s="1">
        <v>1635469.4180000001</v>
      </c>
      <c r="K6" s="1">
        <v>1007752.0271407272</v>
      </c>
      <c r="L6" s="2"/>
      <c r="M6" s="1"/>
      <c r="N6" s="1"/>
      <c r="O6" s="1"/>
      <c r="P6" s="1">
        <v>4</v>
      </c>
      <c r="Q6" s="1">
        <f t="shared" si="2"/>
        <v>3652717.9939738768</v>
      </c>
      <c r="R6" s="1">
        <f t="shared" si="3"/>
        <v>3637617.9012848563</v>
      </c>
      <c r="S6" s="1">
        <f t="shared" si="4"/>
        <v>3630086.6047016997</v>
      </c>
      <c r="T6" s="1"/>
      <c r="U6" s="1"/>
      <c r="V6" s="1"/>
      <c r="W6" s="1"/>
      <c r="X6" s="1"/>
      <c r="Y6" s="1"/>
      <c r="Z6" s="1"/>
      <c r="AA6" s="1"/>
      <c r="AB6" s="1"/>
    </row>
    <row r="7" spans="1:28">
      <c r="A7" s="3"/>
      <c r="B7" s="1" t="s">
        <v>16</v>
      </c>
      <c r="C7" s="1">
        <v>50</v>
      </c>
      <c r="D7" s="1">
        <f>590000/2</f>
        <v>295000</v>
      </c>
      <c r="E7" s="1">
        <f t="shared" si="1"/>
        <v>35400</v>
      </c>
      <c r="F7" s="1">
        <v>10</v>
      </c>
      <c r="G7" s="1">
        <v>9.25</v>
      </c>
      <c r="H7" s="1">
        <v>8.5</v>
      </c>
      <c r="I7" s="1">
        <v>2244955.7433858863</v>
      </c>
      <c r="J7" s="1">
        <v>1543883.1309162069</v>
      </c>
      <c r="K7" s="1">
        <v>951317.91362084658</v>
      </c>
      <c r="L7" s="2"/>
      <c r="M7" s="1"/>
      <c r="N7" s="1"/>
      <c r="O7" s="1"/>
      <c r="P7" s="1">
        <v>5</v>
      </c>
      <c r="Q7" s="1">
        <f t="shared" si="2"/>
        <v>4594611.5938985506</v>
      </c>
      <c r="R7" s="1">
        <f t="shared" si="3"/>
        <v>4571784.7702154424</v>
      </c>
      <c r="S7" s="1">
        <f t="shared" si="4"/>
        <v>4560409.1707487172</v>
      </c>
      <c r="T7" s="1"/>
      <c r="U7" s="1"/>
      <c r="V7" s="1"/>
      <c r="W7" s="1"/>
      <c r="X7" s="1"/>
      <c r="Y7" s="1"/>
      <c r="Z7" s="1"/>
      <c r="AA7" s="1"/>
      <c r="AB7" s="1"/>
    </row>
    <row r="8" spans="1:28">
      <c r="A8" s="3"/>
      <c r="B8" s="1" t="s">
        <v>17</v>
      </c>
      <c r="C8" s="1">
        <v>51</v>
      </c>
      <c r="D8" s="1">
        <f>487000/2</f>
        <v>243500</v>
      </c>
      <c r="E8" s="1">
        <f>D8*0.1</f>
        <v>24350</v>
      </c>
      <c r="F8" s="1">
        <v>8.25</v>
      </c>
      <c r="G8" s="1">
        <v>7.5</v>
      </c>
      <c r="H8" s="1">
        <v>6.75</v>
      </c>
      <c r="I8" s="1">
        <v>1488846.8780012217</v>
      </c>
      <c r="J8" s="1">
        <v>1033351.130868758</v>
      </c>
      <c r="K8" s="1">
        <v>642474.15237859171</v>
      </c>
      <c r="L8" s="2"/>
      <c r="M8" s="1"/>
      <c r="N8" s="1"/>
      <c r="O8" s="1"/>
      <c r="P8" s="1">
        <v>6</v>
      </c>
      <c r="Q8" s="1">
        <f t="shared" si="2"/>
        <v>5548278.8638222823</v>
      </c>
      <c r="R8" s="1">
        <f t="shared" si="3"/>
        <v>5516071.7802261095</v>
      </c>
      <c r="S8" s="1">
        <f t="shared" si="4"/>
        <v>5500034.962456204</v>
      </c>
      <c r="T8" s="1"/>
      <c r="U8" s="1"/>
      <c r="V8" s="1"/>
      <c r="W8" s="1"/>
      <c r="X8" s="1"/>
      <c r="Y8" s="1"/>
      <c r="Z8" s="1"/>
      <c r="AA8" s="1"/>
      <c r="AB8" s="1"/>
    </row>
    <row r="9" spans="1:28">
      <c r="A9" s="3"/>
      <c r="B9" s="1" t="s">
        <v>18</v>
      </c>
      <c r="C9" s="1">
        <v>52</v>
      </c>
      <c r="D9" s="1">
        <f>658000/2</f>
        <v>329000</v>
      </c>
      <c r="E9" s="1">
        <f>D9*0.12</f>
        <v>39480</v>
      </c>
      <c r="F9" s="1">
        <v>10</v>
      </c>
      <c r="G9" s="1">
        <v>9.25</v>
      </c>
      <c r="H9" s="1">
        <v>8.5</v>
      </c>
      <c r="I9" s="1">
        <v>2503696.4053354459</v>
      </c>
      <c r="J9" s="1">
        <v>1721822.2036319724</v>
      </c>
      <c r="K9" s="1">
        <v>1060961.3341737578</v>
      </c>
      <c r="L9" s="2"/>
      <c r="M9" s="1"/>
      <c r="N9" s="1"/>
      <c r="O9" s="1"/>
      <c r="P9" s="1">
        <v>7</v>
      </c>
      <c r="Q9" s="1">
        <f t="shared" si="2"/>
        <v>6513866.974620061</v>
      </c>
      <c r="R9" s="1">
        <f t="shared" si="3"/>
        <v>6470588.5661785584</v>
      </c>
      <c r="S9" s="1">
        <f t="shared" si="4"/>
        <v>6449057.0120807663</v>
      </c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3"/>
      <c r="B10" s="1" t="s">
        <v>19</v>
      </c>
      <c r="C10" s="1">
        <v>49</v>
      </c>
      <c r="D10" s="1">
        <f>577000/2</f>
        <v>288500</v>
      </c>
      <c r="E10" s="1">
        <f>D10*0.1</f>
        <v>28850</v>
      </c>
      <c r="F10" s="1">
        <v>8.25</v>
      </c>
      <c r="G10" s="1">
        <v>7.5</v>
      </c>
      <c r="H10" s="1">
        <v>6.75</v>
      </c>
      <c r="I10" s="1">
        <v>1763993.1182889224</v>
      </c>
      <c r="J10" s="1">
        <v>1224319.512343477</v>
      </c>
      <c r="K10" s="1">
        <v>761206.54193521023</v>
      </c>
      <c r="L10" s="2"/>
      <c r="M10" s="1"/>
      <c r="N10" s="1"/>
      <c r="O10" s="1"/>
      <c r="P10" s="1">
        <v>8</v>
      </c>
      <c r="Q10" s="1">
        <f t="shared" si="2"/>
        <v>7491524.936802811</v>
      </c>
      <c r="R10" s="1">
        <f t="shared" si="3"/>
        <v>7435445.9506454924</v>
      </c>
      <c r="S10" s="1">
        <f t="shared" si="4"/>
        <v>7407569.2822015742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3" t="s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"/>
      <c r="M11" s="1"/>
      <c r="N11" s="1"/>
      <c r="O11" s="1"/>
      <c r="P11" s="1">
        <v>9</v>
      </c>
      <c r="Q11" s="1">
        <f t="shared" si="2"/>
        <v>8481403.6235128455</v>
      </c>
      <c r="R11" s="1">
        <f t="shared" si="3"/>
        <v>8410755.9567774851</v>
      </c>
      <c r="S11" s="1">
        <f t="shared" si="4"/>
        <v>8375666.6750235902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1" t="s">
        <v>21</v>
      </c>
      <c r="C12" s="1">
        <v>49</v>
      </c>
      <c r="D12" s="1">
        <f>296000/2</f>
        <v>148000</v>
      </c>
      <c r="E12" s="1">
        <f>D12*8%</f>
        <v>11840</v>
      </c>
      <c r="F12" s="1">
        <v>8.25</v>
      </c>
      <c r="G12" s="1">
        <v>7.5</v>
      </c>
      <c r="H12" s="1">
        <v>6.75</v>
      </c>
      <c r="I12" s="1">
        <v>723940.33</v>
      </c>
      <c r="J12" s="1">
        <v>502459.03036903829</v>
      </c>
      <c r="K12" s="1">
        <v>312398.10941119207</v>
      </c>
      <c r="L12" s="2"/>
      <c r="M12" s="1"/>
      <c r="N12" s="1"/>
      <c r="O12" s="1"/>
      <c r="P12" s="1">
        <v>10</v>
      </c>
      <c r="Q12" s="1">
        <f t="shared" si="2"/>
        <v>9483655.7938067559</v>
      </c>
      <c r="R12" s="1">
        <f t="shared" si="3"/>
        <v>9396631.8213092405</v>
      </c>
      <c r="S12" s="1">
        <f t="shared" si="4"/>
        <v>9353445.0417738259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 t="s">
        <v>22</v>
      </c>
      <c r="C13" s="1">
        <v>50</v>
      </c>
      <c r="D13" s="1">
        <f>670000/2</f>
        <v>335000</v>
      </c>
      <c r="E13" s="1">
        <f>D13*12%</f>
        <v>40200</v>
      </c>
      <c r="F13" s="1">
        <v>10</v>
      </c>
      <c r="G13" s="1">
        <v>9.25</v>
      </c>
      <c r="H13" s="1">
        <v>8.5</v>
      </c>
      <c r="I13" s="1">
        <v>2549356.5221500732</v>
      </c>
      <c r="J13" s="1">
        <v>1753223.2164641672</v>
      </c>
      <c r="K13" s="1">
        <v>1080310.1730948598</v>
      </c>
      <c r="L13" s="2"/>
      <c r="M13" s="1"/>
      <c r="N13" s="1"/>
      <c r="O13" s="1"/>
      <c r="P13" s="1">
        <v>11</v>
      </c>
      <c r="Q13" s="1">
        <f t="shared" si="2"/>
        <v>10498436.11622934</v>
      </c>
      <c r="R13" s="1">
        <f t="shared" si="3"/>
        <v>10393188.007706756</v>
      </c>
      <c r="S13" s="1">
        <f t="shared" si="4"/>
        <v>10341001.192191564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 t="s">
        <v>23</v>
      </c>
      <c r="C14" s="1">
        <v>47</v>
      </c>
      <c r="D14" s="1">
        <f>467000/2</f>
        <v>233500</v>
      </c>
      <c r="E14" s="4">
        <f>D14*10%</f>
        <v>23350</v>
      </c>
      <c r="F14" s="1">
        <v>8.25</v>
      </c>
      <c r="G14" s="1">
        <v>7.5</v>
      </c>
      <c r="H14" s="1">
        <v>6.75</v>
      </c>
      <c r="I14" s="1">
        <v>1427703.2690483993</v>
      </c>
      <c r="J14" s="1">
        <v>990913.71276326478</v>
      </c>
      <c r="K14" s="1">
        <v>616089.17692156532</v>
      </c>
      <c r="L14" s="2"/>
      <c r="M14" s="1"/>
      <c r="N14" s="1"/>
      <c r="O14" s="1"/>
      <c r="P14" s="1">
        <v>12</v>
      </c>
      <c r="Q14" s="1">
        <f t="shared" si="2"/>
        <v>11525901.192682207</v>
      </c>
      <c r="R14" s="1">
        <f t="shared" si="3"/>
        <v>11400540.219456911</v>
      </c>
      <c r="S14" s="1">
        <f t="shared" si="4"/>
        <v>11338432.904113479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 t="s">
        <v>24</v>
      </c>
      <c r="C15" s="1">
        <v>43</v>
      </c>
      <c r="D15" s="1">
        <f>597000/2</f>
        <v>298500</v>
      </c>
      <c r="E15" s="1">
        <f>D15*12%</f>
        <v>35820</v>
      </c>
      <c r="F15" s="1">
        <v>10</v>
      </c>
      <c r="G15" s="1">
        <v>9.25</v>
      </c>
      <c r="H15" s="1">
        <v>8.5</v>
      </c>
      <c r="I15" s="1">
        <v>2271590.8119999999</v>
      </c>
      <c r="J15" s="1">
        <v>1562200.3884016541</v>
      </c>
      <c r="K15" s="1">
        <v>962604.736324823</v>
      </c>
      <c r="L15" s="2"/>
      <c r="M15" s="1"/>
      <c r="N15" s="1"/>
      <c r="O15" s="1">
        <f>O3*1.05</f>
        <v>929428.5</v>
      </c>
      <c r="P15" s="1">
        <v>13</v>
      </c>
      <c r="Q15" s="1">
        <f t="shared" ref="Q15:Q26" si="5">($O$15+$Q14)*(1+$Q$2)</f>
        <v>12611021.313840734</v>
      </c>
      <c r="R15" s="1">
        <f t="shared" ref="R15:R26" si="6">($O$15+$R14)*(1+$R$2)</f>
        <v>12463543.380584359</v>
      </c>
      <c r="S15" s="1">
        <f t="shared" ref="S15:S26" si="7">($O$15+$S14)*(1+$S$2)</f>
        <v>12390540.018154614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 t="s">
        <v>25</v>
      </c>
      <c r="C16" s="1">
        <v>45</v>
      </c>
      <c r="D16" s="1">
        <f>301000/2</f>
        <v>150500</v>
      </c>
      <c r="E16" s="1">
        <f t="shared" ref="E16:E17" si="8">D16*10%</f>
        <v>15050</v>
      </c>
      <c r="F16" s="1">
        <v>8.25</v>
      </c>
      <c r="G16" s="1">
        <v>7.5</v>
      </c>
      <c r="H16" s="1">
        <v>6.75</v>
      </c>
      <c r="I16" s="1">
        <v>920211.31473997503</v>
      </c>
      <c r="J16" s="1">
        <v>638683.14248767169</v>
      </c>
      <c r="K16" s="1">
        <v>397093.8806282467</v>
      </c>
      <c r="L16" s="2"/>
      <c r="M16" s="1"/>
      <c r="N16" s="1"/>
      <c r="O16" s="1"/>
      <c r="P16" s="1">
        <v>14</v>
      </c>
      <c r="Q16" s="1">
        <f t="shared" si="5"/>
        <v>13709705.436513742</v>
      </c>
      <c r="R16" s="1">
        <f t="shared" si="6"/>
        <v>13538062.409290688</v>
      </c>
      <c r="S16" s="1">
        <f t="shared" si="7"/>
        <v>13453168.203336161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 t="s">
        <v>26</v>
      </c>
      <c r="C17" s="1">
        <v>46</v>
      </c>
      <c r="D17" s="1">
        <f>419000/2</f>
        <v>209500</v>
      </c>
      <c r="E17" s="1">
        <f t="shared" si="8"/>
        <v>20950</v>
      </c>
      <c r="F17" s="1">
        <v>8.25</v>
      </c>
      <c r="G17" s="1">
        <v>7.5</v>
      </c>
      <c r="H17" s="1">
        <v>6.75</v>
      </c>
      <c r="I17" s="1">
        <v>1280958.607561626</v>
      </c>
      <c r="J17" s="1">
        <v>889063.90931008104</v>
      </c>
      <c r="K17" s="1">
        <v>552765.23582470207</v>
      </c>
      <c r="L17" s="2"/>
      <c r="M17" s="1"/>
      <c r="N17" s="1"/>
      <c r="O17" s="1"/>
      <c r="P17" s="1">
        <v>15</v>
      </c>
      <c r="Q17" s="1">
        <f t="shared" si="5"/>
        <v>14822123.110720163</v>
      </c>
      <c r="R17" s="1">
        <f t="shared" si="6"/>
        <v>14624222.060808003</v>
      </c>
      <c r="S17" s="1">
        <f t="shared" si="7"/>
        <v>14526422.670369523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 t="s">
        <v>27</v>
      </c>
      <c r="C18" s="1">
        <v>47</v>
      </c>
      <c r="D18" s="1">
        <f>232000/2</f>
        <v>116000</v>
      </c>
      <c r="E18" s="1">
        <f>D18*8%</f>
        <v>9280</v>
      </c>
      <c r="F18" s="1">
        <v>6.5</v>
      </c>
      <c r="G18" s="1">
        <v>5.75</v>
      </c>
      <c r="H18" s="1">
        <v>5</v>
      </c>
      <c r="I18" s="1">
        <v>547264.68255211483</v>
      </c>
      <c r="J18" s="1">
        <v>383279.85770125617</v>
      </c>
      <c r="K18" s="1">
        <v>240420.32621821467</v>
      </c>
      <c r="L18" s="2"/>
      <c r="M18" s="1"/>
      <c r="N18" s="1"/>
      <c r="O18" s="1"/>
      <c r="P18" s="1">
        <v>16</v>
      </c>
      <c r="Q18" s="1">
        <f t="shared" si="5"/>
        <v>15948446.005854165</v>
      </c>
      <c r="R18" s="1">
        <f t="shared" si="6"/>
        <v>15722148.441883422</v>
      </c>
      <c r="S18" s="1">
        <f t="shared" si="7"/>
        <v>15610409.682073219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 t="s">
        <v>28</v>
      </c>
      <c r="C19" s="1">
        <v>45</v>
      </c>
      <c r="D19" s="1">
        <f>419000/2</f>
        <v>209500</v>
      </c>
      <c r="E19" s="1">
        <f t="shared" ref="E19:E20" si="9">D19*10%</f>
        <v>20950</v>
      </c>
      <c r="F19" s="1">
        <v>8.25</v>
      </c>
      <c r="G19" s="1">
        <v>7.5</v>
      </c>
      <c r="H19" s="1">
        <v>6.75</v>
      </c>
      <c r="I19" s="1">
        <v>1280958.607561626</v>
      </c>
      <c r="J19" s="1">
        <v>889063.90931008104</v>
      </c>
      <c r="K19" s="1">
        <v>552765.23582470207</v>
      </c>
      <c r="L19" s="2"/>
      <c r="M19" s="1"/>
      <c r="N19" s="1"/>
      <c r="O19" s="1"/>
      <c r="P19" s="1">
        <v>17</v>
      </c>
      <c r="Q19" s="1">
        <f t="shared" si="5"/>
        <v>17088847.937177345</v>
      </c>
      <c r="R19" s="1">
        <f t="shared" si="6"/>
        <v>16831969.025420491</v>
      </c>
      <c r="S19" s="1">
        <f t="shared" si="7"/>
        <v>16705236.563893951</v>
      </c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 t="s">
        <v>29</v>
      </c>
      <c r="C20" s="1">
        <v>42</v>
      </c>
      <c r="D20" s="1">
        <f>360000/2</f>
        <v>180000</v>
      </c>
      <c r="E20" s="1">
        <f t="shared" si="9"/>
        <v>18000</v>
      </c>
      <c r="F20" s="1">
        <v>8.25</v>
      </c>
      <c r="G20" s="1">
        <v>7.5</v>
      </c>
      <c r="H20" s="1">
        <v>6.75</v>
      </c>
      <c r="I20" s="1">
        <v>1100584.961150801</v>
      </c>
      <c r="J20" s="1">
        <v>763873.52589887637</v>
      </c>
      <c r="K20" s="1">
        <v>474929.55822647444</v>
      </c>
      <c r="L20" s="2"/>
      <c r="M20" s="1"/>
      <c r="N20" s="1"/>
      <c r="O20" s="1"/>
      <c r="P20" s="1">
        <v>18</v>
      </c>
      <c r="Q20" s="1">
        <f t="shared" si="5"/>
        <v>18243504.892642062</v>
      </c>
      <c r="R20" s="1">
        <f t="shared" si="6"/>
        <v>17953812.66527921</v>
      </c>
      <c r="S20" s="1">
        <f t="shared" si="7"/>
        <v>17811011.714532889</v>
      </c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 t="s">
        <v>30</v>
      </c>
      <c r="C21" s="1">
        <v>43</v>
      </c>
      <c r="D21" s="1">
        <f>234000/2</f>
        <v>117000</v>
      </c>
      <c r="E21" s="1">
        <f t="shared" ref="E21:E22" si="10">D21*8%</f>
        <v>9360</v>
      </c>
      <c r="F21" s="1">
        <v>6.5</v>
      </c>
      <c r="G21" s="1">
        <v>5.75</v>
      </c>
      <c r="H21" s="1">
        <v>5</v>
      </c>
      <c r="I21" s="1">
        <v>551982.48153963313</v>
      </c>
      <c r="J21" s="1">
        <v>386583.9944055776</v>
      </c>
      <c r="K21" s="1">
        <v>242492.91523733723</v>
      </c>
      <c r="L21" s="2"/>
      <c r="M21" s="1"/>
      <c r="N21" s="1"/>
      <c r="O21" s="1"/>
      <c r="P21" s="1">
        <v>19</v>
      </c>
      <c r="Q21" s="1">
        <f t="shared" si="5"/>
        <v>19412595.060050089</v>
      </c>
      <c r="R21" s="1">
        <f t="shared" si="6"/>
        <v>19087809.611236401</v>
      </c>
      <c r="S21" s="1">
        <f t="shared" si="7"/>
        <v>18927844.616678219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1" t="s">
        <v>31</v>
      </c>
      <c r="C22" s="1">
        <v>42</v>
      </c>
      <c r="D22" s="1">
        <f>250000/2</f>
        <v>125000</v>
      </c>
      <c r="E22" s="1">
        <f t="shared" si="10"/>
        <v>10000</v>
      </c>
      <c r="F22" s="1">
        <v>8.25</v>
      </c>
      <c r="G22" s="1">
        <v>7.5</v>
      </c>
      <c r="H22" s="1">
        <v>6.75</v>
      </c>
      <c r="I22" s="1">
        <v>611436.0895282228</v>
      </c>
      <c r="J22" s="1">
        <v>424374.18105493131</v>
      </c>
      <c r="K22" s="1">
        <v>263849.75457026355</v>
      </c>
      <c r="L22" s="2"/>
      <c r="M22" s="1"/>
      <c r="N22" s="1"/>
      <c r="O22" s="1"/>
      <c r="P22" s="1">
        <v>20</v>
      </c>
      <c r="Q22" s="1">
        <f t="shared" si="5"/>
        <v>20596298.854550716</v>
      </c>
      <c r="R22" s="1">
        <f t="shared" si="6"/>
        <v>20234091.524108127</v>
      </c>
      <c r="S22" s="1">
        <f t="shared" si="7"/>
        <v>20055845.847845003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 t="s">
        <v>32</v>
      </c>
      <c r="C23" s="1">
        <v>40</v>
      </c>
      <c r="D23" s="1">
        <f>393000/2</f>
        <v>196500</v>
      </c>
      <c r="E23" s="1">
        <f t="shared" ref="E23:E25" si="11">D23*10%</f>
        <v>19650</v>
      </c>
      <c r="F23" s="1">
        <v>8.25</v>
      </c>
      <c r="G23" s="1">
        <v>7.5</v>
      </c>
      <c r="H23" s="1">
        <v>6.75</v>
      </c>
      <c r="I23" s="1">
        <v>1201471.9159229582</v>
      </c>
      <c r="J23" s="1">
        <v>833895.26577294013</v>
      </c>
      <c r="K23" s="1">
        <v>518464.76770000003</v>
      </c>
      <c r="L23" s="2"/>
      <c r="M23" s="1"/>
      <c r="N23" s="1"/>
      <c r="O23" s="1"/>
      <c r="P23" s="1">
        <v>21</v>
      </c>
      <c r="Q23" s="1">
        <f t="shared" si="5"/>
        <v>21794798.946482599</v>
      </c>
      <c r="R23" s="1">
        <f t="shared" si="6"/>
        <v>21392791.491035964</v>
      </c>
      <c r="S23" s="1">
        <f t="shared" si="7"/>
        <v>21195127.091323454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 t="s">
        <v>33</v>
      </c>
      <c r="C24" s="1">
        <v>45</v>
      </c>
      <c r="D24" s="1">
        <f>322000/2</f>
        <v>161000</v>
      </c>
      <c r="E24" s="1">
        <f t="shared" si="11"/>
        <v>16100</v>
      </c>
      <c r="F24" s="1">
        <v>8.25</v>
      </c>
      <c r="G24" s="1">
        <v>7.5</v>
      </c>
      <c r="H24" s="1">
        <v>6.75</v>
      </c>
      <c r="I24" s="1">
        <v>984412.10414043791</v>
      </c>
      <c r="J24" s="1">
        <v>683242.43149843928</v>
      </c>
      <c r="K24" s="1">
        <v>424798.1048581244</v>
      </c>
      <c r="L24" s="2"/>
      <c r="M24" s="1"/>
      <c r="N24" s="1"/>
      <c r="O24" s="1"/>
      <c r="P24" s="1">
        <v>22</v>
      </c>
      <c r="Q24" s="1">
        <f t="shared" si="5"/>
        <v>23008280.28956363</v>
      </c>
      <c r="R24" s="1">
        <f t="shared" si="6"/>
        <v>22564044.04093885</v>
      </c>
      <c r="S24" s="1">
        <f t="shared" si="7"/>
        <v>22345801.14723669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 t="s">
        <v>34</v>
      </c>
      <c r="C25" s="1">
        <v>43</v>
      </c>
      <c r="D25" s="1">
        <f>485000/2</f>
        <v>242500</v>
      </c>
      <c r="E25" s="1">
        <f t="shared" si="11"/>
        <v>24250</v>
      </c>
      <c r="F25" s="1">
        <v>8.25</v>
      </c>
      <c r="G25" s="1">
        <v>7.5</v>
      </c>
      <c r="H25" s="1">
        <v>6.75</v>
      </c>
      <c r="I25" s="1">
        <v>1482732.51710594</v>
      </c>
      <c r="J25" s="1">
        <v>1029107.3890582087</v>
      </c>
      <c r="K25" s="1">
        <v>639835.65483288898</v>
      </c>
      <c r="L25" s="2"/>
      <c r="M25" s="1"/>
      <c r="N25" s="1"/>
      <c r="O25" s="1"/>
      <c r="P25" s="1">
        <v>23</v>
      </c>
      <c r="Q25" s="1">
        <f t="shared" si="5"/>
        <v>24236930.149433173</v>
      </c>
      <c r="R25" s="1">
        <f t="shared" si="6"/>
        <v>23747985.160132352</v>
      </c>
      <c r="S25" s="1">
        <f t="shared" si="7"/>
        <v>23507981.943709057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 t="s">
        <v>35</v>
      </c>
      <c r="C26" s="1">
        <v>47</v>
      </c>
      <c r="D26" s="1">
        <f>204000/2</f>
        <v>102000</v>
      </c>
      <c r="E26" s="1">
        <f>D26*8%</f>
        <v>8160</v>
      </c>
      <c r="F26" s="1">
        <v>6.5</v>
      </c>
      <c r="G26" s="1">
        <v>5.75</v>
      </c>
      <c r="H26" s="1">
        <v>5</v>
      </c>
      <c r="I26" s="1">
        <v>481215.49670000002</v>
      </c>
      <c r="J26" s="1">
        <v>337021.94384075986</v>
      </c>
      <c r="K26" s="1">
        <v>211404.07995049906</v>
      </c>
      <c r="L26" s="2"/>
      <c r="M26" s="1"/>
      <c r="N26" s="1"/>
      <c r="O26" s="1"/>
      <c r="P26" s="1">
        <v>24</v>
      </c>
      <c r="Q26" s="1">
        <f t="shared" si="5"/>
        <v>25480938.132551085</v>
      </c>
      <c r="R26" s="1">
        <f t="shared" si="6"/>
        <v>24944752.308117118</v>
      </c>
      <c r="S26" s="5">
        <f t="shared" si="7"/>
        <v>24681784.548146147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 t="s">
        <v>36</v>
      </c>
      <c r="C27" s="1">
        <v>40</v>
      </c>
      <c r="D27" s="1">
        <f>355000/2</f>
        <v>177500</v>
      </c>
      <c r="E27" s="1">
        <f>D27*10%</f>
        <v>17750</v>
      </c>
      <c r="F27" s="1">
        <v>8.25</v>
      </c>
      <c r="G27" s="1">
        <v>7.5</v>
      </c>
      <c r="H27" s="1">
        <v>6.75</v>
      </c>
      <c r="I27" s="1">
        <v>1085299.0589125953</v>
      </c>
      <c r="J27" s="1">
        <v>753264.17137250316</v>
      </c>
      <c r="K27" s="1">
        <v>468333.31436221773</v>
      </c>
      <c r="L27" s="2"/>
      <c r="M27" s="1"/>
      <c r="N27" s="1"/>
      <c r="O27" s="1">
        <f>O15*1.05</f>
        <v>975899.92500000005</v>
      </c>
      <c r="P27" s="1">
        <v>25</v>
      </c>
      <c r="Q27" s="1">
        <f t="shared" ref="Q27:Q38" si="12">($O$27+$Q26)*(1+$Q$2)</f>
        <v>26787548.533270475</v>
      </c>
      <c r="R27" s="1">
        <f t="shared" ref="R27:R38" si="13">($O$27+$R26)*(1+$R$2)</f>
        <v>26201459.298975885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 t="s">
        <v>37</v>
      </c>
      <c r="C28" s="1">
        <v>48</v>
      </c>
      <c r="D28" s="1">
        <f>590000/2</f>
        <v>295000</v>
      </c>
      <c r="E28" s="1">
        <f>D28*12%</f>
        <v>35400</v>
      </c>
      <c r="F28" s="1">
        <v>10</v>
      </c>
      <c r="G28" s="1">
        <v>9.25</v>
      </c>
      <c r="H28" s="1">
        <v>8.5</v>
      </c>
      <c r="I28" s="1">
        <v>2244955.7433858863</v>
      </c>
      <c r="J28" s="1">
        <v>1543883.1309162069</v>
      </c>
      <c r="K28" s="1">
        <v>951317.91362084658</v>
      </c>
      <c r="L28" s="2"/>
      <c r="M28" s="1"/>
      <c r="N28" s="1"/>
      <c r="O28" s="1"/>
      <c r="P28" s="1">
        <v>26</v>
      </c>
      <c r="Q28" s="1">
        <f t="shared" si="12"/>
        <v>28110491.563998856</v>
      </c>
      <c r="R28" s="1">
        <f t="shared" si="13"/>
        <v>27471780.615568954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3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>
        <v>27</v>
      </c>
      <c r="Q29" s="1">
        <f t="shared" si="12"/>
        <v>29449971.382611342</v>
      </c>
      <c r="R29" s="1">
        <f t="shared" si="13"/>
        <v>28755863.746425118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 t="s">
        <v>39</v>
      </c>
      <c r="C30" s="1">
        <v>41</v>
      </c>
      <c r="D30" s="1">
        <f>367000/2</f>
        <v>183500</v>
      </c>
      <c r="E30" s="1">
        <f t="shared" ref="E30:E31" si="14">D30*0.1</f>
        <v>18350</v>
      </c>
      <c r="F30" s="1">
        <v>8.25</v>
      </c>
      <c r="G30" s="1">
        <v>7.5</v>
      </c>
      <c r="H30" s="1">
        <v>6.75</v>
      </c>
      <c r="I30" s="1">
        <v>1121985.224284288</v>
      </c>
      <c r="J30" s="1">
        <v>778726.62223579886</v>
      </c>
      <c r="K30" s="1">
        <v>484164.29963643366</v>
      </c>
      <c r="L30" s="2"/>
      <c r="M30" s="1"/>
      <c r="N30" s="1"/>
      <c r="O30" s="1"/>
      <c r="P30" s="1">
        <v>28</v>
      </c>
      <c r="Q30" s="1">
        <f t="shared" si="12"/>
        <v>30806194.698956482</v>
      </c>
      <c r="R30" s="1">
        <f t="shared" si="13"/>
        <v>30053857.777865555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 t="s">
        <v>40</v>
      </c>
      <c r="C31" s="1">
        <v>39</v>
      </c>
      <c r="D31" s="1">
        <f>304000/2</f>
        <v>152000</v>
      </c>
      <c r="E31" s="1">
        <f t="shared" si="14"/>
        <v>15200</v>
      </c>
      <c r="F31" s="1">
        <v>8.25</v>
      </c>
      <c r="G31" s="1">
        <v>7.5</v>
      </c>
      <c r="H31" s="1">
        <v>6.75</v>
      </c>
      <c r="I31" s="1">
        <v>929382.85608289868</v>
      </c>
      <c r="J31" s="1">
        <v>645048.75520349573</v>
      </c>
      <c r="K31" s="1">
        <v>401051.62694680045</v>
      </c>
      <c r="L31" s="2"/>
      <c r="M31" s="1"/>
      <c r="N31" s="1"/>
      <c r="O31" s="1"/>
      <c r="P31" s="1">
        <v>29</v>
      </c>
      <c r="Q31" s="1">
        <f t="shared" si="12"/>
        <v>32179370.806755938</v>
      </c>
      <c r="R31" s="1">
        <f t="shared" si="13"/>
        <v>31365913.411313262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 t="s">
        <v>41</v>
      </c>
      <c r="C32" s="1">
        <v>40</v>
      </c>
      <c r="D32" s="1">
        <f>295000/2</f>
        <v>147500</v>
      </c>
      <c r="E32" s="1">
        <f>D32*0.08</f>
        <v>11800</v>
      </c>
      <c r="F32" s="1">
        <v>8.25</v>
      </c>
      <c r="G32" s="1">
        <v>7.5</v>
      </c>
      <c r="H32" s="1">
        <v>6.75</v>
      </c>
      <c r="I32" s="1">
        <v>721494.58564330242</v>
      </c>
      <c r="J32" s="1">
        <v>500761.53364481905</v>
      </c>
      <c r="K32" s="1">
        <v>311342.71039291105</v>
      </c>
      <c r="L32" s="2"/>
      <c r="M32" s="1"/>
      <c r="N32" s="1"/>
      <c r="O32" s="1"/>
      <c r="P32" s="1">
        <v>30</v>
      </c>
      <c r="Q32" s="1">
        <f t="shared" si="12"/>
        <v>33569711.615902886</v>
      </c>
      <c r="R32" s="1">
        <f t="shared" si="13"/>
        <v>32692182.980789986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 t="s">
        <v>42</v>
      </c>
      <c r="C33" s="1">
        <v>35</v>
      </c>
      <c r="D33" s="1">
        <f>434000/2</f>
        <v>217000</v>
      </c>
      <c r="E33" s="1">
        <f>D33*0.1</f>
        <v>21700</v>
      </c>
      <c r="F33" s="1">
        <v>8.25</v>
      </c>
      <c r="G33" s="1">
        <v>7.5</v>
      </c>
      <c r="H33" s="1">
        <v>6.75</v>
      </c>
      <c r="I33" s="1">
        <v>1326816.3142762429</v>
      </c>
      <c r="J33" s="1">
        <v>920891.97288920113</v>
      </c>
      <c r="K33" s="1">
        <v>572553.96741747193</v>
      </c>
      <c r="L33" s="2"/>
      <c r="M33" s="1"/>
      <c r="N33" s="1"/>
      <c r="O33" s="1"/>
      <c r="P33" s="1">
        <v>31</v>
      </c>
      <c r="Q33" s="1">
        <f t="shared" si="12"/>
        <v>34977431.685164168</v>
      </c>
      <c r="R33" s="1">
        <f t="shared" si="13"/>
        <v>34032820.470602706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 t="s">
        <v>43</v>
      </c>
      <c r="C34" s="1">
        <v>37</v>
      </c>
      <c r="D34" s="1">
        <f>195000/2</f>
        <v>97500</v>
      </c>
      <c r="E34" s="1">
        <f t="shared" ref="E34:E37" si="15">D34*0.08</f>
        <v>7800</v>
      </c>
      <c r="F34" s="1">
        <v>6.5</v>
      </c>
      <c r="G34" s="1">
        <v>5.75</v>
      </c>
      <c r="H34" s="1">
        <v>5</v>
      </c>
      <c r="I34" s="1">
        <v>459985.40128302714</v>
      </c>
      <c r="J34" s="1">
        <v>322153.32867131435</v>
      </c>
      <c r="K34" s="1">
        <v>202077.42936444771</v>
      </c>
      <c r="L34" s="2"/>
      <c r="M34" s="1"/>
      <c r="N34" s="1"/>
      <c r="O34" s="1"/>
      <c r="P34" s="1">
        <v>32</v>
      </c>
      <c r="Q34" s="1">
        <f t="shared" si="12"/>
        <v>36402748.255291216</v>
      </c>
      <c r="R34" s="1">
        <f t="shared" si="13"/>
        <v>35387981.533221729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 t="s">
        <v>37</v>
      </c>
      <c r="C35" s="1">
        <v>38</v>
      </c>
      <c r="D35" s="1">
        <f>264000/2</f>
        <v>132000</v>
      </c>
      <c r="E35" s="1">
        <f t="shared" si="15"/>
        <v>10560</v>
      </c>
      <c r="F35" s="1">
        <v>8.25</v>
      </c>
      <c r="G35" s="1">
        <v>7.5</v>
      </c>
      <c r="H35" s="1">
        <v>6.75</v>
      </c>
      <c r="I35" s="1">
        <v>645676.5105418039</v>
      </c>
      <c r="J35" s="1">
        <v>448139.13519400766</v>
      </c>
      <c r="K35" s="1">
        <v>278625.34082619834</v>
      </c>
      <c r="L35" s="2"/>
      <c r="M35" s="1"/>
      <c r="N35" s="1"/>
      <c r="O35" s="1"/>
      <c r="P35" s="1">
        <v>33</v>
      </c>
      <c r="Q35" s="1">
        <f t="shared" si="12"/>
        <v>37845881.282544851</v>
      </c>
      <c r="R35" s="1">
        <f t="shared" si="13"/>
        <v>36757823.507352456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 t="s">
        <v>44</v>
      </c>
      <c r="C36" s="1">
        <v>36</v>
      </c>
      <c r="D36" s="1">
        <f>185000/2</f>
        <v>92500</v>
      </c>
      <c r="E36" s="1">
        <f t="shared" si="15"/>
        <v>7400</v>
      </c>
      <c r="F36" s="1">
        <v>6.5</v>
      </c>
      <c r="G36" s="1">
        <v>5.75</v>
      </c>
      <c r="H36" s="1">
        <v>5</v>
      </c>
      <c r="I36" s="1">
        <v>436396.40634543623</v>
      </c>
      <c r="J36" s="1">
        <v>305632.64514970861</v>
      </c>
      <c r="K36" s="1">
        <v>191714.48426883499</v>
      </c>
      <c r="L36" s="2"/>
      <c r="M36" s="1"/>
      <c r="N36" s="1"/>
      <c r="O36" s="1"/>
      <c r="P36" s="1">
        <v>34</v>
      </c>
      <c r="Q36" s="1">
        <f t="shared" si="12"/>
        <v>39307053.472639158</v>
      </c>
      <c r="R36" s="1">
        <f t="shared" si="13"/>
        <v>38142505.436202936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 t="s">
        <v>45</v>
      </c>
      <c r="C37" s="1">
        <v>32</v>
      </c>
      <c r="D37" s="1">
        <f>155000/2</f>
        <v>77500</v>
      </c>
      <c r="E37" s="1">
        <f t="shared" si="15"/>
        <v>6200</v>
      </c>
      <c r="F37" s="1">
        <v>6.5</v>
      </c>
      <c r="G37" s="1">
        <v>5.75</v>
      </c>
      <c r="H37" s="1">
        <v>5</v>
      </c>
      <c r="I37" s="1">
        <v>365629.42153266299</v>
      </c>
      <c r="J37" s="1">
        <v>256070.59458489096</v>
      </c>
      <c r="K37" s="1">
        <v>160625.64898199687</v>
      </c>
      <c r="L37" s="2"/>
      <c r="M37" s="1"/>
      <c r="N37" s="1"/>
      <c r="O37" s="1"/>
      <c r="P37" s="1">
        <v>35</v>
      </c>
      <c r="Q37" s="1">
        <f t="shared" si="12"/>
        <v>40786490.31510964</v>
      </c>
      <c r="R37" s="1">
        <f t="shared" si="13"/>
        <v>39542188.085949294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 t="s">
        <v>46</v>
      </c>
      <c r="C38" s="1">
        <v>35</v>
      </c>
      <c r="D38" s="1">
        <f>125000/2</f>
        <v>62500</v>
      </c>
      <c r="E38" s="1">
        <f>D38*0.07</f>
        <v>4375</v>
      </c>
      <c r="F38" s="1">
        <v>6.5</v>
      </c>
      <c r="G38" s="1">
        <v>5.75</v>
      </c>
      <c r="H38" s="1">
        <v>5</v>
      </c>
      <c r="I38" s="1">
        <v>258004.63212990313</v>
      </c>
      <c r="J38" s="1">
        <v>180694.97601756419</v>
      </c>
      <c r="K38" s="1">
        <v>113344.71198326393</v>
      </c>
      <c r="L38" s="2"/>
      <c r="M38" s="1"/>
      <c r="N38" s="1"/>
      <c r="O38" s="1"/>
      <c r="P38" s="1">
        <v>36</v>
      </c>
      <c r="Q38" s="1">
        <f t="shared" si="12"/>
        <v>42284420.118111007</v>
      </c>
      <c r="R38" s="5">
        <f t="shared" si="13"/>
        <v>40957033.964401238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 t="s">
        <v>47</v>
      </c>
      <c r="C39" s="1">
        <v>34</v>
      </c>
      <c r="D39" s="1">
        <f>200000/2</f>
        <v>100000</v>
      </c>
      <c r="E39" s="1">
        <f t="shared" ref="E39:E41" si="16">D39*0.08</f>
        <v>8000</v>
      </c>
      <c r="F39" s="1">
        <v>6.5</v>
      </c>
      <c r="G39" s="1">
        <v>5.75</v>
      </c>
      <c r="H39" s="1">
        <v>5</v>
      </c>
      <c r="I39" s="1">
        <v>471779.89875182288</v>
      </c>
      <c r="J39" s="1">
        <v>330413.67043211742</v>
      </c>
      <c r="K39" s="1">
        <v>207258.90191225399</v>
      </c>
      <c r="L39" s="2"/>
      <c r="M39" s="1"/>
      <c r="N39" s="1"/>
      <c r="O39" s="1">
        <f>O27*1.05</f>
        <v>1024694.9212500001</v>
      </c>
      <c r="P39" s="1">
        <v>37</v>
      </c>
      <c r="Q39" s="1">
        <f t="shared" ref="Q39:Q50" si="17">($O$39+$Q38)*(1+$Q$2)</f>
        <v>43850478.977353022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 t="s">
        <v>48</v>
      </c>
      <c r="C40" s="1">
        <v>35</v>
      </c>
      <c r="D40" s="1">
        <f>189000/2</f>
        <v>94500</v>
      </c>
      <c r="E40" s="1">
        <f t="shared" si="16"/>
        <v>7560</v>
      </c>
      <c r="F40" s="1">
        <v>6.5</v>
      </c>
      <c r="G40" s="1">
        <v>5.75</v>
      </c>
      <c r="H40" s="1">
        <v>5</v>
      </c>
      <c r="I40" s="1">
        <v>446279.0680538516</v>
      </c>
      <c r="J40" s="1">
        <v>302416.99904210755</v>
      </c>
      <c r="K40" s="1">
        <v>195859.66230708006</v>
      </c>
      <c r="L40" s="2"/>
      <c r="M40" s="1"/>
      <c r="N40" s="1"/>
      <c r="O40" s="1"/>
      <c r="P40" s="1">
        <v>38</v>
      </c>
      <c r="Q40" s="1">
        <f t="shared" si="17"/>
        <v>45436113.572335556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 t="s">
        <v>49</v>
      </c>
      <c r="C41" s="1">
        <v>33</v>
      </c>
      <c r="D41" s="34">
        <f>150000/2</f>
        <v>75000</v>
      </c>
      <c r="E41" s="1">
        <f t="shared" si="16"/>
        <v>6000</v>
      </c>
      <c r="F41" s="1">
        <v>6.5</v>
      </c>
      <c r="G41" s="1">
        <v>5.75</v>
      </c>
      <c r="H41" s="1">
        <v>5</v>
      </c>
      <c r="I41" s="1">
        <v>353834.92406386707</v>
      </c>
      <c r="J41" s="1">
        <v>247810.25282408798</v>
      </c>
      <c r="K41" s="1">
        <v>155444.17643419054</v>
      </c>
      <c r="L41" s="2"/>
      <c r="M41" s="1"/>
      <c r="N41" s="1"/>
      <c r="O41" s="1"/>
      <c r="P41" s="1">
        <v>39</v>
      </c>
      <c r="Q41" s="1">
        <f t="shared" si="17"/>
        <v>47041568.599755377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 t="s">
        <v>50</v>
      </c>
      <c r="C42" s="1">
        <v>32</v>
      </c>
      <c r="D42" s="1">
        <f>111000/2</f>
        <v>55500</v>
      </c>
      <c r="E42" s="1">
        <f t="shared" ref="E42:E43" si="18">D42*0.07</f>
        <v>3885.0000000000005</v>
      </c>
      <c r="F42" s="1">
        <v>6.5</v>
      </c>
      <c r="G42" s="1">
        <v>5.75</v>
      </c>
      <c r="H42" s="1">
        <v>5</v>
      </c>
      <c r="I42" s="1">
        <v>229108.11333135414</v>
      </c>
      <c r="J42" s="1">
        <v>160457.13870359689</v>
      </c>
      <c r="K42" s="1">
        <v>100650.10424113837</v>
      </c>
      <c r="L42" s="2"/>
      <c r="M42" s="1"/>
      <c r="N42" s="1"/>
      <c r="O42" s="1"/>
      <c r="P42" s="1">
        <v>40</v>
      </c>
      <c r="Q42" s="1">
        <f t="shared" si="17"/>
        <v>48667091.815017939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 t="s">
        <v>51</v>
      </c>
      <c r="C43" s="1">
        <v>31</v>
      </c>
      <c r="D43" s="1">
        <f>104000/2</f>
        <v>52000</v>
      </c>
      <c r="E43" s="1">
        <f t="shared" si="18"/>
        <v>3640.0000000000005</v>
      </c>
      <c r="F43" s="1">
        <v>6.5</v>
      </c>
      <c r="G43" s="1">
        <v>5.75</v>
      </c>
      <c r="H43" s="1">
        <v>5</v>
      </c>
      <c r="I43" s="1">
        <v>214659.85393207954</v>
      </c>
      <c r="J43" s="1">
        <v>150338.22004661351</v>
      </c>
      <c r="K43" s="1">
        <v>94302.80037007558</v>
      </c>
      <c r="L43" s="2"/>
      <c r="M43" s="1"/>
      <c r="N43" s="1"/>
      <c r="O43" s="1"/>
      <c r="P43" s="1">
        <v>41</v>
      </c>
      <c r="Q43" s="1">
        <f t="shared" si="17"/>
        <v>50312934.070471287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3" t="s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>
        <v>42</v>
      </c>
      <c r="Q44" s="1">
        <f t="shared" si="17"/>
        <v>51979349.354117803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 t="s">
        <v>53</v>
      </c>
      <c r="C45" s="1">
        <v>31</v>
      </c>
      <c r="D45" s="34">
        <f t="shared" ref="D45:D49" si="19">95000*(2/3)</f>
        <v>63333.333333333328</v>
      </c>
      <c r="E45" s="1">
        <f t="shared" ref="E45:E70" si="20">D45*0.07</f>
        <v>4433.333333333333</v>
      </c>
      <c r="F45" s="1">
        <v>6.5</v>
      </c>
      <c r="G45" s="1">
        <v>5.75</v>
      </c>
      <c r="H45" s="1">
        <v>5</v>
      </c>
      <c r="I45" s="1">
        <v>261444.69387197768</v>
      </c>
      <c r="J45" s="1">
        <v>183104.24235069787</v>
      </c>
      <c r="K45" s="1">
        <v>114855.97480107164</v>
      </c>
      <c r="L45" s="2"/>
      <c r="M45" s="1"/>
      <c r="N45" s="1"/>
      <c r="O45" s="1"/>
      <c r="P45" s="1">
        <v>43</v>
      </c>
      <c r="Q45" s="1">
        <f t="shared" si="17"/>
        <v>53666594.828809902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6" t="s">
        <v>54</v>
      </c>
      <c r="C46" s="1">
        <v>34</v>
      </c>
      <c r="D46" s="34">
        <f t="shared" si="19"/>
        <v>63333.333333333328</v>
      </c>
      <c r="E46" s="1">
        <f t="shared" si="20"/>
        <v>4433.333333333333</v>
      </c>
      <c r="F46" s="1">
        <v>6.5</v>
      </c>
      <c r="G46" s="1">
        <v>5.75</v>
      </c>
      <c r="H46" s="1">
        <v>5</v>
      </c>
      <c r="I46" s="1">
        <v>261444.69387197768</v>
      </c>
      <c r="J46" s="1">
        <v>183104.24235069787</v>
      </c>
      <c r="K46" s="1">
        <v>114855.97480107164</v>
      </c>
      <c r="L46" s="2"/>
      <c r="M46" s="1"/>
      <c r="N46" s="1"/>
      <c r="O46" s="1"/>
      <c r="P46" s="1">
        <v>44</v>
      </c>
      <c r="Q46" s="1">
        <f t="shared" si="17"/>
        <v>55374930.871935651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6" t="s">
        <v>55</v>
      </c>
      <c r="C47" s="1">
        <v>29</v>
      </c>
      <c r="D47" s="34">
        <f t="shared" si="19"/>
        <v>63333.333333333328</v>
      </c>
      <c r="E47" s="1">
        <f t="shared" si="20"/>
        <v>4433.333333333333</v>
      </c>
      <c r="F47" s="1">
        <v>6.5</v>
      </c>
      <c r="G47" s="1">
        <v>5.75</v>
      </c>
      <c r="H47" s="1">
        <v>5</v>
      </c>
      <c r="I47" s="1">
        <v>261444.69387197768</v>
      </c>
      <c r="J47" s="1">
        <v>183104.24235069787</v>
      </c>
      <c r="K47" s="1">
        <v>114855.97480107164</v>
      </c>
      <c r="L47" s="2"/>
      <c r="M47" s="1"/>
      <c r="N47" s="1"/>
      <c r="O47" s="1"/>
      <c r="P47" s="1">
        <v>45</v>
      </c>
      <c r="Q47" s="1">
        <f t="shared" si="17"/>
        <v>57104621.115600467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6" t="s">
        <v>56</v>
      </c>
      <c r="C48" s="1">
        <v>27</v>
      </c>
      <c r="D48" s="34">
        <f t="shared" si="19"/>
        <v>63333.333333333328</v>
      </c>
      <c r="E48" s="1">
        <f t="shared" si="20"/>
        <v>4433.333333333333</v>
      </c>
      <c r="F48" s="1">
        <v>6.5</v>
      </c>
      <c r="G48" s="1">
        <v>5.75</v>
      </c>
      <c r="H48" s="1">
        <v>5</v>
      </c>
      <c r="I48" s="1">
        <v>261444.69387197768</v>
      </c>
      <c r="J48" s="1">
        <v>183104.24235069787</v>
      </c>
      <c r="K48" s="1">
        <v>114855.97480107164</v>
      </c>
      <c r="L48" s="2"/>
      <c r="M48" s="1"/>
      <c r="N48" s="1"/>
      <c r="O48" s="1"/>
      <c r="P48" s="1">
        <v>46</v>
      </c>
      <c r="Q48" s="1">
        <f t="shared" si="17"/>
        <v>58855932.487311095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6" t="s">
        <v>57</v>
      </c>
      <c r="C49" s="1">
        <v>28</v>
      </c>
      <c r="D49" s="34">
        <f t="shared" si="19"/>
        <v>63333.333333333328</v>
      </c>
      <c r="E49" s="1">
        <f t="shared" si="20"/>
        <v>4433.333333333333</v>
      </c>
      <c r="F49" s="1">
        <v>6.5</v>
      </c>
      <c r="G49" s="1">
        <v>5.75</v>
      </c>
      <c r="H49" s="1">
        <v>5</v>
      </c>
      <c r="I49" s="1">
        <v>261444.69387197768</v>
      </c>
      <c r="J49" s="1">
        <v>183104.24235069787</v>
      </c>
      <c r="K49" s="1">
        <v>114855.97480107164</v>
      </c>
      <c r="L49" s="2"/>
      <c r="M49" s="1"/>
      <c r="N49" s="1"/>
      <c r="O49" s="1"/>
      <c r="P49" s="1">
        <v>47</v>
      </c>
      <c r="Q49" s="1">
        <f t="shared" si="17"/>
        <v>60629135.251168109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 t="s">
        <v>58</v>
      </c>
      <c r="C50" s="1">
        <v>25</v>
      </c>
      <c r="D50" s="34">
        <f t="shared" ref="D50:D52" si="21">78500*(2/3)</f>
        <v>52333.333333333328</v>
      </c>
      <c r="E50" s="1">
        <f t="shared" si="20"/>
        <v>3663.3333333333335</v>
      </c>
      <c r="F50" s="1">
        <v>6.5</v>
      </c>
      <c r="G50" s="1">
        <v>5.75</v>
      </c>
      <c r="H50" s="1">
        <v>5</v>
      </c>
      <c r="I50" s="1">
        <v>216035.87861711471</v>
      </c>
      <c r="J50" s="1">
        <v>151301.92657160643</v>
      </c>
      <c r="K50" s="1">
        <v>94907.305492017171</v>
      </c>
      <c r="L50" s="2"/>
      <c r="M50" s="1"/>
      <c r="N50" s="1"/>
      <c r="O50" s="1"/>
      <c r="P50" s="1">
        <v>48</v>
      </c>
      <c r="Q50" s="5">
        <f t="shared" si="17"/>
        <v>62424503.049573332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 t="s">
        <v>59</v>
      </c>
      <c r="C51" s="1">
        <v>27</v>
      </c>
      <c r="D51" s="34">
        <f t="shared" si="21"/>
        <v>52333.333333333328</v>
      </c>
      <c r="E51" s="1">
        <f t="shared" si="20"/>
        <v>3663.3333333333335</v>
      </c>
      <c r="F51" s="1">
        <v>6.5</v>
      </c>
      <c r="G51" s="1">
        <v>5.75</v>
      </c>
      <c r="H51" s="1">
        <v>5</v>
      </c>
      <c r="I51" s="1">
        <v>216035.87861711471</v>
      </c>
      <c r="J51" s="1">
        <v>151301.92657160643</v>
      </c>
      <c r="K51" s="1">
        <v>94907.305492017171</v>
      </c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 t="s">
        <v>60</v>
      </c>
      <c r="C52" s="1">
        <v>29</v>
      </c>
      <c r="D52" s="34">
        <f t="shared" si="21"/>
        <v>52333.333333333328</v>
      </c>
      <c r="E52" s="1">
        <f t="shared" si="20"/>
        <v>3663.3333333333335</v>
      </c>
      <c r="F52" s="1">
        <v>6.5</v>
      </c>
      <c r="G52" s="1">
        <v>5.75</v>
      </c>
      <c r="H52" s="1">
        <v>5</v>
      </c>
      <c r="I52" s="1">
        <v>216035.87861711471</v>
      </c>
      <c r="J52" s="1">
        <v>151301.92657160643</v>
      </c>
      <c r="K52" s="1">
        <v>94907.305492017171</v>
      </c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 t="s">
        <v>61</v>
      </c>
      <c r="C53" s="1">
        <v>25</v>
      </c>
      <c r="D53" s="34">
        <f t="shared" ref="D53:D54" si="22">84000*(2/3)</f>
        <v>56000</v>
      </c>
      <c r="E53" s="1">
        <f t="shared" si="20"/>
        <v>3920.0000000000005</v>
      </c>
      <c r="F53" s="1">
        <v>6.5</v>
      </c>
      <c r="G53" s="1">
        <v>5.75</v>
      </c>
      <c r="H53" s="1">
        <v>5</v>
      </c>
      <c r="I53" s="1">
        <v>231172.15038839332</v>
      </c>
      <c r="J53" s="1">
        <v>161902.69851173746</v>
      </c>
      <c r="K53" s="1">
        <v>101556.86193700446</v>
      </c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 t="s">
        <v>62</v>
      </c>
      <c r="C54" s="1">
        <v>24</v>
      </c>
      <c r="D54" s="34">
        <f t="shared" si="22"/>
        <v>56000</v>
      </c>
      <c r="E54" s="1">
        <f t="shared" si="20"/>
        <v>3920.0000000000005</v>
      </c>
      <c r="F54" s="1">
        <v>6.5</v>
      </c>
      <c r="G54" s="1">
        <v>5.75</v>
      </c>
      <c r="H54" s="1">
        <v>5</v>
      </c>
      <c r="I54" s="1">
        <v>231172.15038839332</v>
      </c>
      <c r="J54" s="1">
        <v>161902.69851173746</v>
      </c>
      <c r="K54" s="1">
        <v>101556.86193700446</v>
      </c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 t="s">
        <v>63</v>
      </c>
      <c r="C55" s="1">
        <v>23</v>
      </c>
      <c r="D55" s="34">
        <f>92000*(2/3)</f>
        <v>61333.333333333328</v>
      </c>
      <c r="E55" s="1">
        <f t="shared" si="20"/>
        <v>4293.333333333333</v>
      </c>
      <c r="F55" s="1">
        <v>6.5</v>
      </c>
      <c r="G55" s="1">
        <v>5.75</v>
      </c>
      <c r="H55" s="1">
        <v>5</v>
      </c>
      <c r="I55" s="1">
        <v>253188.54564382075</v>
      </c>
      <c r="J55" s="1">
        <v>177322.00311813573</v>
      </c>
      <c r="K55" s="1">
        <v>111228.94401760718</v>
      </c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 t="s">
        <v>64</v>
      </c>
      <c r="C56" s="1">
        <v>25</v>
      </c>
      <c r="D56" s="34">
        <f t="shared" ref="D56:D57" si="23">87000*(2/3)</f>
        <v>58000</v>
      </c>
      <c r="E56" s="1">
        <f t="shared" si="20"/>
        <v>4060.0000000000005</v>
      </c>
      <c r="F56" s="1">
        <v>6.5</v>
      </c>
      <c r="G56" s="1">
        <v>5.75</v>
      </c>
      <c r="H56" s="1">
        <v>5</v>
      </c>
      <c r="I56" s="1">
        <v>239428.29861654993</v>
      </c>
      <c r="J56" s="1">
        <v>167684.9377442995</v>
      </c>
      <c r="K56" s="1">
        <v>105183.89272046894</v>
      </c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6" t="s">
        <v>65</v>
      </c>
      <c r="C57" s="1">
        <v>27</v>
      </c>
      <c r="D57" s="34">
        <f t="shared" si="23"/>
        <v>58000</v>
      </c>
      <c r="E57" s="1">
        <f t="shared" si="20"/>
        <v>4060.0000000000005</v>
      </c>
      <c r="F57" s="1">
        <v>6.5</v>
      </c>
      <c r="G57" s="1">
        <v>5.75</v>
      </c>
      <c r="H57" s="1">
        <v>5</v>
      </c>
      <c r="I57" s="1">
        <v>239428.29861654993</v>
      </c>
      <c r="J57" s="1">
        <v>167684.9377442995</v>
      </c>
      <c r="K57" s="1">
        <v>105183.89272046894</v>
      </c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 t="s">
        <v>66</v>
      </c>
      <c r="C58" s="1">
        <v>26</v>
      </c>
      <c r="D58" s="34">
        <f t="shared" ref="D58:D59" si="24">94500*(2/3)</f>
        <v>63000</v>
      </c>
      <c r="E58" s="1">
        <f t="shared" si="20"/>
        <v>4410</v>
      </c>
      <c r="F58" s="1">
        <v>6.5</v>
      </c>
      <c r="G58" s="1">
        <v>5.75</v>
      </c>
      <c r="H58" s="1">
        <v>5</v>
      </c>
      <c r="I58" s="1">
        <v>260068.66918694234</v>
      </c>
      <c r="J58" s="1">
        <v>182140.53582570466</v>
      </c>
      <c r="K58" s="1">
        <v>114251.46967913004</v>
      </c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6" t="s">
        <v>67</v>
      </c>
      <c r="C59" s="1">
        <v>23</v>
      </c>
      <c r="D59" s="34">
        <f t="shared" si="24"/>
        <v>63000</v>
      </c>
      <c r="E59" s="1">
        <f t="shared" si="20"/>
        <v>4410</v>
      </c>
      <c r="F59" s="1">
        <v>6.5</v>
      </c>
      <c r="G59" s="1">
        <v>5.75</v>
      </c>
      <c r="H59" s="1">
        <v>5</v>
      </c>
      <c r="I59" s="1">
        <v>260068.66918694234</v>
      </c>
      <c r="J59" s="1">
        <v>182140.53582570466</v>
      </c>
      <c r="K59" s="1">
        <v>114251.46967913004</v>
      </c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 t="s">
        <v>68</v>
      </c>
      <c r="C60" s="1">
        <v>21</v>
      </c>
      <c r="D60" s="34">
        <f t="shared" ref="D60:D62" si="25">75000*(2/3)</f>
        <v>50000</v>
      </c>
      <c r="E60" s="1">
        <f t="shared" si="20"/>
        <v>3500.0000000000005</v>
      </c>
      <c r="F60" s="1">
        <v>6.5</v>
      </c>
      <c r="G60" s="1">
        <v>5.75</v>
      </c>
      <c r="H60" s="1">
        <v>5</v>
      </c>
      <c r="I60" s="1">
        <v>206403.70570392255</v>
      </c>
      <c r="J60" s="1">
        <v>144555.98081405132</v>
      </c>
      <c r="K60" s="1">
        <v>90675.769586611161</v>
      </c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6" t="s">
        <v>69</v>
      </c>
      <c r="C61" s="1">
        <v>25</v>
      </c>
      <c r="D61" s="34">
        <f t="shared" si="25"/>
        <v>50000</v>
      </c>
      <c r="E61" s="1">
        <f t="shared" si="20"/>
        <v>3500.0000000000005</v>
      </c>
      <c r="F61" s="1">
        <v>6.5</v>
      </c>
      <c r="G61" s="1">
        <v>5.75</v>
      </c>
      <c r="H61" s="1">
        <v>5</v>
      </c>
      <c r="I61" s="1">
        <v>206403.70570392255</v>
      </c>
      <c r="J61" s="1">
        <v>144555.98081405132</v>
      </c>
      <c r="K61" s="1">
        <v>90675.769586611161</v>
      </c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6" t="s">
        <v>70</v>
      </c>
      <c r="C62" s="1">
        <v>27</v>
      </c>
      <c r="D62" s="34">
        <f t="shared" si="25"/>
        <v>50000</v>
      </c>
      <c r="E62" s="1">
        <f t="shared" si="20"/>
        <v>3500.0000000000005</v>
      </c>
      <c r="F62" s="1">
        <v>6.5</v>
      </c>
      <c r="G62" s="1">
        <v>5.75</v>
      </c>
      <c r="H62" s="1">
        <v>5</v>
      </c>
      <c r="I62" s="1">
        <v>206403.70570392255</v>
      </c>
      <c r="J62" s="1">
        <v>144555.98081405132</v>
      </c>
      <c r="K62" s="1">
        <v>90675.769586611161</v>
      </c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 t="s">
        <v>71</v>
      </c>
      <c r="C63" s="1">
        <v>26</v>
      </c>
      <c r="D63" s="34">
        <f t="shared" ref="D63:D65" si="26">84000*(2/3)</f>
        <v>56000</v>
      </c>
      <c r="E63" s="1">
        <f t="shared" si="20"/>
        <v>3920.0000000000005</v>
      </c>
      <c r="F63" s="1">
        <v>6.5</v>
      </c>
      <c r="G63" s="1">
        <v>5.75</v>
      </c>
      <c r="H63" s="1">
        <v>5</v>
      </c>
      <c r="I63" s="1">
        <v>231172.15038839332</v>
      </c>
      <c r="J63" s="1">
        <v>161902.69851173746</v>
      </c>
      <c r="K63" s="1">
        <v>101556.86193700446</v>
      </c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6" t="s">
        <v>72</v>
      </c>
      <c r="C64" s="1">
        <v>28</v>
      </c>
      <c r="D64" s="34">
        <f t="shared" si="26"/>
        <v>56000</v>
      </c>
      <c r="E64" s="1">
        <f t="shared" si="20"/>
        <v>3920.0000000000005</v>
      </c>
      <c r="F64" s="1">
        <v>6.5</v>
      </c>
      <c r="G64" s="1">
        <v>5.75</v>
      </c>
      <c r="H64" s="1">
        <v>5</v>
      </c>
      <c r="I64" s="1">
        <v>231172.15038839332</v>
      </c>
      <c r="J64" s="1">
        <v>161902.69851173746</v>
      </c>
      <c r="K64" s="1">
        <v>101556.86193700446</v>
      </c>
      <c r="L64" s="2"/>
      <c r="M64" s="1"/>
      <c r="N64" s="1"/>
      <c r="O64" s="1"/>
      <c r="P64" s="1"/>
      <c r="Q64" s="1"/>
      <c r="R64" s="1"/>
      <c r="S64" s="1"/>
      <c r="T64" s="1"/>
      <c r="X64" s="1"/>
      <c r="Y64" s="1"/>
      <c r="Z64" s="1"/>
      <c r="AA64" s="1"/>
      <c r="AB64" s="1"/>
    </row>
    <row r="65" spans="1:28">
      <c r="A65" s="1"/>
      <c r="B65" s="6" t="s">
        <v>73</v>
      </c>
      <c r="C65" s="1">
        <v>27</v>
      </c>
      <c r="D65" s="34">
        <f t="shared" si="26"/>
        <v>56000</v>
      </c>
      <c r="E65" s="1">
        <f t="shared" si="20"/>
        <v>3920.0000000000005</v>
      </c>
      <c r="F65" s="1">
        <v>6.5</v>
      </c>
      <c r="G65" s="1">
        <v>5.75</v>
      </c>
      <c r="H65" s="1">
        <v>5</v>
      </c>
      <c r="I65" s="1">
        <v>231172.15038839332</v>
      </c>
      <c r="J65" s="1">
        <v>161902.69851173746</v>
      </c>
      <c r="K65" s="1">
        <v>101556.86193700446</v>
      </c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Y65" s="1"/>
      <c r="Z65" s="1"/>
      <c r="AA65" s="1"/>
      <c r="AB65" s="1"/>
    </row>
    <row r="66" spans="1:28">
      <c r="A66" s="1"/>
      <c r="B66" s="1" t="s">
        <v>74</v>
      </c>
      <c r="C66" s="1">
        <v>22</v>
      </c>
      <c r="D66" s="34">
        <f t="shared" ref="D66:D70" si="27">60000*(2/3)</f>
        <v>40000</v>
      </c>
      <c r="E66" s="1">
        <f t="shared" si="20"/>
        <v>2800.0000000000005</v>
      </c>
      <c r="F66" s="1">
        <v>6.5</v>
      </c>
      <c r="G66" s="1">
        <v>5.75</v>
      </c>
      <c r="H66" s="1">
        <v>5</v>
      </c>
      <c r="I66" s="1">
        <v>165122.96456313808</v>
      </c>
      <c r="J66" s="1">
        <v>115644.78465124108</v>
      </c>
      <c r="K66" s="1">
        <v>72540.615669288905</v>
      </c>
      <c r="L66" s="2"/>
      <c r="M66" s="1"/>
      <c r="N66" s="1"/>
      <c r="O66" s="1"/>
      <c r="P66" s="1"/>
      <c r="Q66" s="1"/>
      <c r="R66" s="1"/>
      <c r="S66" s="1"/>
      <c r="T66" s="1"/>
      <c r="U66" s="1"/>
      <c r="Y66" s="1"/>
      <c r="Z66" s="1"/>
      <c r="AA66" s="1"/>
      <c r="AB66" s="1"/>
    </row>
    <row r="67" spans="1:28">
      <c r="A67" s="1"/>
      <c r="B67" s="6" t="s">
        <v>75</v>
      </c>
      <c r="C67" s="1">
        <v>25</v>
      </c>
      <c r="D67" s="34">
        <f t="shared" si="27"/>
        <v>40000</v>
      </c>
      <c r="E67" s="1">
        <f t="shared" si="20"/>
        <v>2800.0000000000005</v>
      </c>
      <c r="F67" s="1">
        <v>6.5</v>
      </c>
      <c r="G67" s="1">
        <v>5.75</v>
      </c>
      <c r="H67" s="1">
        <v>5</v>
      </c>
      <c r="I67" s="1">
        <v>165122.96456313808</v>
      </c>
      <c r="J67" s="1">
        <v>115644.78465124108</v>
      </c>
      <c r="K67" s="1">
        <v>72540.615669288905</v>
      </c>
      <c r="L67" s="2"/>
      <c r="M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6" t="s">
        <v>76</v>
      </c>
      <c r="C68" s="1">
        <v>21</v>
      </c>
      <c r="D68" s="34">
        <f t="shared" si="27"/>
        <v>40000</v>
      </c>
      <c r="E68" s="1">
        <f t="shared" si="20"/>
        <v>2800.0000000000005</v>
      </c>
      <c r="F68" s="1">
        <v>6.5</v>
      </c>
      <c r="G68" s="1">
        <v>5.75</v>
      </c>
      <c r="H68" s="1">
        <v>5</v>
      </c>
      <c r="I68" s="1">
        <v>165122.96456313808</v>
      </c>
      <c r="J68" s="1">
        <v>115644.78465124108</v>
      </c>
      <c r="K68" s="1">
        <v>72540.615669288905</v>
      </c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6" t="s">
        <v>77</v>
      </c>
      <c r="C69" s="1">
        <v>24</v>
      </c>
      <c r="D69" s="34">
        <f t="shared" si="27"/>
        <v>40000</v>
      </c>
      <c r="E69" s="1">
        <f t="shared" si="20"/>
        <v>2800.0000000000005</v>
      </c>
      <c r="F69" s="1">
        <v>6.5</v>
      </c>
      <c r="G69" s="1">
        <v>5.75</v>
      </c>
      <c r="H69" s="1">
        <v>5</v>
      </c>
      <c r="I69" s="1">
        <v>165122.96456313808</v>
      </c>
      <c r="J69" s="1">
        <v>115644.78465124108</v>
      </c>
      <c r="K69" s="1">
        <v>72540.615669288905</v>
      </c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6" t="s">
        <v>78</v>
      </c>
      <c r="C70" s="1">
        <v>22</v>
      </c>
      <c r="D70" s="34">
        <f t="shared" si="27"/>
        <v>40000</v>
      </c>
      <c r="E70" s="1">
        <f t="shared" si="20"/>
        <v>2800.0000000000005</v>
      </c>
      <c r="F70" s="1">
        <v>6.5</v>
      </c>
      <c r="G70" s="1">
        <v>5.75</v>
      </c>
      <c r="H70" s="1">
        <v>5</v>
      </c>
      <c r="I70" s="1">
        <v>165122.96456313808</v>
      </c>
      <c r="J70" s="1">
        <v>115644.78465124108</v>
      </c>
      <c r="K70" s="1">
        <v>72540.615669288905</v>
      </c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5">
        <f>SUM(E3:E70)</f>
        <v>889370.00000000035</v>
      </c>
      <c r="F71" s="1"/>
      <c r="G71" s="1"/>
      <c r="H71" s="1"/>
      <c r="I71" s="5">
        <f t="shared" ref="I71:K71" si="28">SUM(I$3:I$70)</f>
        <v>54853616.658341698</v>
      </c>
      <c r="J71" s="5">
        <f t="shared" si="28"/>
        <v>37975293.534149796</v>
      </c>
      <c r="K71" s="5">
        <f t="shared" si="28"/>
        <v>23565814.200069219</v>
      </c>
      <c r="L71" s="2"/>
      <c r="M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7" t="s">
        <v>79</v>
      </c>
      <c r="I74" s="35">
        <f>(Q50-I71)</f>
        <v>7570886.3912316337</v>
      </c>
      <c r="J74" s="36">
        <f>(R38-J71)</f>
        <v>2981740.4302514419</v>
      </c>
      <c r="K74" s="36">
        <f>(S26-K71)</f>
        <v>1115970.3480769284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1">
    <mergeCell ref="O1:S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13"/>
  <sheetViews>
    <sheetView workbookViewId="0"/>
  </sheetViews>
  <sheetFormatPr defaultColWidth="14.42578125" defaultRowHeight="15.75" customHeight="1"/>
  <cols>
    <col min="4" max="4" width="17" customWidth="1"/>
    <col min="7" max="7" width="16.85546875" customWidth="1"/>
  </cols>
  <sheetData>
    <row r="1" spans="1:27">
      <c r="A1" s="30" t="s">
        <v>13</v>
      </c>
      <c r="B1" s="29"/>
      <c r="C1" s="29"/>
      <c r="D1" s="30"/>
      <c r="E1" s="29"/>
      <c r="F1" s="29"/>
      <c r="H1" s="30" t="s">
        <v>14</v>
      </c>
      <c r="I1" s="29"/>
      <c r="J1" s="29"/>
      <c r="K1" s="8"/>
      <c r="L1" s="8"/>
      <c r="M1" s="8"/>
      <c r="O1" s="30" t="s">
        <v>15</v>
      </c>
      <c r="P1" s="29"/>
      <c r="Q1" s="29"/>
      <c r="R1" s="8"/>
      <c r="S1" s="8"/>
      <c r="T1" s="8"/>
      <c r="V1" s="30" t="s">
        <v>16</v>
      </c>
      <c r="W1" s="29"/>
      <c r="X1" s="29"/>
      <c r="Y1" s="8"/>
      <c r="Z1" s="8"/>
      <c r="AA1" s="8"/>
    </row>
    <row r="2" spans="1:27">
      <c r="A2" s="37" t="s">
        <v>80</v>
      </c>
      <c r="B2" s="37" t="s">
        <v>81</v>
      </c>
      <c r="C2" s="37" t="s">
        <v>82</v>
      </c>
      <c r="D2" s="38"/>
      <c r="E2" s="38"/>
      <c r="F2" s="38"/>
      <c r="H2" s="37" t="s">
        <v>80</v>
      </c>
      <c r="I2" s="37" t="s">
        <v>81</v>
      </c>
      <c r="J2" s="37" t="s">
        <v>82</v>
      </c>
      <c r="K2" s="37"/>
      <c r="L2" s="37"/>
      <c r="M2" s="37"/>
      <c r="O2" s="37" t="s">
        <v>80</v>
      </c>
      <c r="P2" s="37" t="s">
        <v>81</v>
      </c>
      <c r="Q2" s="37" t="s">
        <v>82</v>
      </c>
      <c r="R2" s="37"/>
      <c r="S2" s="37"/>
      <c r="T2" s="37"/>
      <c r="V2" s="37" t="s">
        <v>80</v>
      </c>
      <c r="W2" s="37" t="s">
        <v>81</v>
      </c>
      <c r="X2" s="37" t="s">
        <v>82</v>
      </c>
      <c r="Y2" s="37"/>
      <c r="Z2" s="37"/>
      <c r="AA2" s="37"/>
    </row>
    <row r="3" spans="1:27">
      <c r="A3" s="37"/>
      <c r="B3" s="37"/>
      <c r="C3" s="37"/>
      <c r="D3" s="38">
        <f>0.1/12</f>
        <v>8.3333333333333332E-3</v>
      </c>
      <c r="E3" s="38">
        <f>0.0925/12</f>
        <v>7.7083333333333335E-3</v>
      </c>
      <c r="F3" s="38">
        <f>0.085/12</f>
        <v>7.0833333333333338E-3</v>
      </c>
      <c r="H3" s="37"/>
      <c r="I3" s="37"/>
      <c r="J3" s="37"/>
      <c r="K3" s="39">
        <f>0.1/12</f>
        <v>8.3333333333333332E-3</v>
      </c>
      <c r="L3" s="39">
        <f>0.0925/12</f>
        <v>7.7083333333333335E-3</v>
      </c>
      <c r="M3" s="39">
        <f>0.085/12</f>
        <v>7.0833333333333338E-3</v>
      </c>
      <c r="O3" s="37"/>
      <c r="P3" s="37"/>
      <c r="Q3" s="37"/>
      <c r="R3" s="37">
        <f>0.1/12</f>
        <v>8.3333333333333332E-3</v>
      </c>
      <c r="S3" s="37">
        <f>0.0925/12</f>
        <v>7.7083333333333335E-3</v>
      </c>
      <c r="T3" s="37">
        <f>0.085/12</f>
        <v>7.0833333333333338E-3</v>
      </c>
      <c r="V3" s="37"/>
      <c r="W3" s="37"/>
      <c r="X3" s="37"/>
      <c r="Y3" s="1">
        <f>0.1/12</f>
        <v>8.3333333333333332E-3</v>
      </c>
      <c r="Z3" s="1">
        <f>0.0925/12</f>
        <v>7.7083333333333335E-3</v>
      </c>
      <c r="AA3" s="1">
        <f>0.085/12</f>
        <v>7.0833333333333338E-3</v>
      </c>
    </row>
    <row r="4" spans="1:27">
      <c r="A4" s="40">
        <v>52</v>
      </c>
      <c r="B4" s="39">
        <v>45300</v>
      </c>
      <c r="C4" s="40">
        <v>1</v>
      </c>
      <c r="D4" s="40">
        <f t="shared" ref="D4:F4" si="0">$B$4*(1+D3)</f>
        <v>45677.5</v>
      </c>
      <c r="E4" s="40">
        <f t="shared" si="0"/>
        <v>45649.187500000007</v>
      </c>
      <c r="F4" s="40">
        <f t="shared" si="0"/>
        <v>45620.875</v>
      </c>
      <c r="H4" s="40">
        <v>53</v>
      </c>
      <c r="I4" s="39">
        <v>40620</v>
      </c>
      <c r="J4" s="40">
        <v>1</v>
      </c>
      <c r="K4" s="40">
        <f t="shared" ref="K4:M4" si="1">$I$4*(1+K3)</f>
        <v>40958.5</v>
      </c>
      <c r="L4" s="40">
        <f t="shared" si="1"/>
        <v>40933.112500000003</v>
      </c>
      <c r="M4" s="40">
        <f t="shared" si="1"/>
        <v>40907.724999999999</v>
      </c>
      <c r="O4" s="40">
        <v>49</v>
      </c>
      <c r="P4" s="39">
        <v>37500</v>
      </c>
      <c r="Q4" s="40">
        <v>1</v>
      </c>
      <c r="R4" s="40">
        <f t="shared" ref="R4:T4" si="2">$P$4*(1+R3)</f>
        <v>37812.5</v>
      </c>
      <c r="S4" s="40">
        <f t="shared" si="2"/>
        <v>37789.0625</v>
      </c>
      <c r="T4" s="40">
        <f t="shared" si="2"/>
        <v>37765.625</v>
      </c>
      <c r="V4" s="40">
        <v>50</v>
      </c>
      <c r="W4" s="40">
        <v>35400</v>
      </c>
      <c r="X4" s="40">
        <v>1</v>
      </c>
      <c r="Y4" s="40">
        <f t="shared" ref="Y4:AA4" si="3">$W$4*(1+Y3)</f>
        <v>35695</v>
      </c>
      <c r="Z4" s="40">
        <f t="shared" si="3"/>
        <v>35672.875</v>
      </c>
      <c r="AA4" s="40">
        <f t="shared" si="3"/>
        <v>35650.75</v>
      </c>
    </row>
    <row r="5" spans="1:27">
      <c r="A5" s="40">
        <v>52</v>
      </c>
      <c r="C5" s="40">
        <v>2</v>
      </c>
      <c r="D5" s="39">
        <f t="shared" ref="D5:D15" si="4">($B$4+$D4)*(1+$D$3)</f>
        <v>91735.645833333328</v>
      </c>
      <c r="E5" s="39">
        <f t="shared" ref="E5:E15" si="5">($B$4+$E4)*(1+$E$3)</f>
        <v>91650.254153645845</v>
      </c>
      <c r="F5" s="39">
        <f t="shared" ref="F5:F15" si="6">($B$4+$F4)*(1+$F$3)</f>
        <v>91564.897864583327</v>
      </c>
      <c r="H5" s="40">
        <v>53</v>
      </c>
      <c r="J5" s="40">
        <v>2</v>
      </c>
      <c r="K5" s="40">
        <f t="shared" ref="K5:K15" si="7">($K4+$I$4)*(1+$K$3)</f>
        <v>82258.320833333331</v>
      </c>
      <c r="L5" s="40">
        <f t="shared" ref="L5:L15" si="8">($L4+$I$4)*(1+$L$3)</f>
        <v>82181.75107552085</v>
      </c>
      <c r="M5" s="40">
        <f t="shared" ref="M5:M15" si="9">($M4+$I$4)*(1+$M$3)</f>
        <v>82105.213052083345</v>
      </c>
      <c r="O5" s="40">
        <v>49</v>
      </c>
      <c r="Q5" s="40">
        <v>2</v>
      </c>
      <c r="R5" s="40">
        <f t="shared" ref="R5:R15" si="10">($P$4+$R4)*(1+$R$3)</f>
        <v>75940.104166666672</v>
      </c>
      <c r="S5" s="40">
        <f t="shared" ref="S5:S15" si="11">($P$4+$S4)*(1+$S$3)</f>
        <v>75869.415690104172</v>
      </c>
      <c r="T5" s="40">
        <f t="shared" ref="T5:T15" si="12">($P$4+$T4)*(1+$T$3)</f>
        <v>75798.756510416672</v>
      </c>
      <c r="V5" s="40">
        <v>50</v>
      </c>
      <c r="X5" s="40">
        <v>2</v>
      </c>
      <c r="Y5" s="40">
        <f t="shared" ref="Y5:Y15" si="13">($W$4+$Y4)*(1+$Y$3)</f>
        <v>71687.458333333328</v>
      </c>
      <c r="Z5" s="40">
        <f t="shared" ref="Z5:Z15" si="14">($W$4+$Z4)*(1+$Z$3)</f>
        <v>71620.728411458345</v>
      </c>
      <c r="AA5" s="40">
        <f t="shared" ref="AA5:AA15" si="15">($W$4+$AA4)*(1+$AA$3)</f>
        <v>71554.026145833326</v>
      </c>
    </row>
    <row r="6" spans="1:27">
      <c r="A6" s="40">
        <v>52</v>
      </c>
      <c r="C6" s="40">
        <v>3</v>
      </c>
      <c r="D6" s="39">
        <f t="shared" si="4"/>
        <v>138177.6095486111</v>
      </c>
      <c r="E6" s="39">
        <f t="shared" si="5"/>
        <v>138005.91236274687</v>
      </c>
      <c r="F6" s="39">
        <f t="shared" si="6"/>
        <v>137834.35755779079</v>
      </c>
      <c r="H6" s="40">
        <v>53</v>
      </c>
      <c r="J6" s="40">
        <v>3</v>
      </c>
      <c r="K6" s="40">
        <f t="shared" si="7"/>
        <v>123902.30684027777</v>
      </c>
      <c r="L6" s="40">
        <f t="shared" si="8"/>
        <v>123748.347906728</v>
      </c>
      <c r="M6" s="40">
        <f t="shared" si="9"/>
        <v>123594.5166445356</v>
      </c>
      <c r="O6" s="40">
        <v>49</v>
      </c>
      <c r="Q6" s="40">
        <v>3</v>
      </c>
      <c r="R6" s="40">
        <f t="shared" si="10"/>
        <v>114385.43836805556</v>
      </c>
      <c r="S6" s="40">
        <f t="shared" si="11"/>
        <v>114243.30493604873</v>
      </c>
      <c r="T6" s="40">
        <f t="shared" si="12"/>
        <v>114101.28936903212</v>
      </c>
      <c r="V6" s="40">
        <v>50</v>
      </c>
      <c r="X6" s="40">
        <v>3</v>
      </c>
      <c r="Y6" s="40">
        <f t="shared" si="13"/>
        <v>107979.85381944444</v>
      </c>
      <c r="Z6" s="40">
        <f t="shared" si="14"/>
        <v>107845.67985963001</v>
      </c>
      <c r="AA6" s="40">
        <f t="shared" si="15"/>
        <v>107711.61716436631</v>
      </c>
    </row>
    <row r="7" spans="1:27">
      <c r="A7" s="40">
        <v>52</v>
      </c>
      <c r="C7" s="40">
        <v>4</v>
      </c>
      <c r="D7" s="39">
        <f t="shared" si="4"/>
        <v>185006.58962818285</v>
      </c>
      <c r="E7" s="39">
        <f t="shared" si="5"/>
        <v>184718.89543720972</v>
      </c>
      <c r="F7" s="39">
        <f t="shared" si="6"/>
        <v>184431.55925715849</v>
      </c>
      <c r="H7" s="40">
        <v>53</v>
      </c>
      <c r="J7" s="40">
        <v>4</v>
      </c>
      <c r="K7" s="40">
        <f t="shared" si="7"/>
        <v>165893.32606394676</v>
      </c>
      <c r="L7" s="40">
        <f t="shared" si="8"/>
        <v>165635.35392184235</v>
      </c>
      <c r="M7" s="40">
        <f t="shared" si="9"/>
        <v>165377.70280410105</v>
      </c>
      <c r="O7" s="40">
        <v>49</v>
      </c>
      <c r="Q7" s="40">
        <v>4</v>
      </c>
      <c r="R7" s="40">
        <f t="shared" si="10"/>
        <v>153151.15035445601</v>
      </c>
      <c r="S7" s="40">
        <f t="shared" si="11"/>
        <v>152912.99291159748</v>
      </c>
      <c r="T7" s="40">
        <f t="shared" si="12"/>
        <v>152675.13183539611</v>
      </c>
      <c r="V7" s="40">
        <v>50</v>
      </c>
      <c r="X7" s="40">
        <v>4</v>
      </c>
      <c r="Y7" s="40">
        <f t="shared" si="13"/>
        <v>144574.68593460644</v>
      </c>
      <c r="Z7" s="40">
        <f t="shared" si="14"/>
        <v>144349.865308548</v>
      </c>
      <c r="AA7" s="40">
        <f t="shared" si="15"/>
        <v>144125.32445261389</v>
      </c>
    </row>
    <row r="8" spans="1:27">
      <c r="A8" s="40">
        <v>52</v>
      </c>
      <c r="C8" s="40">
        <v>5</v>
      </c>
      <c r="D8" s="39">
        <f t="shared" si="4"/>
        <v>232225.8112084177</v>
      </c>
      <c r="E8" s="39">
        <f t="shared" si="5"/>
        <v>231791.95775620491</v>
      </c>
      <c r="F8" s="39">
        <f t="shared" si="6"/>
        <v>231358.82446856337</v>
      </c>
      <c r="H8" s="40">
        <v>53</v>
      </c>
      <c r="J8" s="40">
        <v>5</v>
      </c>
      <c r="K8" s="40">
        <f t="shared" si="7"/>
        <v>208234.27044781297</v>
      </c>
      <c r="L8" s="40">
        <f t="shared" si="8"/>
        <v>207845.23894165657</v>
      </c>
      <c r="M8" s="40">
        <f t="shared" si="9"/>
        <v>207456.85319896342</v>
      </c>
      <c r="O8" s="40">
        <v>49</v>
      </c>
      <c r="Q8" s="40">
        <v>5</v>
      </c>
      <c r="R8" s="40">
        <f t="shared" si="10"/>
        <v>192239.90994074315</v>
      </c>
      <c r="S8" s="40">
        <f t="shared" si="11"/>
        <v>191880.75973195772</v>
      </c>
      <c r="T8" s="40">
        <f t="shared" si="12"/>
        <v>191522.20568589683</v>
      </c>
      <c r="V8" s="40">
        <v>50</v>
      </c>
      <c r="X8" s="40">
        <v>5</v>
      </c>
      <c r="Y8" s="40">
        <f t="shared" si="13"/>
        <v>181474.4749840615</v>
      </c>
      <c r="Z8" s="40">
        <f t="shared" si="14"/>
        <v>181135.43718696808</v>
      </c>
      <c r="AA8" s="40">
        <f t="shared" si="15"/>
        <v>180796.96216748658</v>
      </c>
    </row>
    <row r="9" spans="1:27">
      <c r="A9" s="40">
        <v>52</v>
      </c>
      <c r="C9" s="40">
        <v>6</v>
      </c>
      <c r="D9" s="39">
        <f t="shared" si="4"/>
        <v>279838.52630182117</v>
      </c>
      <c r="E9" s="39">
        <f t="shared" si="5"/>
        <v>279227.87493057566</v>
      </c>
      <c r="F9" s="39">
        <f t="shared" si="6"/>
        <v>278618.49114188238</v>
      </c>
      <c r="H9" s="40">
        <v>53</v>
      </c>
      <c r="J9" s="40">
        <v>6</v>
      </c>
      <c r="K9" s="40">
        <f t="shared" si="7"/>
        <v>250928.05603487807</v>
      </c>
      <c r="L9" s="40">
        <f t="shared" si="8"/>
        <v>250380.4918251652</v>
      </c>
      <c r="M9" s="40">
        <f t="shared" si="9"/>
        <v>249834.06424245608</v>
      </c>
      <c r="O9" s="40">
        <v>49</v>
      </c>
      <c r="Q9" s="40">
        <v>6</v>
      </c>
      <c r="R9" s="40">
        <f t="shared" si="10"/>
        <v>231654.40919024934</v>
      </c>
      <c r="S9" s="40">
        <f t="shared" si="11"/>
        <v>231148.90308822491</v>
      </c>
      <c r="T9" s="40">
        <f t="shared" si="12"/>
        <v>230644.44630950526</v>
      </c>
      <c r="V9" s="40">
        <v>50</v>
      </c>
      <c r="X9" s="40">
        <v>6</v>
      </c>
      <c r="Y9" s="40">
        <f t="shared" si="13"/>
        <v>218681.76227559533</v>
      </c>
      <c r="Z9" s="40">
        <f t="shared" si="14"/>
        <v>218204.56451528432</v>
      </c>
      <c r="AA9" s="40">
        <f t="shared" si="15"/>
        <v>217728.35731617294</v>
      </c>
    </row>
    <row r="10" spans="1:27">
      <c r="A10" s="40">
        <v>52</v>
      </c>
      <c r="C10" s="40">
        <v>7</v>
      </c>
      <c r="D10" s="39">
        <f t="shared" si="4"/>
        <v>327848.01402100298</v>
      </c>
      <c r="E10" s="39">
        <f t="shared" si="5"/>
        <v>327029.44396649889</v>
      </c>
      <c r="F10" s="39">
        <f t="shared" si="6"/>
        <v>326212.91378747072</v>
      </c>
      <c r="H10" s="40">
        <v>53</v>
      </c>
      <c r="J10" s="40">
        <v>7</v>
      </c>
      <c r="K10" s="40">
        <f t="shared" si="7"/>
        <v>293977.62316850206</v>
      </c>
      <c r="L10" s="40">
        <f t="shared" si="8"/>
        <v>293243.62061631755</v>
      </c>
      <c r="M10" s="40">
        <f t="shared" si="9"/>
        <v>292511.44719750684</v>
      </c>
      <c r="O10" s="40">
        <v>49</v>
      </c>
      <c r="Q10" s="40">
        <v>7</v>
      </c>
      <c r="R10" s="40">
        <f t="shared" si="10"/>
        <v>271397.3626001681</v>
      </c>
      <c r="S10" s="40">
        <f t="shared" si="11"/>
        <v>270719.73838286335</v>
      </c>
      <c r="T10" s="40">
        <f t="shared" si="12"/>
        <v>270043.80280419759</v>
      </c>
      <c r="V10" s="40">
        <v>50</v>
      </c>
      <c r="X10" s="40">
        <v>7</v>
      </c>
      <c r="Y10" s="40">
        <f t="shared" si="13"/>
        <v>256199.11029455863</v>
      </c>
      <c r="Z10" s="40">
        <f t="shared" si="14"/>
        <v>255559.433033423</v>
      </c>
      <c r="AA10" s="40">
        <f t="shared" si="15"/>
        <v>254921.34984716249</v>
      </c>
    </row>
    <row r="11" spans="1:27">
      <c r="A11" s="40">
        <v>52</v>
      </c>
      <c r="C11" s="40">
        <v>8</v>
      </c>
      <c r="D11" s="39">
        <f t="shared" si="4"/>
        <v>376257.58080451132</v>
      </c>
      <c r="E11" s="39">
        <f t="shared" si="5"/>
        <v>375199.48343040736</v>
      </c>
      <c r="F11" s="39">
        <f t="shared" si="6"/>
        <v>374144.46359346533</v>
      </c>
      <c r="H11" s="40">
        <v>53</v>
      </c>
      <c r="J11" s="40">
        <v>8</v>
      </c>
      <c r="K11" s="40">
        <f t="shared" si="7"/>
        <v>337385.93669490621</v>
      </c>
      <c r="L11" s="40">
        <f t="shared" si="8"/>
        <v>336437.15269190172</v>
      </c>
      <c r="M11" s="40">
        <f t="shared" si="9"/>
        <v>335491.12828182254</v>
      </c>
      <c r="O11" s="40">
        <v>49</v>
      </c>
      <c r="Q11" s="40">
        <v>8</v>
      </c>
      <c r="R11" s="40">
        <f t="shared" si="10"/>
        <v>311471.50728850282</v>
      </c>
      <c r="S11" s="40">
        <f t="shared" si="11"/>
        <v>310595.59886623127</v>
      </c>
      <c r="T11" s="40">
        <f t="shared" si="12"/>
        <v>309722.23807406065</v>
      </c>
      <c r="V11" s="40">
        <v>50</v>
      </c>
      <c r="X11" s="40">
        <v>8</v>
      </c>
      <c r="Y11" s="40">
        <f t="shared" si="13"/>
        <v>294029.10288034659</v>
      </c>
      <c r="Z11" s="40">
        <f t="shared" si="14"/>
        <v>293202.24532972235</v>
      </c>
      <c r="AA11" s="40">
        <f t="shared" si="15"/>
        <v>292377.79274191323</v>
      </c>
    </row>
    <row r="12" spans="1:27">
      <c r="A12" s="40">
        <v>52</v>
      </c>
      <c r="C12" s="40">
        <v>9</v>
      </c>
      <c r="D12" s="39">
        <f t="shared" si="4"/>
        <v>425070.56064454891</v>
      </c>
      <c r="E12" s="39">
        <f t="shared" si="5"/>
        <v>423740.83361518348</v>
      </c>
      <c r="F12" s="39">
        <f t="shared" si="6"/>
        <v>422415.52854391903</v>
      </c>
      <c r="H12" s="40">
        <v>53</v>
      </c>
      <c r="J12" s="40">
        <v>9</v>
      </c>
      <c r="K12" s="40">
        <f t="shared" si="7"/>
        <v>381155.98616736376</v>
      </c>
      <c r="L12" s="40">
        <f t="shared" si="8"/>
        <v>379963.63491056848</v>
      </c>
      <c r="M12" s="40">
        <f t="shared" si="9"/>
        <v>378775.24877381878</v>
      </c>
      <c r="O12" s="40">
        <v>49</v>
      </c>
      <c r="Q12" s="40">
        <v>9</v>
      </c>
      <c r="R12" s="40">
        <f t="shared" si="10"/>
        <v>351879.60318257369</v>
      </c>
      <c r="S12" s="40">
        <f t="shared" si="11"/>
        <v>350778.83577415854</v>
      </c>
      <c r="T12" s="40">
        <f t="shared" si="12"/>
        <v>349681.72892708523</v>
      </c>
      <c r="V12" s="40">
        <v>50</v>
      </c>
      <c r="X12" s="40">
        <v>9</v>
      </c>
      <c r="Y12" s="40">
        <f t="shared" si="13"/>
        <v>332174.34540434944</v>
      </c>
      <c r="Z12" s="40">
        <f t="shared" si="14"/>
        <v>331135.22097080568</v>
      </c>
      <c r="AA12" s="40">
        <f t="shared" si="15"/>
        <v>330099.55210716848</v>
      </c>
    </row>
    <row r="13" spans="1:27">
      <c r="A13" s="40">
        <v>52</v>
      </c>
      <c r="C13" s="40">
        <v>10</v>
      </c>
      <c r="D13" s="39">
        <f t="shared" si="4"/>
        <v>474290.31531658681</v>
      </c>
      <c r="E13" s="39">
        <f t="shared" si="5"/>
        <v>472656.35670763388</v>
      </c>
      <c r="F13" s="39">
        <f t="shared" si="6"/>
        <v>471028.51353777177</v>
      </c>
      <c r="H13" s="40">
        <v>53</v>
      </c>
      <c r="J13" s="40">
        <v>10</v>
      </c>
      <c r="K13" s="40">
        <f t="shared" si="7"/>
        <v>425290.7860520918</v>
      </c>
      <c r="L13" s="40">
        <f t="shared" si="8"/>
        <v>423825.63376300415</v>
      </c>
      <c r="M13" s="40">
        <f t="shared" si="9"/>
        <v>422365.9651193</v>
      </c>
      <c r="O13" s="40">
        <v>49</v>
      </c>
      <c r="Q13" s="40">
        <v>10</v>
      </c>
      <c r="R13" s="40">
        <f t="shared" si="10"/>
        <v>392624.43320909515</v>
      </c>
      <c r="S13" s="40">
        <f t="shared" si="11"/>
        <v>391271.81846658437</v>
      </c>
      <c r="T13" s="40">
        <f t="shared" si="12"/>
        <v>389924.26617365208</v>
      </c>
      <c r="V13" s="40">
        <v>50</v>
      </c>
      <c r="X13" s="40">
        <v>10</v>
      </c>
      <c r="Y13" s="40">
        <f t="shared" si="13"/>
        <v>370637.46494938567</v>
      </c>
      <c r="Z13" s="40">
        <f t="shared" si="14"/>
        <v>369360.59663245565</v>
      </c>
      <c r="AA13" s="40">
        <f t="shared" si="15"/>
        <v>368088.50726792758</v>
      </c>
    </row>
    <row r="14" spans="1:27">
      <c r="A14" s="40">
        <v>52</v>
      </c>
      <c r="C14" s="40">
        <v>11</v>
      </c>
      <c r="D14" s="39">
        <f t="shared" si="4"/>
        <v>523920.23461089167</v>
      </c>
      <c r="E14" s="39">
        <f t="shared" si="5"/>
        <v>521948.9369572553</v>
      </c>
      <c r="F14" s="39">
        <f t="shared" si="6"/>
        <v>519985.84050866432</v>
      </c>
      <c r="H14" s="40">
        <v>53</v>
      </c>
      <c r="J14" s="40">
        <v>11</v>
      </c>
      <c r="K14" s="40">
        <f t="shared" si="7"/>
        <v>469793.37593585922</v>
      </c>
      <c r="L14" s="40">
        <f t="shared" si="8"/>
        <v>468025.73552326066</v>
      </c>
      <c r="M14" s="40">
        <f t="shared" si="9"/>
        <v>466265.44903889502</v>
      </c>
      <c r="O14" s="40">
        <v>49</v>
      </c>
      <c r="Q14" s="40">
        <v>11</v>
      </c>
      <c r="R14" s="40">
        <f t="shared" si="10"/>
        <v>433708.80348583759</v>
      </c>
      <c r="S14" s="40">
        <f t="shared" si="11"/>
        <v>432076.93456726434</v>
      </c>
      <c r="T14" s="40">
        <f t="shared" si="12"/>
        <v>430451.85472571547</v>
      </c>
      <c r="V14" s="40">
        <v>50</v>
      </c>
      <c r="X14" s="40">
        <v>11</v>
      </c>
      <c r="Y14" s="40">
        <f t="shared" si="13"/>
        <v>409421.11049063056</v>
      </c>
      <c r="Z14" s="40">
        <f t="shared" si="14"/>
        <v>407880.62623149756</v>
      </c>
      <c r="AA14" s="40">
        <f t="shared" si="15"/>
        <v>406346.5508610754</v>
      </c>
    </row>
    <row r="15" spans="1:27">
      <c r="A15" s="40">
        <v>52</v>
      </c>
      <c r="C15" s="40">
        <v>12</v>
      </c>
      <c r="D15" s="39">
        <f t="shared" si="4"/>
        <v>573963.73656598246</v>
      </c>
      <c r="E15" s="39">
        <f t="shared" si="5"/>
        <v>571621.48084630084</v>
      </c>
      <c r="F15" s="39">
        <f t="shared" si="6"/>
        <v>569289.94854560064</v>
      </c>
      <c r="H15" s="40">
        <v>53</v>
      </c>
      <c r="J15" s="40">
        <v>12</v>
      </c>
      <c r="K15" s="40">
        <f t="shared" si="7"/>
        <v>514666.8207353247</v>
      </c>
      <c r="L15" s="40">
        <f t="shared" si="8"/>
        <v>512566.5464012525</v>
      </c>
      <c r="M15" s="40">
        <f t="shared" si="9"/>
        <v>510475.88763625384</v>
      </c>
      <c r="O15" s="40">
        <v>49</v>
      </c>
      <c r="Q15" s="40">
        <v>12</v>
      </c>
      <c r="R15" s="40">
        <f t="shared" si="10"/>
        <v>475135.54351488623</v>
      </c>
      <c r="S15" s="40">
        <f t="shared" si="11"/>
        <v>473196.59010455373</v>
      </c>
      <c r="T15" s="40">
        <f t="shared" si="12"/>
        <v>471266.51369668928</v>
      </c>
      <c r="V15" s="40">
        <v>50</v>
      </c>
      <c r="X15" s="40">
        <v>12</v>
      </c>
      <c r="Y15" s="40">
        <f t="shared" si="13"/>
        <v>448527.95307805244</v>
      </c>
      <c r="Z15" s="40">
        <f t="shared" si="14"/>
        <v>446697.58105869871</v>
      </c>
      <c r="AA15" s="40">
        <f t="shared" si="15"/>
        <v>444875.5889296747</v>
      </c>
    </row>
    <row r="16" spans="1:27">
      <c r="A16" s="40">
        <v>53</v>
      </c>
      <c r="B16" s="39">
        <f>B4+B4*5%</f>
        <v>47565</v>
      </c>
      <c r="C16" s="40">
        <v>13</v>
      </c>
      <c r="D16" s="39">
        <f t="shared" ref="D16:D27" si="16">($B$16+$D15)*(1+$D$3)</f>
        <v>626708.14270403225</v>
      </c>
      <c r="E16" s="39">
        <f t="shared" ref="E16:E27" si="17">($B$16+$E15)*(1+$E$3)</f>
        <v>623959.37663615774</v>
      </c>
      <c r="F16" s="39">
        <f t="shared" ref="F16:F27" si="18">($B$16+$F15)*(1+$F$3)</f>
        <v>621224.33776446525</v>
      </c>
      <c r="H16" s="40">
        <v>54</v>
      </c>
      <c r="I16" s="39">
        <f>I4*1.05</f>
        <v>42651</v>
      </c>
      <c r="J16" s="40">
        <v>13</v>
      </c>
      <c r="K16" s="40">
        <f t="shared" ref="K16:K27" si="19">($K15+$I$16)*(1+$K$3)</f>
        <v>561962.13590811903</v>
      </c>
      <c r="L16" s="40">
        <f t="shared" ref="L16:L27" si="20">($L15+$I$16)*(1+$L$3)</f>
        <v>559497.34832142887</v>
      </c>
      <c r="M16" s="40">
        <f t="shared" ref="M16:M27" si="21">($M15+$I$16)*(1+$M$3)</f>
        <v>557044.8697570106</v>
      </c>
      <c r="O16" s="40">
        <v>50</v>
      </c>
      <c r="P16" s="39">
        <f>P4*1.05</f>
        <v>39375</v>
      </c>
      <c r="Q16" s="40">
        <v>13</v>
      </c>
      <c r="R16" s="40">
        <f t="shared" ref="R16:R27" si="22">($P$16+$R15)*(1+$R$3)</f>
        <v>518798.13137751026</v>
      </c>
      <c r="S16" s="40">
        <f t="shared" ref="S16:S27" si="23">($P$16+$S15)*(1+$S$3)</f>
        <v>516522.66277827637</v>
      </c>
      <c r="T16" s="40">
        <f t="shared" ref="T16:T27" si="24">($P$16+$T15)*(1+$T$3)</f>
        <v>514258.5577520408</v>
      </c>
      <c r="V16" s="40">
        <v>51</v>
      </c>
      <c r="W16" s="39">
        <f>W4*1.05</f>
        <v>37170</v>
      </c>
      <c r="X16" s="40">
        <v>13</v>
      </c>
      <c r="Y16" s="40">
        <f t="shared" ref="Y16:Y27" si="25">($W$16+$Y15)*(1+$Y$3)</f>
        <v>489745.43602036953</v>
      </c>
      <c r="Z16" s="40">
        <f t="shared" ref="Z16:Z27" si="26">($W$16+$Z15)*(1+$Z$3)</f>
        <v>487597.39366269286</v>
      </c>
      <c r="AA16" s="40">
        <f t="shared" ref="AA16:AA27" si="27">($W$16+$AA15)*(1+$AA$3)</f>
        <v>485460.07851792657</v>
      </c>
    </row>
    <row r="17" spans="1:27">
      <c r="A17" s="40">
        <v>53</v>
      </c>
      <c r="C17" s="40">
        <v>14</v>
      </c>
      <c r="D17" s="39">
        <f t="shared" si="16"/>
        <v>679892.0855598991</v>
      </c>
      <c r="E17" s="39">
        <f t="shared" si="17"/>
        <v>676700.71037272818</v>
      </c>
      <c r="F17" s="39">
        <f t="shared" si="18"/>
        <v>673526.59557363018</v>
      </c>
      <c r="H17" s="40">
        <v>54</v>
      </c>
      <c r="J17" s="40">
        <v>14</v>
      </c>
      <c r="K17" s="40">
        <f t="shared" si="19"/>
        <v>609651.57870735333</v>
      </c>
      <c r="L17" s="40">
        <f t="shared" si="20"/>
        <v>606789.90850640659</v>
      </c>
      <c r="M17" s="40">
        <f t="shared" si="21"/>
        <v>603943.71550112276</v>
      </c>
      <c r="O17" s="40">
        <v>50</v>
      </c>
      <c r="Q17" s="40">
        <v>14</v>
      </c>
      <c r="R17" s="40">
        <f t="shared" si="22"/>
        <v>562824.57413898944</v>
      </c>
      <c r="S17" s="40">
        <f t="shared" si="23"/>
        <v>560182.70726219227</v>
      </c>
      <c r="T17" s="40">
        <f t="shared" si="24"/>
        <v>557555.12878611777</v>
      </c>
      <c r="V17" s="40">
        <v>51</v>
      </c>
      <c r="X17" s="40">
        <v>14</v>
      </c>
      <c r="Y17" s="40">
        <f t="shared" si="25"/>
        <v>531306.39798720588</v>
      </c>
      <c r="Z17" s="40">
        <f t="shared" si="26"/>
        <v>528812.47565550951</v>
      </c>
      <c r="AA17" s="40">
        <f t="shared" si="27"/>
        <v>526332.04157409526</v>
      </c>
    </row>
    <row r="18" spans="1:27">
      <c r="A18" s="40">
        <v>53</v>
      </c>
      <c r="C18" s="40">
        <v>15</v>
      </c>
      <c r="D18" s="39">
        <f t="shared" si="16"/>
        <v>733519.22793956485</v>
      </c>
      <c r="E18" s="39">
        <f t="shared" si="17"/>
        <v>729848.59189018467</v>
      </c>
      <c r="F18" s="39">
        <f t="shared" si="18"/>
        <v>726199.3277089434</v>
      </c>
      <c r="H18" s="40">
        <v>54</v>
      </c>
      <c r="J18" s="40">
        <v>15</v>
      </c>
      <c r="K18" s="40">
        <f t="shared" si="19"/>
        <v>657738.43352991459</v>
      </c>
      <c r="L18" s="40">
        <f t="shared" si="20"/>
        <v>654447.01550947689</v>
      </c>
      <c r="M18" s="40">
        <f t="shared" si="21"/>
        <v>651174.76140258904</v>
      </c>
      <c r="O18" s="40">
        <v>50</v>
      </c>
      <c r="Q18" s="40">
        <v>15</v>
      </c>
      <c r="R18" s="40">
        <f t="shared" si="22"/>
        <v>607217.903923481</v>
      </c>
      <c r="S18" s="40">
        <f t="shared" si="23"/>
        <v>604179.29792233836</v>
      </c>
      <c r="T18" s="40">
        <f t="shared" si="24"/>
        <v>601158.38386501942</v>
      </c>
      <c r="V18" s="40">
        <v>51</v>
      </c>
      <c r="X18" s="40">
        <v>15</v>
      </c>
      <c r="Y18" s="40">
        <f t="shared" si="25"/>
        <v>573213.70130376588</v>
      </c>
      <c r="Z18" s="40">
        <f t="shared" si="26"/>
        <v>570345.25723868748</v>
      </c>
      <c r="AA18" s="40">
        <f t="shared" si="27"/>
        <v>567493.51436857844</v>
      </c>
    </row>
    <row r="19" spans="1:27">
      <c r="A19" s="40">
        <v>53</v>
      </c>
      <c r="C19" s="40">
        <v>16</v>
      </c>
      <c r="D19" s="39">
        <f t="shared" si="16"/>
        <v>787593.26317239448</v>
      </c>
      <c r="E19" s="39">
        <f t="shared" si="17"/>
        <v>783406.15499433829</v>
      </c>
      <c r="F19" s="39">
        <f t="shared" si="18"/>
        <v>779245.15836354846</v>
      </c>
      <c r="H19" s="40">
        <v>54</v>
      </c>
      <c r="J19" s="40">
        <v>16</v>
      </c>
      <c r="K19" s="40">
        <f t="shared" si="19"/>
        <v>706226.01214266382</v>
      </c>
      <c r="L19" s="40">
        <f t="shared" si="20"/>
        <v>702471.47937902913</v>
      </c>
      <c r="M19" s="40">
        <f t="shared" si="21"/>
        <v>698740.36054585734</v>
      </c>
      <c r="O19" s="40">
        <v>50</v>
      </c>
      <c r="Q19" s="40">
        <v>16</v>
      </c>
      <c r="R19" s="40">
        <f t="shared" si="22"/>
        <v>651981.17812284338</v>
      </c>
      <c r="S19" s="40">
        <f t="shared" si="23"/>
        <v>648515.02896882314</v>
      </c>
      <c r="T19" s="40">
        <f t="shared" si="24"/>
        <v>645070.49533406331</v>
      </c>
      <c r="V19" s="40">
        <v>51</v>
      </c>
      <c r="X19" s="40">
        <v>16</v>
      </c>
      <c r="Y19" s="40">
        <f t="shared" si="25"/>
        <v>615470.23214796395</v>
      </c>
      <c r="Z19" s="40">
        <f t="shared" si="26"/>
        <v>612198.18734656915</v>
      </c>
      <c r="AA19" s="40">
        <f t="shared" si="27"/>
        <v>608946.54759535589</v>
      </c>
    </row>
    <row r="20" spans="1:27">
      <c r="A20" s="40">
        <v>53</v>
      </c>
      <c r="C20" s="40">
        <v>17</v>
      </c>
      <c r="D20" s="39">
        <f t="shared" si="16"/>
        <v>842117.9153654977</v>
      </c>
      <c r="E20" s="39">
        <f t="shared" si="17"/>
        <v>837376.55764741974</v>
      </c>
      <c r="F20" s="39">
        <f t="shared" si="18"/>
        <v>832666.73031862359</v>
      </c>
      <c r="H20" s="40">
        <v>54</v>
      </c>
      <c r="J20" s="40">
        <v>17</v>
      </c>
      <c r="K20" s="40">
        <f t="shared" si="19"/>
        <v>755117.65391051932</v>
      </c>
      <c r="L20" s="40">
        <f t="shared" si="20"/>
        <v>750866.13182424253</v>
      </c>
      <c r="M20" s="40">
        <f t="shared" si="21"/>
        <v>746642.88268305722</v>
      </c>
      <c r="O20" s="40">
        <v>50</v>
      </c>
      <c r="Q20" s="40">
        <v>17</v>
      </c>
      <c r="R20" s="40">
        <f t="shared" si="22"/>
        <v>697117.47960720037</v>
      </c>
      <c r="S20" s="40">
        <f t="shared" si="23"/>
        <v>693192.51460879121</v>
      </c>
      <c r="T20" s="40">
        <f t="shared" si="24"/>
        <v>689293.6509260129</v>
      </c>
      <c r="V20" s="40">
        <v>51</v>
      </c>
      <c r="X20" s="40">
        <v>17</v>
      </c>
      <c r="Y20" s="40">
        <f t="shared" si="25"/>
        <v>658078.900749197</v>
      </c>
      <c r="Z20" s="40">
        <f t="shared" si="26"/>
        <v>654373.73379069904</v>
      </c>
      <c r="AA20" s="40">
        <f t="shared" si="27"/>
        <v>650693.20647415635</v>
      </c>
    </row>
    <row r="21" spans="1:27">
      <c r="A21" s="40">
        <v>53</v>
      </c>
      <c r="C21" s="40">
        <v>18</v>
      </c>
      <c r="D21" s="39">
        <f t="shared" si="16"/>
        <v>897096.93966021016</v>
      </c>
      <c r="E21" s="39">
        <f t="shared" si="17"/>
        <v>891762.9821542853</v>
      </c>
      <c r="F21" s="39">
        <f t="shared" si="18"/>
        <v>886466.70507504721</v>
      </c>
      <c r="H21" s="40">
        <v>54</v>
      </c>
      <c r="J21" s="40">
        <v>18</v>
      </c>
      <c r="K21" s="40">
        <f t="shared" si="19"/>
        <v>804416.72602644027</v>
      </c>
      <c r="L21" s="40">
        <f t="shared" si="20"/>
        <v>799633.82638205448</v>
      </c>
      <c r="M21" s="40">
        <f t="shared" si="21"/>
        <v>794884.7143520622</v>
      </c>
      <c r="O21" s="40">
        <v>50</v>
      </c>
      <c r="Q21" s="40">
        <v>18</v>
      </c>
      <c r="R21" s="40">
        <f t="shared" si="22"/>
        <v>742629.91693726031</v>
      </c>
      <c r="S21" s="40">
        <f t="shared" si="23"/>
        <v>738214.38920056738</v>
      </c>
      <c r="T21" s="40">
        <f t="shared" si="24"/>
        <v>733830.05387007212</v>
      </c>
      <c r="V21" s="40">
        <v>51</v>
      </c>
      <c r="X21" s="40">
        <v>18</v>
      </c>
      <c r="Y21" s="40">
        <f t="shared" si="25"/>
        <v>701042.64158877358</v>
      </c>
      <c r="Z21" s="40">
        <f t="shared" si="26"/>
        <v>696874.38340533571</v>
      </c>
      <c r="AA21" s="40">
        <f t="shared" si="27"/>
        <v>692735.57085334824</v>
      </c>
    </row>
    <row r="22" spans="1:27">
      <c r="A22" s="40">
        <v>53</v>
      </c>
      <c r="C22" s="40">
        <v>19</v>
      </c>
      <c r="D22" s="39">
        <f t="shared" si="16"/>
        <v>952534.12249071186</v>
      </c>
      <c r="E22" s="39">
        <f t="shared" si="17"/>
        <v>946568.63535005797</v>
      </c>
      <c r="F22" s="39">
        <f t="shared" si="18"/>
        <v>940647.76298599551</v>
      </c>
      <c r="H22" s="40">
        <v>54</v>
      </c>
      <c r="J22" s="40">
        <v>19</v>
      </c>
      <c r="K22" s="40">
        <f t="shared" si="19"/>
        <v>854126.62374332722</v>
      </c>
      <c r="L22" s="40">
        <f t="shared" si="20"/>
        <v>848777.43858541618</v>
      </c>
      <c r="M22" s="40">
        <f t="shared" si="21"/>
        <v>843468.25899538933</v>
      </c>
      <c r="O22" s="40">
        <v>50</v>
      </c>
      <c r="Q22" s="40">
        <v>19</v>
      </c>
      <c r="R22" s="40">
        <f t="shared" si="22"/>
        <v>788521.62457840412</v>
      </c>
      <c r="S22" s="40">
        <f t="shared" si="23"/>
        <v>783583.30740898848</v>
      </c>
      <c r="T22" s="40">
        <f t="shared" si="24"/>
        <v>778681.92300165177</v>
      </c>
      <c r="V22" s="40">
        <v>51</v>
      </c>
      <c r="X22" s="40">
        <v>19</v>
      </c>
      <c r="Y22" s="40">
        <f t="shared" si="25"/>
        <v>744364.41360201337</v>
      </c>
      <c r="Z22" s="40">
        <f t="shared" si="26"/>
        <v>739702.64219408529</v>
      </c>
      <c r="AA22" s="40">
        <f t="shared" si="27"/>
        <v>735075.73531355942</v>
      </c>
    </row>
    <row r="23" spans="1:27">
      <c r="A23" s="40">
        <v>53</v>
      </c>
      <c r="C23" s="40">
        <v>20</v>
      </c>
      <c r="D23" s="39">
        <f t="shared" si="16"/>
        <v>1008433.2818448012</v>
      </c>
      <c r="E23" s="39">
        <f t="shared" si="17"/>
        <v>1001796.7487892148</v>
      </c>
      <c r="F23" s="39">
        <f t="shared" si="18"/>
        <v>995212.60339047969</v>
      </c>
      <c r="H23" s="40">
        <v>54</v>
      </c>
      <c r="J23" s="40">
        <v>20</v>
      </c>
      <c r="K23" s="40">
        <f t="shared" si="19"/>
        <v>904250.77060785494</v>
      </c>
      <c r="L23" s="40">
        <f t="shared" si="20"/>
        <v>898299.86613284552</v>
      </c>
      <c r="M23" s="40">
        <f t="shared" si="21"/>
        <v>892395.93707993999</v>
      </c>
      <c r="O23" s="40">
        <v>50</v>
      </c>
      <c r="Q23" s="40">
        <v>20</v>
      </c>
      <c r="R23" s="40">
        <f t="shared" si="22"/>
        <v>834795.7631165575</v>
      </c>
      <c r="S23" s="40">
        <f t="shared" si="23"/>
        <v>829301.94436193281</v>
      </c>
      <c r="T23" s="40">
        <f t="shared" si="24"/>
        <v>823851.49287291348</v>
      </c>
      <c r="V23" s="40">
        <v>51</v>
      </c>
      <c r="X23" s="40">
        <v>20</v>
      </c>
      <c r="Y23" s="40">
        <f t="shared" si="25"/>
        <v>788047.2003820301</v>
      </c>
      <c r="Z23" s="40">
        <f t="shared" si="26"/>
        <v>782861.03547766479</v>
      </c>
      <c r="AA23" s="40">
        <f t="shared" si="27"/>
        <v>777715.80927203048</v>
      </c>
    </row>
    <row r="24" spans="1:27">
      <c r="A24" s="40">
        <v>53</v>
      </c>
      <c r="C24" s="40">
        <v>21</v>
      </c>
      <c r="D24" s="39">
        <f t="shared" si="16"/>
        <v>1064798.2675268413</v>
      </c>
      <c r="E24" s="39">
        <f t="shared" si="17"/>
        <v>1057450.5789361317</v>
      </c>
      <c r="F24" s="39">
        <f t="shared" si="18"/>
        <v>1050163.9447478289</v>
      </c>
      <c r="H24" s="40">
        <v>54</v>
      </c>
      <c r="J24" s="40">
        <v>21</v>
      </c>
      <c r="K24" s="40">
        <f t="shared" si="19"/>
        <v>954792.61869625375</v>
      </c>
      <c r="L24" s="40">
        <f t="shared" si="20"/>
        <v>948204.02905928635</v>
      </c>
      <c r="M24" s="40">
        <f t="shared" si="21"/>
        <v>941670.18621758954</v>
      </c>
      <c r="O24" s="40">
        <v>50</v>
      </c>
      <c r="Q24" s="40">
        <v>21</v>
      </c>
      <c r="R24" s="40">
        <f t="shared" si="22"/>
        <v>881455.51947586215</v>
      </c>
      <c r="S24" s="40">
        <f t="shared" si="23"/>
        <v>875372.99580805609</v>
      </c>
      <c r="T24" s="40">
        <f t="shared" si="24"/>
        <v>869341.0138640966</v>
      </c>
      <c r="V24" s="40">
        <v>51</v>
      </c>
      <c r="X24" s="40">
        <v>21</v>
      </c>
      <c r="Y24" s="40">
        <f t="shared" si="25"/>
        <v>832094.01038521365</v>
      </c>
      <c r="Z24" s="40">
        <f t="shared" si="26"/>
        <v>826352.10804280522</v>
      </c>
      <c r="AA24" s="40">
        <f t="shared" si="27"/>
        <v>820657.91708770732</v>
      </c>
    </row>
    <row r="25" spans="1:27">
      <c r="A25" s="40">
        <v>53</v>
      </c>
      <c r="C25" s="40">
        <v>22</v>
      </c>
      <c r="D25" s="39">
        <f t="shared" si="16"/>
        <v>1121632.9614228983</v>
      </c>
      <c r="E25" s="39">
        <f t="shared" si="17"/>
        <v>1113533.4073570978</v>
      </c>
      <c r="F25" s="39">
        <f t="shared" si="18"/>
        <v>1105504.524773126</v>
      </c>
      <c r="H25" s="40">
        <v>54</v>
      </c>
      <c r="J25" s="40">
        <v>22</v>
      </c>
      <c r="K25" s="40">
        <f t="shared" si="19"/>
        <v>1005755.6488520558</v>
      </c>
      <c r="L25" s="40">
        <f t="shared" si="20"/>
        <v>998492.86990828509</v>
      </c>
      <c r="M25" s="40">
        <f t="shared" si="21"/>
        <v>991293.46128663083</v>
      </c>
      <c r="O25" s="40">
        <v>50</v>
      </c>
      <c r="Q25" s="40">
        <v>22</v>
      </c>
      <c r="R25" s="40">
        <f t="shared" si="22"/>
        <v>928504.10713816097</v>
      </c>
      <c r="S25" s="40">
        <f t="shared" si="23"/>
        <v>921799.17827574327</v>
      </c>
      <c r="T25" s="40">
        <f t="shared" si="24"/>
        <v>915152.75229563389</v>
      </c>
      <c r="V25" s="40">
        <v>51</v>
      </c>
      <c r="X25" s="40">
        <v>22</v>
      </c>
      <c r="Y25" s="40">
        <f t="shared" si="25"/>
        <v>876507.87713842373</v>
      </c>
      <c r="Z25" s="40">
        <f t="shared" si="26"/>
        <v>870178.42429230188</v>
      </c>
      <c r="AA25" s="40">
        <f t="shared" si="27"/>
        <v>863904.19816707855</v>
      </c>
    </row>
    <row r="26" spans="1:27">
      <c r="A26" s="40">
        <v>53</v>
      </c>
      <c r="C26" s="40">
        <v>23</v>
      </c>
      <c r="D26" s="39">
        <f t="shared" si="16"/>
        <v>1178941.2777680892</v>
      </c>
      <c r="E26" s="39">
        <f t="shared" si="17"/>
        <v>1170048.5409138089</v>
      </c>
      <c r="F26" s="39">
        <f t="shared" si="18"/>
        <v>1161237.1005736024</v>
      </c>
      <c r="H26" s="40">
        <v>54</v>
      </c>
      <c r="J26" s="40">
        <v>23</v>
      </c>
      <c r="K26" s="40">
        <f t="shared" si="19"/>
        <v>1057143.3709258228</v>
      </c>
      <c r="L26" s="40">
        <f t="shared" si="20"/>
        <v>1049169.3539054948</v>
      </c>
      <c r="M26" s="40">
        <f t="shared" si="21"/>
        <v>1041268.2345540778</v>
      </c>
      <c r="O26" s="40">
        <v>50</v>
      </c>
      <c r="Q26" s="40">
        <v>23</v>
      </c>
      <c r="R26" s="40">
        <f t="shared" si="22"/>
        <v>975944.76636431227</v>
      </c>
      <c r="S26" s="40">
        <f t="shared" si="23"/>
        <v>968583.22923328553</v>
      </c>
      <c r="T26" s="40">
        <f t="shared" si="24"/>
        <v>961288.99054106127</v>
      </c>
      <c r="V26" s="40">
        <v>51</v>
      </c>
      <c r="X26" s="40">
        <v>23</v>
      </c>
      <c r="Y26" s="40">
        <f t="shared" si="25"/>
        <v>921291.85944791057</v>
      </c>
      <c r="Z26" s="40">
        <f t="shared" si="26"/>
        <v>914342.56839622185</v>
      </c>
      <c r="AA26" s="40">
        <f t="shared" si="27"/>
        <v>907456.80707076204</v>
      </c>
    </row>
    <row r="27" spans="1:27">
      <c r="A27" s="40">
        <v>53</v>
      </c>
      <c r="C27" s="40">
        <v>24</v>
      </c>
      <c r="D27" s="39">
        <f t="shared" si="16"/>
        <v>1236727.1634161565</v>
      </c>
      <c r="E27" s="39">
        <f t="shared" si="17"/>
        <v>1226999.3119583528</v>
      </c>
      <c r="F27" s="39">
        <f t="shared" si="18"/>
        <v>1217364.4487859986</v>
      </c>
      <c r="H27" s="40">
        <v>54</v>
      </c>
      <c r="J27" s="40">
        <v>24</v>
      </c>
      <c r="K27" s="40">
        <f t="shared" si="19"/>
        <v>1108959.3240168712</v>
      </c>
      <c r="L27" s="40">
        <f t="shared" si="20"/>
        <v>1100236.4691335163</v>
      </c>
      <c r="M27" s="40">
        <f t="shared" si="21"/>
        <v>1091596.995798836</v>
      </c>
      <c r="O27" s="40">
        <v>50</v>
      </c>
      <c r="Q27" s="40">
        <v>24</v>
      </c>
      <c r="R27" s="40">
        <f t="shared" si="22"/>
        <v>1023780.7644173482</v>
      </c>
      <c r="S27" s="40">
        <f t="shared" si="23"/>
        <v>1015727.9072502922</v>
      </c>
      <c r="T27" s="40">
        <f t="shared" si="24"/>
        <v>1007752.0271407272</v>
      </c>
      <c r="V27" s="40">
        <v>51</v>
      </c>
      <c r="X27" s="40">
        <v>24</v>
      </c>
      <c r="Y27" s="40">
        <f t="shared" si="25"/>
        <v>966449.04160997644</v>
      </c>
      <c r="Z27" s="40">
        <f t="shared" si="26"/>
        <v>958847.14444427611</v>
      </c>
      <c r="AA27" s="40">
        <f t="shared" si="27"/>
        <v>951317.91362084658</v>
      </c>
    </row>
    <row r="28" spans="1:27">
      <c r="A28" s="40">
        <v>54</v>
      </c>
      <c r="B28" s="39">
        <f>B16*1.05</f>
        <v>49943.25</v>
      </c>
      <c r="C28" s="40">
        <v>25</v>
      </c>
      <c r="D28" s="39">
        <f t="shared" ref="D28:D39" si="28">($B$28+$D27)*(1+$D$3)</f>
        <v>1297392.666861291</v>
      </c>
      <c r="E28" s="39">
        <f t="shared" ref="E28:E39" si="29">($B$28+$E27)*(1+$E$3)</f>
        <v>1286785.6608734485</v>
      </c>
      <c r="H28" s="40">
        <v>55</v>
      </c>
      <c r="I28" s="39">
        <f>I16*1.05</f>
        <v>44783.55</v>
      </c>
      <c r="J28" s="40">
        <v>25</v>
      </c>
      <c r="K28" s="40">
        <f t="shared" ref="K28:K39" si="30">($K27+$I$28)*(1+$K$3)</f>
        <v>1163357.3979670117</v>
      </c>
      <c r="L28" s="40">
        <f t="shared" ref="L28:L39" si="31">($L27+$I$28)*(1+$L$3)</f>
        <v>1153846.2151143374</v>
      </c>
      <c r="M28" s="40"/>
      <c r="O28" s="40">
        <v>51</v>
      </c>
      <c r="P28" s="39">
        <f>P16*1.05</f>
        <v>41343.75</v>
      </c>
      <c r="Q28" s="40">
        <v>25</v>
      </c>
      <c r="R28" s="40">
        <f t="shared" ref="R28:R39" si="32">($P$28+$R27)*(1+$R$3)</f>
        <v>1074000.5520374926</v>
      </c>
      <c r="S28" s="40">
        <f t="shared" ref="S28:S39" si="33">($P$28+$S27)*(1+$S$3)</f>
        <v>1065219.9179415966</v>
      </c>
      <c r="T28" s="40"/>
      <c r="V28" s="40">
        <v>52</v>
      </c>
      <c r="W28" s="39">
        <f>W16*1.05</f>
        <v>39028.5</v>
      </c>
      <c r="X28" s="40">
        <v>25</v>
      </c>
      <c r="Y28" s="40">
        <f t="shared" ref="Y28:Y39" si="34">($W$28+$Y27)*(1+$Y$3)</f>
        <v>1013856.5211233929</v>
      </c>
      <c r="Z28" s="40">
        <f t="shared" ref="Z28:Z39" si="35">($W$28+$Z27)*(1+$Z$3)</f>
        <v>1005567.6025368675</v>
      </c>
      <c r="AA28" s="40"/>
    </row>
    <row r="29" spans="1:27">
      <c r="A29" s="40">
        <v>54</v>
      </c>
      <c r="C29" s="40">
        <v>26</v>
      </c>
      <c r="D29" s="39">
        <f t="shared" si="28"/>
        <v>1358563.7161684684</v>
      </c>
      <c r="E29" s="39">
        <f t="shared" si="29"/>
        <v>1347032.8628947649</v>
      </c>
      <c r="H29" s="40">
        <v>55</v>
      </c>
      <c r="J29" s="40">
        <v>26</v>
      </c>
      <c r="K29" s="40">
        <f t="shared" si="30"/>
        <v>1218208.7892000701</v>
      </c>
      <c r="L29" s="40">
        <f t="shared" si="31"/>
        <v>1207869.2028870939</v>
      </c>
      <c r="M29" s="40"/>
      <c r="O29" s="40">
        <v>51</v>
      </c>
      <c r="Q29" s="40">
        <v>26</v>
      </c>
      <c r="R29" s="40">
        <f t="shared" si="32"/>
        <v>1124638.837887805</v>
      </c>
      <c r="S29" s="40">
        <f t="shared" si="33"/>
        <v>1115093.4295486466</v>
      </c>
      <c r="T29" s="40"/>
      <c r="V29" s="40">
        <v>52</v>
      </c>
      <c r="X29" s="40">
        <v>26</v>
      </c>
      <c r="Y29" s="40">
        <f t="shared" si="34"/>
        <v>1061659.0629660878</v>
      </c>
      <c r="Z29" s="40">
        <f t="shared" si="35"/>
        <v>1052648.1974939227</v>
      </c>
      <c r="AA29" s="40"/>
    </row>
    <row r="30" spans="1:27">
      <c r="A30" s="40">
        <v>54</v>
      </c>
      <c r="C30" s="40">
        <v>27</v>
      </c>
      <c r="D30" s="39">
        <f t="shared" si="28"/>
        <v>1420244.5242198722</v>
      </c>
      <c r="E30" s="39">
        <f t="shared" si="29"/>
        <v>1407744.4704316622</v>
      </c>
      <c r="H30" s="40">
        <v>55</v>
      </c>
      <c r="J30" s="40">
        <v>27</v>
      </c>
      <c r="K30" s="40">
        <f t="shared" si="30"/>
        <v>1273517.2753600706</v>
      </c>
      <c r="L30" s="40">
        <f t="shared" si="31"/>
        <v>1262308.6178572653</v>
      </c>
      <c r="M30" s="40"/>
      <c r="O30" s="40">
        <v>51</v>
      </c>
      <c r="Q30" s="40">
        <v>27</v>
      </c>
      <c r="R30" s="40">
        <f t="shared" si="32"/>
        <v>1175699.1094535366</v>
      </c>
      <c r="S30" s="40">
        <f t="shared" si="33"/>
        <v>1165351.3828076674</v>
      </c>
      <c r="T30" s="40"/>
      <c r="V30" s="40">
        <v>52</v>
      </c>
      <c r="X30" s="40">
        <v>27</v>
      </c>
      <c r="Y30" s="40">
        <f t="shared" si="34"/>
        <v>1109859.9593241385</v>
      </c>
      <c r="Z30" s="40">
        <f t="shared" si="35"/>
        <v>1100091.7053704385</v>
      </c>
      <c r="AA30" s="40"/>
    </row>
    <row r="31" spans="1:27">
      <c r="A31" s="40">
        <v>54</v>
      </c>
      <c r="C31" s="40">
        <v>28</v>
      </c>
      <c r="D31" s="39">
        <f t="shared" si="28"/>
        <v>1482439.3390050377</v>
      </c>
      <c r="E31" s="39">
        <f t="shared" si="29"/>
        <v>1468924.0632766564</v>
      </c>
      <c r="H31" s="40">
        <v>55</v>
      </c>
      <c r="J31" s="40">
        <v>28</v>
      </c>
      <c r="K31" s="40">
        <f t="shared" si="30"/>
        <v>1329286.6655714046</v>
      </c>
      <c r="L31" s="40">
        <f t="shared" si="31"/>
        <v>1317167.6699844985</v>
      </c>
      <c r="M31" s="40"/>
      <c r="O31" s="40">
        <v>51</v>
      </c>
      <c r="Q31" s="40">
        <v>28</v>
      </c>
      <c r="R31" s="40">
        <f t="shared" si="32"/>
        <v>1227184.8832823159</v>
      </c>
      <c r="S31" s="40">
        <f t="shared" si="33"/>
        <v>1215996.74112306</v>
      </c>
      <c r="T31" s="40"/>
      <c r="V31" s="40">
        <v>52</v>
      </c>
      <c r="X31" s="40">
        <v>28</v>
      </c>
      <c r="Y31" s="40">
        <f t="shared" si="34"/>
        <v>1158462.5298185062</v>
      </c>
      <c r="Z31" s="40">
        <f t="shared" si="35"/>
        <v>1147900.9236201691</v>
      </c>
      <c r="AA31" s="40"/>
    </row>
    <row r="32" spans="1:27">
      <c r="A32" s="40">
        <v>54</v>
      </c>
      <c r="C32" s="40">
        <v>29</v>
      </c>
      <c r="D32" s="39">
        <f t="shared" si="28"/>
        <v>1545152.443913413</v>
      </c>
      <c r="E32" s="39">
        <f t="shared" si="29"/>
        <v>1530575.2488164974</v>
      </c>
      <c r="H32" s="40">
        <v>55</v>
      </c>
      <c r="J32" s="40">
        <v>29</v>
      </c>
      <c r="K32" s="40">
        <f t="shared" si="30"/>
        <v>1385520.8007011663</v>
      </c>
      <c r="L32" s="40">
        <f t="shared" si="31"/>
        <v>1372449.5939718792</v>
      </c>
      <c r="M32" s="40"/>
      <c r="O32" s="40">
        <v>51</v>
      </c>
      <c r="Q32" s="40">
        <v>29</v>
      </c>
      <c r="R32" s="40">
        <f t="shared" si="32"/>
        <v>1279099.7052263352</v>
      </c>
      <c r="S32" s="40">
        <f t="shared" si="33"/>
        <v>1267032.4907421337</v>
      </c>
      <c r="T32" s="40"/>
      <c r="V32" s="40">
        <v>52</v>
      </c>
      <c r="X32" s="40">
        <v>29</v>
      </c>
      <c r="Y32" s="40">
        <f t="shared" si="34"/>
        <v>1207470.1217336603</v>
      </c>
      <c r="Z32" s="40">
        <f t="shared" si="35"/>
        <v>1196078.6712605746</v>
      </c>
      <c r="AA32" s="40"/>
    </row>
    <row r="33" spans="1:27">
      <c r="A33" s="40">
        <v>54</v>
      </c>
      <c r="C33" s="40">
        <v>30</v>
      </c>
      <c r="D33" s="39">
        <f t="shared" si="28"/>
        <v>1608388.1580293581</v>
      </c>
      <c r="E33" s="39">
        <f t="shared" si="29"/>
        <v>1592701.6622448748</v>
      </c>
      <c r="H33" s="40">
        <v>55</v>
      </c>
      <c r="J33" s="40">
        <v>30</v>
      </c>
      <c r="K33" s="40">
        <f t="shared" si="30"/>
        <v>1442223.5536236761</v>
      </c>
      <c r="L33" s="40">
        <f t="shared" si="31"/>
        <v>1428157.6494566626</v>
      </c>
      <c r="M33" s="40"/>
      <c r="O33" s="40">
        <v>51</v>
      </c>
      <c r="Q33" s="40">
        <v>30</v>
      </c>
      <c r="R33" s="40">
        <f t="shared" si="32"/>
        <v>1331447.1506865546</v>
      </c>
      <c r="S33" s="40">
        <f t="shared" si="33"/>
        <v>1318461.6409311877</v>
      </c>
      <c r="T33" s="40"/>
      <c r="V33" s="40">
        <v>52</v>
      </c>
      <c r="X33" s="40">
        <v>30</v>
      </c>
      <c r="Y33" s="40">
        <f t="shared" si="34"/>
        <v>1256886.1102481075</v>
      </c>
      <c r="Z33" s="40">
        <f t="shared" si="35"/>
        <v>1244627.7890390416</v>
      </c>
      <c r="AA33" s="40"/>
    </row>
    <row r="34" spans="1:27">
      <c r="A34" s="40">
        <v>54</v>
      </c>
      <c r="C34" s="40">
        <v>31</v>
      </c>
      <c r="D34" s="39">
        <f t="shared" si="28"/>
        <v>1672150.8364296027</v>
      </c>
      <c r="E34" s="39">
        <f t="shared" si="29"/>
        <v>1655306.9667767624</v>
      </c>
      <c r="H34" s="40">
        <v>55</v>
      </c>
      <c r="J34" s="40">
        <v>31</v>
      </c>
      <c r="K34" s="40">
        <f t="shared" si="30"/>
        <v>1499398.8294872066</v>
      </c>
      <c r="L34" s="40">
        <f t="shared" si="31"/>
        <v>1484295.1212024745</v>
      </c>
      <c r="M34" s="40"/>
      <c r="O34" s="40">
        <v>51</v>
      </c>
      <c r="Q34" s="40">
        <v>31</v>
      </c>
      <c r="R34" s="40">
        <f t="shared" si="32"/>
        <v>1384230.8248589425</v>
      </c>
      <c r="S34" s="40">
        <f t="shared" si="33"/>
        <v>1370287.2241529489</v>
      </c>
      <c r="T34" s="40"/>
      <c r="V34" s="40">
        <v>52</v>
      </c>
      <c r="X34" s="40">
        <v>31</v>
      </c>
      <c r="Y34" s="40">
        <f t="shared" si="34"/>
        <v>1306713.8986668417</v>
      </c>
      <c r="Z34" s="40">
        <f t="shared" si="35"/>
        <v>1293551.1396003843</v>
      </c>
      <c r="AA34" s="40"/>
    </row>
    <row r="35" spans="1:27">
      <c r="A35" s="40">
        <v>54</v>
      </c>
      <c r="C35" s="40">
        <v>32</v>
      </c>
      <c r="D35" s="39">
        <f t="shared" si="28"/>
        <v>1736444.8704831826</v>
      </c>
      <c r="E35" s="39">
        <f t="shared" si="29"/>
        <v>1718394.8538644167</v>
      </c>
      <c r="H35" s="40">
        <v>55</v>
      </c>
      <c r="J35" s="40">
        <v>32</v>
      </c>
      <c r="K35" s="40">
        <f t="shared" si="30"/>
        <v>1557050.5659829334</v>
      </c>
      <c r="L35" s="40">
        <f t="shared" si="31"/>
        <v>1540865.3192929938</v>
      </c>
      <c r="M35" s="40"/>
      <c r="O35" s="40">
        <v>51</v>
      </c>
      <c r="Q35" s="40">
        <v>32</v>
      </c>
      <c r="R35" s="40">
        <f t="shared" si="32"/>
        <v>1437454.3629827669</v>
      </c>
      <c r="S35" s="40">
        <f t="shared" si="33"/>
        <v>1422512.296245378</v>
      </c>
      <c r="T35" s="40"/>
      <c r="V35" s="40">
        <v>52</v>
      </c>
      <c r="X35" s="40">
        <v>32</v>
      </c>
      <c r="Y35" s="40">
        <f t="shared" si="34"/>
        <v>1356956.9186557319</v>
      </c>
      <c r="Z35" s="40">
        <f t="shared" si="35"/>
        <v>1342851.6076556374</v>
      </c>
      <c r="AA35" s="40"/>
    </row>
    <row r="36" spans="1:27">
      <c r="A36" s="40">
        <v>54</v>
      </c>
      <c r="C36" s="40">
        <v>33</v>
      </c>
      <c r="D36" s="39">
        <f t="shared" si="28"/>
        <v>1801274.6881538758</v>
      </c>
      <c r="E36" s="39">
        <f t="shared" si="29"/>
        <v>1781969.0434150384</v>
      </c>
      <c r="H36" s="40">
        <v>55</v>
      </c>
      <c r="J36" s="40">
        <v>33</v>
      </c>
      <c r="K36" s="40">
        <f t="shared" si="30"/>
        <v>1615182.7336161246</v>
      </c>
      <c r="L36" s="40">
        <f t="shared" si="31"/>
        <v>1597871.5793271274</v>
      </c>
      <c r="M36" s="40"/>
      <c r="O36" s="40">
        <v>51</v>
      </c>
      <c r="Q36" s="40">
        <v>33</v>
      </c>
      <c r="R36" s="40">
        <f t="shared" si="32"/>
        <v>1491121.4305909567</v>
      </c>
      <c r="S36" s="40">
        <f t="shared" si="33"/>
        <v>1475139.936601853</v>
      </c>
      <c r="T36" s="40"/>
      <c r="V36" s="40">
        <v>52</v>
      </c>
      <c r="X36" s="40">
        <v>33</v>
      </c>
      <c r="Y36" s="40">
        <f t="shared" si="34"/>
        <v>1407618.6304778629</v>
      </c>
      <c r="Z36" s="40">
        <f t="shared" si="35"/>
        <v>1392532.1001521498</v>
      </c>
      <c r="AA36" s="40"/>
    </row>
    <row r="37" spans="1:27">
      <c r="A37" s="40">
        <v>54</v>
      </c>
      <c r="C37" s="40">
        <v>34</v>
      </c>
      <c r="D37" s="39">
        <f t="shared" si="28"/>
        <v>1866644.754305158</v>
      </c>
      <c r="E37" s="39">
        <f t="shared" si="29"/>
        <v>1846033.2840101128</v>
      </c>
      <c r="H37" s="40">
        <v>55</v>
      </c>
      <c r="J37" s="40">
        <v>34</v>
      </c>
      <c r="K37" s="40">
        <f t="shared" si="30"/>
        <v>1673799.3359795923</v>
      </c>
      <c r="L37" s="40">
        <f t="shared" si="31"/>
        <v>1655317.2626156909</v>
      </c>
      <c r="M37" s="40"/>
      <c r="O37" s="40">
        <v>51</v>
      </c>
      <c r="Q37" s="40">
        <v>34</v>
      </c>
      <c r="R37" s="40">
        <f t="shared" si="32"/>
        <v>1545235.7237625481</v>
      </c>
      <c r="S37" s="40">
        <f t="shared" si="33"/>
        <v>1528173.2483527425</v>
      </c>
      <c r="T37" s="40"/>
      <c r="V37" s="40">
        <v>52</v>
      </c>
      <c r="X37" s="40">
        <v>34</v>
      </c>
      <c r="Y37" s="40">
        <f t="shared" si="34"/>
        <v>1458702.5232318451</v>
      </c>
      <c r="Z37" s="40">
        <f t="shared" si="35"/>
        <v>1442595.5464449895</v>
      </c>
      <c r="AA37" s="40"/>
    </row>
    <row r="38" spans="1:27">
      <c r="A38" s="40">
        <v>54</v>
      </c>
      <c r="C38" s="40">
        <v>35</v>
      </c>
      <c r="D38" s="39">
        <f t="shared" si="28"/>
        <v>1932559.5710077009</v>
      </c>
      <c r="E38" s="39">
        <f t="shared" si="29"/>
        <v>1910591.3531264409</v>
      </c>
      <c r="H38" s="40">
        <v>55</v>
      </c>
      <c r="J38" s="40">
        <v>35</v>
      </c>
      <c r="K38" s="40">
        <f t="shared" si="30"/>
        <v>1732904.4100294223</v>
      </c>
      <c r="L38" s="40">
        <f t="shared" si="31"/>
        <v>1713205.7563796039</v>
      </c>
      <c r="M38" s="40"/>
      <c r="O38" s="40">
        <v>51</v>
      </c>
      <c r="Q38" s="40">
        <v>35</v>
      </c>
      <c r="R38" s="40">
        <f t="shared" si="32"/>
        <v>1599800.969377236</v>
      </c>
      <c r="S38" s="40">
        <f t="shared" si="33"/>
        <v>1581615.3585483783</v>
      </c>
      <c r="T38" s="40"/>
      <c r="V38" s="40">
        <v>52</v>
      </c>
      <c r="X38" s="40">
        <v>35</v>
      </c>
      <c r="Y38" s="40">
        <f t="shared" si="34"/>
        <v>1510212.1150921104</v>
      </c>
      <c r="Z38" s="40">
        <f t="shared" si="35"/>
        <v>1493044.8984696697</v>
      </c>
      <c r="AA38" s="40"/>
    </row>
    <row r="39" spans="1:27">
      <c r="A39" s="40">
        <v>54</v>
      </c>
      <c r="C39" s="40">
        <v>36</v>
      </c>
      <c r="D39" s="39">
        <f t="shared" si="28"/>
        <v>1999023.6778494318</v>
      </c>
      <c r="E39" s="39">
        <f t="shared" si="29"/>
        <v>1975647.057358874</v>
      </c>
      <c r="H39" s="40">
        <v>55</v>
      </c>
      <c r="J39" s="40">
        <v>36</v>
      </c>
      <c r="K39" s="40">
        <f t="shared" si="30"/>
        <v>1792502.0263630007</v>
      </c>
      <c r="L39" s="40">
        <f t="shared" si="31"/>
        <v>1771540.4739496135</v>
      </c>
      <c r="M39" s="40"/>
      <c r="O39" s="40">
        <v>51</v>
      </c>
      <c r="Q39" s="40">
        <v>36</v>
      </c>
      <c r="R39" s="40">
        <f t="shared" si="32"/>
        <v>1654820.9253720462</v>
      </c>
      <c r="S39" s="40">
        <f t="shared" si="33"/>
        <v>1635469.418343439</v>
      </c>
      <c r="T39" s="40"/>
      <c r="V39" s="40">
        <v>52</v>
      </c>
      <c r="X39" s="40">
        <v>36</v>
      </c>
      <c r="Y39" s="40">
        <f t="shared" si="34"/>
        <v>1562150.9535512112</v>
      </c>
      <c r="Z39" s="40">
        <f t="shared" si="35"/>
        <v>1543883.1309162069</v>
      </c>
      <c r="AA39" s="40"/>
    </row>
    <row r="40" spans="1:27">
      <c r="A40" s="40">
        <v>55</v>
      </c>
      <c r="B40" s="39">
        <f>B28*1.05</f>
        <v>52440.412500000006</v>
      </c>
      <c r="C40" s="40">
        <v>37</v>
      </c>
      <c r="D40" s="39">
        <f t="shared" ref="D40:D51" si="36">($B$40+$D39)*(1+$D$3)</f>
        <v>2068559.624435677</v>
      </c>
      <c r="H40" s="40">
        <v>56</v>
      </c>
      <c r="I40" s="39">
        <f>I28*1.05</f>
        <v>47022.727500000008</v>
      </c>
      <c r="J40" s="40">
        <v>37</v>
      </c>
      <c r="K40" s="40">
        <f t="shared" ref="K40:K51" si="37">($K39+$I$40)*(1+$K$3)</f>
        <v>1854854.126811859</v>
      </c>
      <c r="O40" s="40">
        <v>52</v>
      </c>
      <c r="P40" s="39">
        <f>P28*1.05</f>
        <v>43410.9375</v>
      </c>
      <c r="Q40" s="40">
        <v>37</v>
      </c>
      <c r="R40" s="40">
        <f t="shared" ref="R40:R51" si="38">($P$40+$R39)*(1+$R$3)</f>
        <v>1712383.7950626465</v>
      </c>
      <c r="S40" s="40"/>
      <c r="T40" s="40"/>
      <c r="V40" s="40">
        <v>53</v>
      </c>
      <c r="W40" s="39">
        <f>W28*1.05</f>
        <v>40979.925000000003</v>
      </c>
      <c r="X40" s="40">
        <v>37</v>
      </c>
      <c r="Y40" s="40">
        <f t="shared" ref="Y40:Y51" si="39">($W$40+$Y39)*(1+$Y$3)</f>
        <v>1616490.3025391379</v>
      </c>
    </row>
    <row r="41" spans="1:27">
      <c r="A41" s="40">
        <v>55</v>
      </c>
      <c r="C41" s="40">
        <v>38</v>
      </c>
      <c r="D41" s="39">
        <f t="shared" si="36"/>
        <v>2138675.0372434743</v>
      </c>
      <c r="H41" s="40">
        <v>56</v>
      </c>
      <c r="J41" s="40">
        <v>38</v>
      </c>
      <c r="K41" s="40">
        <f t="shared" si="37"/>
        <v>1917725.8280977912</v>
      </c>
      <c r="O41" s="40">
        <v>52</v>
      </c>
      <c r="Q41" s="40">
        <v>38</v>
      </c>
      <c r="R41" s="40">
        <f t="shared" si="38"/>
        <v>1770426.3553340018</v>
      </c>
      <c r="S41" s="40"/>
      <c r="T41" s="40"/>
      <c r="V41" s="40">
        <v>53</v>
      </c>
      <c r="X41" s="40">
        <v>38</v>
      </c>
      <c r="Y41" s="40">
        <f t="shared" si="39"/>
        <v>1671282.4794352974</v>
      </c>
    </row>
    <row r="42" spans="1:27">
      <c r="A42" s="40">
        <v>55</v>
      </c>
      <c r="C42" s="40">
        <v>39</v>
      </c>
      <c r="D42" s="39">
        <f t="shared" si="36"/>
        <v>2209374.7451580032</v>
      </c>
      <c r="H42" s="40">
        <v>56</v>
      </c>
      <c r="J42" s="40">
        <v>39</v>
      </c>
      <c r="K42" s="40">
        <f t="shared" si="37"/>
        <v>1981121.4602277728</v>
      </c>
      <c r="O42" s="40">
        <v>52</v>
      </c>
      <c r="Q42" s="40">
        <v>39</v>
      </c>
      <c r="R42" s="40">
        <f t="shared" si="38"/>
        <v>1828952.6036076185</v>
      </c>
      <c r="S42" s="40"/>
      <c r="T42" s="40"/>
      <c r="V42" s="40">
        <v>53</v>
      </c>
      <c r="X42" s="40">
        <v>39</v>
      </c>
      <c r="Y42" s="40">
        <f t="shared" si="39"/>
        <v>1726531.2578055917</v>
      </c>
    </row>
    <row r="43" spans="1:27">
      <c r="A43" s="40">
        <v>55</v>
      </c>
      <c r="C43" s="40">
        <v>40</v>
      </c>
      <c r="D43" s="39">
        <f t="shared" si="36"/>
        <v>2280663.617305153</v>
      </c>
      <c r="H43" s="40">
        <v>56</v>
      </c>
      <c r="J43" s="40">
        <v>40</v>
      </c>
      <c r="K43" s="40">
        <f t="shared" si="37"/>
        <v>2045045.389292171</v>
      </c>
      <c r="O43" s="40">
        <v>52</v>
      </c>
      <c r="Q43" s="40">
        <v>40</v>
      </c>
      <c r="R43" s="40">
        <f t="shared" si="38"/>
        <v>1887966.5706168485</v>
      </c>
      <c r="S43" s="40"/>
      <c r="T43" s="40"/>
      <c r="V43" s="40">
        <v>53</v>
      </c>
      <c r="X43" s="40">
        <v>40</v>
      </c>
      <c r="Y43" s="40">
        <f t="shared" si="39"/>
        <v>1782240.442662305</v>
      </c>
    </row>
    <row r="44" spans="1:27">
      <c r="A44" s="40">
        <v>55</v>
      </c>
      <c r="C44" s="40">
        <v>41</v>
      </c>
      <c r="D44" s="39">
        <f t="shared" si="36"/>
        <v>2352546.5633868626</v>
      </c>
      <c r="H44" s="40">
        <v>56</v>
      </c>
      <c r="J44" s="40">
        <v>41</v>
      </c>
      <c r="K44" s="40">
        <f t="shared" si="37"/>
        <v>2109502.0177654391</v>
      </c>
      <c r="O44" s="40">
        <v>52</v>
      </c>
      <c r="Q44" s="40">
        <v>41</v>
      </c>
      <c r="R44" s="40">
        <f t="shared" si="38"/>
        <v>1947472.3206844889</v>
      </c>
      <c r="S44" s="40"/>
      <c r="T44" s="40"/>
      <c r="V44" s="40">
        <v>53</v>
      </c>
      <c r="X44" s="40">
        <v>41</v>
      </c>
      <c r="Y44" s="40">
        <f t="shared" si="39"/>
        <v>1838413.8707261574</v>
      </c>
    </row>
    <row r="45" spans="1:27">
      <c r="A45" s="40">
        <v>55</v>
      </c>
      <c r="C45" s="40">
        <v>42</v>
      </c>
      <c r="D45" s="39">
        <f t="shared" si="36"/>
        <v>2425028.5340192532</v>
      </c>
      <c r="H45" s="40">
        <v>56</v>
      </c>
      <c r="J45" s="40">
        <v>42</v>
      </c>
      <c r="K45" s="40">
        <f t="shared" si="37"/>
        <v>2174495.7848093179</v>
      </c>
      <c r="O45" s="40">
        <v>52</v>
      </c>
      <c r="Q45" s="40">
        <v>42</v>
      </c>
      <c r="R45" s="40">
        <f t="shared" si="38"/>
        <v>2007473.952002693</v>
      </c>
      <c r="S45" s="40"/>
      <c r="T45" s="40"/>
      <c r="V45" s="40">
        <v>53</v>
      </c>
      <c r="X45" s="40">
        <v>42</v>
      </c>
      <c r="Y45" s="40">
        <f t="shared" si="39"/>
        <v>1895055.4106905421</v>
      </c>
    </row>
    <row r="46" spans="1:27">
      <c r="A46" s="40">
        <v>55</v>
      </c>
      <c r="C46" s="40">
        <v>43</v>
      </c>
      <c r="D46" s="39">
        <f t="shared" si="36"/>
        <v>2498114.5210735803</v>
      </c>
      <c r="H46" s="40">
        <v>56</v>
      </c>
      <c r="J46" s="40">
        <v>43</v>
      </c>
      <c r="K46" s="40">
        <f t="shared" si="37"/>
        <v>2240031.166578562</v>
      </c>
      <c r="O46" s="40">
        <v>52</v>
      </c>
      <c r="Q46" s="40">
        <v>43</v>
      </c>
      <c r="R46" s="40">
        <f t="shared" si="38"/>
        <v>2067975.5969152153</v>
      </c>
      <c r="S46" s="40"/>
      <c r="T46" s="40"/>
      <c r="V46" s="40">
        <v>53</v>
      </c>
      <c r="X46" s="40">
        <v>43</v>
      </c>
      <c r="Y46" s="40">
        <f t="shared" si="39"/>
        <v>1952168.9634879632</v>
      </c>
    </row>
    <row r="47" spans="1:27">
      <c r="A47" s="40">
        <v>55</v>
      </c>
      <c r="C47" s="40">
        <v>44</v>
      </c>
      <c r="D47" s="39">
        <f t="shared" si="36"/>
        <v>2571809.5580200269</v>
      </c>
      <c r="H47" s="40">
        <v>56</v>
      </c>
      <c r="J47" s="40">
        <v>44</v>
      </c>
      <c r="K47" s="40">
        <f t="shared" si="37"/>
        <v>2306112.6765292166</v>
      </c>
      <c r="O47" s="40">
        <v>52</v>
      </c>
      <c r="Q47" s="40">
        <v>44</v>
      </c>
      <c r="R47" s="40">
        <f t="shared" si="38"/>
        <v>2128981.4222020088</v>
      </c>
      <c r="S47" s="40"/>
      <c r="T47" s="40"/>
      <c r="V47" s="40">
        <v>53</v>
      </c>
      <c r="X47" s="40">
        <v>44</v>
      </c>
      <c r="Y47" s="40">
        <f t="shared" si="39"/>
        <v>2009758.4625586963</v>
      </c>
    </row>
    <row r="48" spans="1:27">
      <c r="A48" s="40">
        <v>55</v>
      </c>
      <c r="C48" s="40">
        <v>45</v>
      </c>
      <c r="D48" s="39">
        <f t="shared" si="36"/>
        <v>2646118.7202743604</v>
      </c>
      <c r="H48" s="40">
        <v>56</v>
      </c>
      <c r="J48" s="40">
        <v>45</v>
      </c>
      <c r="K48" s="40">
        <f t="shared" si="37"/>
        <v>2372744.86572946</v>
      </c>
      <c r="O48" s="40">
        <v>52</v>
      </c>
      <c r="Q48" s="40">
        <v>45</v>
      </c>
      <c r="R48" s="40">
        <f t="shared" si="38"/>
        <v>2190495.629366192</v>
      </c>
      <c r="S48" s="40"/>
      <c r="T48" s="40"/>
      <c r="V48" s="40">
        <v>53</v>
      </c>
      <c r="X48" s="40">
        <v>45</v>
      </c>
      <c r="Y48" s="40">
        <f t="shared" si="39"/>
        <v>2067827.8741216855</v>
      </c>
    </row>
    <row r="49" spans="1:27">
      <c r="A49" s="40">
        <v>55</v>
      </c>
      <c r="C49" s="40">
        <v>46</v>
      </c>
      <c r="D49" s="39">
        <f t="shared" si="36"/>
        <v>2721047.1255474798</v>
      </c>
      <c r="H49" s="40">
        <v>56</v>
      </c>
      <c r="J49" s="40">
        <v>46</v>
      </c>
      <c r="K49" s="40">
        <f t="shared" si="37"/>
        <v>2439932.3231730387</v>
      </c>
      <c r="O49" s="40">
        <v>52</v>
      </c>
      <c r="Q49" s="40">
        <v>46</v>
      </c>
      <c r="R49" s="40">
        <f t="shared" si="38"/>
        <v>2252522.4549234104</v>
      </c>
      <c r="S49" s="40"/>
      <c r="T49" s="40"/>
      <c r="V49" s="40">
        <v>53</v>
      </c>
      <c r="X49" s="40">
        <v>46</v>
      </c>
      <c r="Y49" s="40">
        <f t="shared" si="39"/>
        <v>2126381.1974476995</v>
      </c>
    </row>
    <row r="50" spans="1:27">
      <c r="A50" s="40">
        <v>55</v>
      </c>
      <c r="C50" s="40">
        <v>47</v>
      </c>
      <c r="D50" s="39">
        <f t="shared" si="36"/>
        <v>2796599.9341978757</v>
      </c>
      <c r="H50" s="40">
        <v>56</v>
      </c>
      <c r="J50" s="40">
        <v>47</v>
      </c>
      <c r="K50" s="40">
        <f t="shared" si="37"/>
        <v>2507679.6760953139</v>
      </c>
      <c r="O50" s="40">
        <v>52</v>
      </c>
      <c r="Q50" s="40">
        <v>47</v>
      </c>
      <c r="R50" s="40">
        <f t="shared" si="38"/>
        <v>2315066.1706936057</v>
      </c>
      <c r="S50" s="40"/>
      <c r="T50" s="40"/>
      <c r="V50" s="40">
        <v>53</v>
      </c>
      <c r="X50" s="40">
        <v>47</v>
      </c>
      <c r="Y50" s="40">
        <f t="shared" si="39"/>
        <v>2185422.4651347636</v>
      </c>
    </row>
    <row r="51" spans="1:27">
      <c r="A51" s="40">
        <v>55</v>
      </c>
      <c r="C51" s="40">
        <v>48</v>
      </c>
      <c r="D51" s="39">
        <f t="shared" si="36"/>
        <v>2872782.3495870247</v>
      </c>
      <c r="H51" s="40">
        <v>56</v>
      </c>
      <c r="J51" s="40">
        <v>48</v>
      </c>
      <c r="K51" s="40">
        <f t="shared" si="37"/>
        <v>2575991.5902919415</v>
      </c>
      <c r="O51" s="40">
        <v>52</v>
      </c>
      <c r="Q51" s="40">
        <v>48</v>
      </c>
      <c r="R51" s="40">
        <f t="shared" si="38"/>
        <v>2378131.0840952192</v>
      </c>
      <c r="S51" s="40"/>
      <c r="T51" s="40"/>
      <c r="V51" s="40">
        <v>53</v>
      </c>
      <c r="X51" s="40">
        <v>48</v>
      </c>
      <c r="Y51" s="40">
        <f t="shared" si="39"/>
        <v>2244955.7433858863</v>
      </c>
    </row>
    <row r="55" spans="1:27">
      <c r="A55" s="30" t="s">
        <v>17</v>
      </c>
      <c r="B55" s="29"/>
      <c r="C55" s="29"/>
      <c r="D55" s="30"/>
      <c r="E55" s="29"/>
      <c r="F55" s="29"/>
      <c r="H55" s="30" t="s">
        <v>18</v>
      </c>
      <c r="I55" s="29"/>
      <c r="J55" s="29"/>
      <c r="K55" s="8"/>
      <c r="L55" s="8"/>
      <c r="M55" s="8"/>
      <c r="O55" s="30" t="s">
        <v>19</v>
      </c>
      <c r="P55" s="29"/>
      <c r="Q55" s="29"/>
      <c r="R55" s="8"/>
      <c r="S55" s="8"/>
      <c r="T55" s="8"/>
      <c r="V55" s="30" t="s">
        <v>21</v>
      </c>
      <c r="W55" s="29"/>
      <c r="X55" s="29"/>
      <c r="Y55" s="8"/>
      <c r="Z55" s="8"/>
      <c r="AA55" s="8"/>
    </row>
    <row r="56" spans="1:27">
      <c r="A56" s="37" t="s">
        <v>80</v>
      </c>
      <c r="B56" s="37" t="s">
        <v>81</v>
      </c>
      <c r="C56" s="37" t="s">
        <v>82</v>
      </c>
      <c r="D56" s="37"/>
      <c r="E56" s="37"/>
      <c r="F56" s="37"/>
      <c r="H56" s="37" t="s">
        <v>80</v>
      </c>
      <c r="I56" s="37" t="s">
        <v>81</v>
      </c>
      <c r="J56" s="37" t="s">
        <v>82</v>
      </c>
      <c r="K56" s="37"/>
      <c r="L56" s="37"/>
      <c r="M56" s="37"/>
      <c r="O56" s="37" t="s">
        <v>80</v>
      </c>
      <c r="P56" s="37" t="s">
        <v>81</v>
      </c>
      <c r="Q56" s="37" t="s">
        <v>82</v>
      </c>
      <c r="R56" s="37"/>
      <c r="S56" s="37"/>
      <c r="T56" s="37"/>
      <c r="V56" s="37" t="s">
        <v>80</v>
      </c>
      <c r="W56" s="37" t="s">
        <v>81</v>
      </c>
      <c r="X56" s="37" t="s">
        <v>82</v>
      </c>
      <c r="Y56" s="37"/>
      <c r="Z56" s="37"/>
      <c r="AA56" s="37"/>
    </row>
    <row r="57" spans="1:27">
      <c r="A57" s="37"/>
      <c r="B57" s="37"/>
      <c r="C57" s="37"/>
      <c r="D57" s="1">
        <f>0.0825/12</f>
        <v>6.875E-3</v>
      </c>
      <c r="E57" s="1">
        <f>0.075/12</f>
        <v>6.2499999999999995E-3</v>
      </c>
      <c r="F57" s="1">
        <f>0.0675/12</f>
        <v>5.6250000000000007E-3</v>
      </c>
      <c r="H57" s="37"/>
      <c r="I57" s="37"/>
      <c r="J57" s="37"/>
      <c r="K57" s="1">
        <f>0.1/12</f>
        <v>8.3333333333333332E-3</v>
      </c>
      <c r="L57" s="1">
        <f>0.0925/12</f>
        <v>7.7083333333333335E-3</v>
      </c>
      <c r="M57" s="1">
        <f>0.085/12</f>
        <v>7.0833333333333338E-3</v>
      </c>
      <c r="O57" s="37"/>
      <c r="P57" s="37"/>
      <c r="Q57" s="37"/>
      <c r="R57" s="41">
        <f>0.0825/12</f>
        <v>6.875E-3</v>
      </c>
      <c r="S57" s="41">
        <f>0.075/12</f>
        <v>6.2499999999999995E-3</v>
      </c>
      <c r="T57" s="41">
        <f>0.0675/12</f>
        <v>5.6250000000000007E-3</v>
      </c>
      <c r="V57" s="37"/>
      <c r="W57" s="37"/>
      <c r="X57" s="37"/>
      <c r="Y57" s="41">
        <f>0.0825/12</f>
        <v>6.875E-3</v>
      </c>
      <c r="Z57" s="41">
        <f>0.075/12</f>
        <v>6.2499999999999995E-3</v>
      </c>
      <c r="AA57" s="41">
        <f>0.0675/12</f>
        <v>5.6250000000000007E-3</v>
      </c>
    </row>
    <row r="58" spans="1:27">
      <c r="A58" s="40">
        <v>51</v>
      </c>
      <c r="B58" s="39">
        <v>24350</v>
      </c>
      <c r="C58" s="40">
        <v>1</v>
      </c>
      <c r="D58" s="39">
        <f t="shared" ref="D58:F58" si="40">$B$58*(1+D$57)</f>
        <v>24517.40625</v>
      </c>
      <c r="E58" s="39">
        <f t="shared" si="40"/>
        <v>24502.187500000004</v>
      </c>
      <c r="F58" s="39">
        <f t="shared" si="40"/>
        <v>24486.96875</v>
      </c>
      <c r="H58" s="40">
        <v>52</v>
      </c>
      <c r="I58" s="39">
        <v>39480</v>
      </c>
      <c r="J58" s="40">
        <v>1</v>
      </c>
      <c r="K58" s="40">
        <f t="shared" ref="K58:M58" si="41">$I$58*(1+K$57)</f>
        <v>39809</v>
      </c>
      <c r="L58" s="40">
        <f t="shared" si="41"/>
        <v>39784.325000000004</v>
      </c>
      <c r="M58" s="40">
        <f t="shared" si="41"/>
        <v>39759.65</v>
      </c>
      <c r="O58" s="40">
        <v>49</v>
      </c>
      <c r="P58" s="39">
        <v>28850</v>
      </c>
      <c r="Q58" s="40">
        <v>1</v>
      </c>
      <c r="R58" s="40">
        <f t="shared" ref="R58:T58" si="42">$P$58*(1+R$57)</f>
        <v>29048.34375</v>
      </c>
      <c r="S58" s="40">
        <f t="shared" si="42"/>
        <v>29030.312500000004</v>
      </c>
      <c r="T58" s="40">
        <f t="shared" si="42"/>
        <v>29012.28125</v>
      </c>
      <c r="V58" s="40">
        <v>49</v>
      </c>
      <c r="W58" s="39">
        <v>11840</v>
      </c>
      <c r="X58" s="40">
        <v>1</v>
      </c>
      <c r="Y58" s="40">
        <f t="shared" ref="Y58:AA58" si="43">$W$58*(1+Y$57)</f>
        <v>11921.4</v>
      </c>
      <c r="Z58" s="40">
        <f t="shared" si="43"/>
        <v>11914.000000000002</v>
      </c>
      <c r="AA58" s="40">
        <f t="shared" si="43"/>
        <v>11906.6</v>
      </c>
    </row>
    <row r="59" spans="1:27">
      <c r="A59" s="40">
        <v>51</v>
      </c>
      <c r="C59" s="40">
        <v>2</v>
      </c>
      <c r="D59" s="39">
        <f t="shared" ref="D59:D69" si="44">($B$58+$D58)*(1+$D$57)</f>
        <v>49203.369667968749</v>
      </c>
      <c r="E59" s="39">
        <f t="shared" ref="E59:E69" si="45">($B$58+$E58)*(1+$E$57)</f>
        <v>49157.513671875007</v>
      </c>
      <c r="F59" s="39">
        <f t="shared" ref="F59:F69" si="46">($B$58+$F58)*(1+$F$57)</f>
        <v>49111.676699218748</v>
      </c>
      <c r="H59" s="40">
        <v>52</v>
      </c>
      <c r="J59" s="40">
        <v>2</v>
      </c>
      <c r="K59" s="40">
        <f t="shared" ref="K59:K69" si="47">($I$58+$K58)*(1+$K$57)</f>
        <v>79949.741666666669</v>
      </c>
      <c r="L59" s="40">
        <f t="shared" ref="L59:L69" si="48">($I$58+$L58)*(1+$L$57)</f>
        <v>79875.32083854168</v>
      </c>
      <c r="M59" s="40">
        <f t="shared" ref="M59:M69" si="49">($I$58+$M58)*(1+$M$57)</f>
        <v>79800.930854166654</v>
      </c>
      <c r="O59" s="40">
        <v>49</v>
      </c>
      <c r="Q59" s="40">
        <v>2</v>
      </c>
      <c r="R59" s="40">
        <f t="shared" ref="R59:R69" si="50">($P$58+$R58)*(1+$R$57)</f>
        <v>58296.394863281246</v>
      </c>
      <c r="S59" s="40">
        <f t="shared" ref="S59:S69" si="51">($P$58+$S58)*(1+$S$57)</f>
        <v>58242.064453125007</v>
      </c>
      <c r="T59" s="40">
        <f t="shared" ref="T59:T69" si="52">($P$58+$T58)*(1+$T$57)</f>
        <v>58187.756582031252</v>
      </c>
      <c r="V59" s="40">
        <v>49</v>
      </c>
      <c r="X59" s="40">
        <v>2</v>
      </c>
      <c r="Y59" s="40">
        <f t="shared" ref="Y59:Y69" si="53">($W$58+$Y58)*(1+$Y$57)</f>
        <v>23924.759625000002</v>
      </c>
      <c r="Z59" s="40">
        <f t="shared" ref="Z59:Z69" si="54">($W$58+$Z58)*(1+$Z$57)</f>
        <v>23902.462500000001</v>
      </c>
      <c r="AA59" s="40">
        <f t="shared" ref="AA59:AA69" si="55">($W$58+$AA58)*(1+$AA$57)</f>
        <v>23880.174625</v>
      </c>
    </row>
    <row r="60" spans="1:27">
      <c r="A60" s="40">
        <v>51</v>
      </c>
      <c r="C60" s="40">
        <v>3</v>
      </c>
      <c r="D60" s="39">
        <f t="shared" si="44"/>
        <v>74059.049084436017</v>
      </c>
      <c r="E60" s="39">
        <f t="shared" si="45"/>
        <v>73966.935632324225</v>
      </c>
      <c r="F60" s="39">
        <f t="shared" si="46"/>
        <v>73874.898630651849</v>
      </c>
      <c r="H60" s="40">
        <v>52</v>
      </c>
      <c r="J60" s="40">
        <v>3</v>
      </c>
      <c r="K60" s="40">
        <f t="shared" si="47"/>
        <v>120424.98951388888</v>
      </c>
      <c r="L60" s="40">
        <f t="shared" si="48"/>
        <v>120275.35143667212</v>
      </c>
      <c r="M60" s="40">
        <f t="shared" si="49"/>
        <v>120125.837447717</v>
      </c>
      <c r="O60" s="40">
        <v>49</v>
      </c>
      <c r="Q60" s="40">
        <v>3</v>
      </c>
      <c r="R60" s="40">
        <f t="shared" si="50"/>
        <v>87745.526327966305</v>
      </c>
      <c r="S60" s="40">
        <f t="shared" si="51"/>
        <v>87636.389855957037</v>
      </c>
      <c r="T60" s="40">
        <f t="shared" si="52"/>
        <v>87527.343962805186</v>
      </c>
      <c r="V60" s="40">
        <v>49</v>
      </c>
      <c r="X60" s="40">
        <v>3</v>
      </c>
      <c r="Y60" s="40">
        <f t="shared" si="53"/>
        <v>36010.642347421883</v>
      </c>
      <c r="Z60" s="40">
        <f t="shared" si="54"/>
        <v>35965.852890625007</v>
      </c>
      <c r="AA60" s="40">
        <f t="shared" si="55"/>
        <v>35921.100607265624</v>
      </c>
    </row>
    <row r="61" spans="1:27">
      <c r="A61" s="40">
        <v>51</v>
      </c>
      <c r="C61" s="40">
        <v>4</v>
      </c>
      <c r="D61" s="39">
        <f t="shared" si="44"/>
        <v>99085.611296891511</v>
      </c>
      <c r="E61" s="39">
        <f t="shared" si="45"/>
        <v>98931.416480026266</v>
      </c>
      <c r="F61" s="39">
        <f t="shared" si="46"/>
        <v>98777.413685449268</v>
      </c>
      <c r="H61" s="40">
        <v>52</v>
      </c>
      <c r="J61" s="40">
        <v>4</v>
      </c>
      <c r="K61" s="40">
        <f t="shared" si="47"/>
        <v>161237.5310931713</v>
      </c>
      <c r="L61" s="40">
        <f t="shared" si="48"/>
        <v>160986.79893732982</v>
      </c>
      <c r="M61" s="40">
        <f t="shared" si="49"/>
        <v>160736.37879630498</v>
      </c>
      <c r="O61" s="40">
        <v>49</v>
      </c>
      <c r="Q61" s="40">
        <v>4</v>
      </c>
      <c r="R61" s="40">
        <f t="shared" si="50"/>
        <v>117397.12057147107</v>
      </c>
      <c r="S61" s="40">
        <f t="shared" si="51"/>
        <v>117214.42979255678</v>
      </c>
      <c r="T61" s="40">
        <f t="shared" si="52"/>
        <v>117031.96652259596</v>
      </c>
      <c r="V61" s="40">
        <v>49</v>
      </c>
      <c r="X61" s="40">
        <v>4</v>
      </c>
      <c r="Y61" s="40">
        <f t="shared" si="53"/>
        <v>48179.615513560406</v>
      </c>
      <c r="Z61" s="40">
        <f t="shared" si="54"/>
        <v>48104.639471191418</v>
      </c>
      <c r="AA61" s="40">
        <f t="shared" si="55"/>
        <v>48029.756798181494</v>
      </c>
    </row>
    <row r="62" spans="1:27">
      <c r="A62" s="40">
        <v>51</v>
      </c>
      <c r="C62" s="40">
        <v>5</v>
      </c>
      <c r="D62" s="39">
        <f t="shared" si="44"/>
        <v>124284.23112455764</v>
      </c>
      <c r="E62" s="39">
        <f t="shared" si="45"/>
        <v>124051.92533302645</v>
      </c>
      <c r="F62" s="39">
        <f t="shared" si="46"/>
        <v>123820.00538742992</v>
      </c>
      <c r="H62" s="40">
        <v>52</v>
      </c>
      <c r="J62" s="40">
        <v>5</v>
      </c>
      <c r="K62" s="40">
        <f t="shared" si="47"/>
        <v>202390.17718561439</v>
      </c>
      <c r="L62" s="40">
        <f t="shared" si="48"/>
        <v>202012.0638458051</v>
      </c>
      <c r="M62" s="40">
        <f t="shared" si="49"/>
        <v>201634.57814611215</v>
      </c>
      <c r="O62" s="40">
        <v>49</v>
      </c>
      <c r="Q62" s="40">
        <v>5</v>
      </c>
      <c r="R62" s="40">
        <f t="shared" si="50"/>
        <v>147252.56952539991</v>
      </c>
      <c r="S62" s="40">
        <f t="shared" si="51"/>
        <v>146977.33247876028</v>
      </c>
      <c r="T62" s="40">
        <f t="shared" si="52"/>
        <v>146702.55258428556</v>
      </c>
      <c r="V62" s="40">
        <v>49</v>
      </c>
      <c r="X62" s="40">
        <v>5</v>
      </c>
      <c r="Y62" s="40">
        <f t="shared" si="53"/>
        <v>60432.250370216134</v>
      </c>
      <c r="Z62" s="40">
        <f t="shared" si="54"/>
        <v>60319.293467886368</v>
      </c>
      <c r="AA62" s="40">
        <f t="shared" si="55"/>
        <v>60206.524180171262</v>
      </c>
    </row>
    <row r="63" spans="1:27">
      <c r="A63" s="40">
        <v>51</v>
      </c>
      <c r="C63" s="40">
        <v>6</v>
      </c>
      <c r="D63" s="39">
        <f t="shared" si="44"/>
        <v>149656.09146353896</v>
      </c>
      <c r="E63" s="39">
        <f t="shared" si="45"/>
        <v>149329.43736635789</v>
      </c>
      <c r="F63" s="39">
        <f t="shared" si="46"/>
        <v>149003.4616677342</v>
      </c>
      <c r="H63" s="40">
        <v>52</v>
      </c>
      <c r="J63" s="40">
        <v>6</v>
      </c>
      <c r="K63" s="40">
        <f t="shared" si="47"/>
        <v>243885.76199549451</v>
      </c>
      <c r="L63" s="40">
        <f t="shared" si="48"/>
        <v>243353.5651712832</v>
      </c>
      <c r="M63" s="40">
        <f t="shared" si="49"/>
        <v>242822.4730746471</v>
      </c>
      <c r="O63" s="40">
        <v>49</v>
      </c>
      <c r="Q63" s="40">
        <v>6</v>
      </c>
      <c r="R63" s="40">
        <f t="shared" si="50"/>
        <v>177313.27469088705</v>
      </c>
      <c r="S63" s="40">
        <f t="shared" si="51"/>
        <v>176926.25330675254</v>
      </c>
      <c r="T63" s="40">
        <f t="shared" si="52"/>
        <v>176540.03569257216</v>
      </c>
      <c r="V63" s="40">
        <v>49</v>
      </c>
      <c r="X63" s="40">
        <v>6</v>
      </c>
      <c r="Y63" s="40">
        <f t="shared" si="53"/>
        <v>72769.122091511366</v>
      </c>
      <c r="Z63" s="40">
        <f t="shared" si="54"/>
        <v>72610.28905206066</v>
      </c>
      <c r="AA63" s="40">
        <f t="shared" si="55"/>
        <v>72451.785878684721</v>
      </c>
    </row>
    <row r="64" spans="1:27">
      <c r="A64" s="40">
        <v>51</v>
      </c>
      <c r="C64" s="40">
        <v>7</v>
      </c>
      <c r="D64" s="39">
        <f t="shared" si="44"/>
        <v>175202.38334235077</v>
      </c>
      <c r="E64" s="39">
        <f t="shared" si="45"/>
        <v>174764.93384989764</v>
      </c>
      <c r="F64" s="39">
        <f t="shared" si="46"/>
        <v>174328.57488961521</v>
      </c>
      <c r="H64" s="40">
        <v>52</v>
      </c>
      <c r="J64" s="40">
        <v>7</v>
      </c>
      <c r="K64" s="40">
        <f t="shared" si="47"/>
        <v>285727.14334545692</v>
      </c>
      <c r="L64" s="40">
        <f t="shared" si="48"/>
        <v>285013.74056947854</v>
      </c>
      <c r="M64" s="40">
        <f t="shared" si="49"/>
        <v>284302.11559225922</v>
      </c>
      <c r="O64" s="40">
        <v>49</v>
      </c>
      <c r="Q64" s="40">
        <v>7</v>
      </c>
      <c r="R64" s="40">
        <f t="shared" si="50"/>
        <v>207580.64720438689</v>
      </c>
      <c r="S64" s="40">
        <f t="shared" si="51"/>
        <v>207062.35488991975</v>
      </c>
      <c r="T64" s="40">
        <f t="shared" si="52"/>
        <v>206545.35464334287</v>
      </c>
      <c r="V64" s="40">
        <v>49</v>
      </c>
      <c r="X64" s="40">
        <v>7</v>
      </c>
      <c r="Y64" s="40">
        <f t="shared" si="53"/>
        <v>85190.809805890502</v>
      </c>
      <c r="Z64" s="40">
        <f t="shared" si="54"/>
        <v>84978.103358636043</v>
      </c>
      <c r="AA64" s="40">
        <f t="shared" si="55"/>
        <v>84765.927174252327</v>
      </c>
    </row>
    <row r="65" spans="1:27">
      <c r="A65" s="40">
        <v>51</v>
      </c>
      <c r="C65" s="40">
        <v>8</v>
      </c>
      <c r="D65" s="39">
        <f t="shared" si="44"/>
        <v>200924.30597782944</v>
      </c>
      <c r="E65" s="39">
        <f t="shared" si="45"/>
        <v>200359.40218645951</v>
      </c>
      <c r="F65" s="39">
        <f t="shared" si="46"/>
        <v>199796.14187336928</v>
      </c>
      <c r="H65" s="40">
        <v>52</v>
      </c>
      <c r="J65" s="40">
        <v>8</v>
      </c>
      <c r="K65" s="40">
        <f t="shared" si="47"/>
        <v>327917.20287333574</v>
      </c>
      <c r="L65" s="40">
        <f t="shared" si="48"/>
        <v>326995.04648636829</v>
      </c>
      <c r="M65" s="40">
        <f t="shared" si="49"/>
        <v>326075.57224437105</v>
      </c>
      <c r="O65" s="40">
        <v>49</v>
      </c>
      <c r="Q65" s="40">
        <v>8</v>
      </c>
      <c r="R65" s="40">
        <f t="shared" si="50"/>
        <v>238056.10790391703</v>
      </c>
      <c r="S65" s="40">
        <f t="shared" si="51"/>
        <v>237386.80710798176</v>
      </c>
      <c r="T65" s="40">
        <f t="shared" si="52"/>
        <v>236719.45351321169</v>
      </c>
      <c r="V65" s="40">
        <v>49</v>
      </c>
      <c r="X65" s="40">
        <v>8</v>
      </c>
      <c r="Y65" s="40">
        <f t="shared" si="53"/>
        <v>97697.896623305991</v>
      </c>
      <c r="Z65" s="40">
        <f t="shared" si="54"/>
        <v>97423.216504627533</v>
      </c>
      <c r="AA65" s="40">
        <f t="shared" si="55"/>
        <v>97149.33551460749</v>
      </c>
    </row>
    <row r="66" spans="1:27">
      <c r="A66" s="40">
        <v>51</v>
      </c>
      <c r="C66" s="40">
        <v>9</v>
      </c>
      <c r="D66" s="39">
        <f t="shared" si="44"/>
        <v>226823.06683142702</v>
      </c>
      <c r="E66" s="39">
        <f t="shared" si="45"/>
        <v>226113.83595012489</v>
      </c>
      <c r="F66" s="39">
        <f t="shared" si="46"/>
        <v>225406.96392140698</v>
      </c>
      <c r="H66" s="40">
        <v>52</v>
      </c>
      <c r="J66" s="40">
        <v>9</v>
      </c>
      <c r="K66" s="40">
        <f t="shared" si="47"/>
        <v>370458.84623061353</v>
      </c>
      <c r="L66" s="40">
        <f t="shared" si="48"/>
        <v>369299.95830303407</v>
      </c>
      <c r="M66" s="40">
        <f t="shared" si="49"/>
        <v>368144.92421443533</v>
      </c>
      <c r="O66" s="40">
        <v>49</v>
      </c>
      <c r="Q66" s="40">
        <v>9</v>
      </c>
      <c r="R66" s="40">
        <f t="shared" si="50"/>
        <v>268741.08739575645</v>
      </c>
      <c r="S66" s="40">
        <f t="shared" si="51"/>
        <v>267900.78715240664</v>
      </c>
      <c r="T66" s="40">
        <f t="shared" si="52"/>
        <v>267063.28168922348</v>
      </c>
      <c r="V66" s="40">
        <v>49</v>
      </c>
      <c r="X66" s="40">
        <v>9</v>
      </c>
      <c r="Y66" s="40">
        <f t="shared" si="53"/>
        <v>110290.96966259122</v>
      </c>
      <c r="Z66" s="40">
        <f t="shared" si="54"/>
        <v>109946.11160778147</v>
      </c>
      <c r="AA66" s="40">
        <f t="shared" si="55"/>
        <v>109602.40052687716</v>
      </c>
    </row>
    <row r="67" spans="1:27">
      <c r="A67" s="40">
        <v>51</v>
      </c>
      <c r="C67" s="40">
        <v>10</v>
      </c>
      <c r="D67" s="39">
        <f t="shared" si="44"/>
        <v>252899.88166589307</v>
      </c>
      <c r="E67" s="39">
        <f t="shared" si="45"/>
        <v>252029.23492481321</v>
      </c>
      <c r="F67" s="39">
        <f t="shared" si="46"/>
        <v>251161.84684346488</v>
      </c>
      <c r="H67" s="40">
        <v>52</v>
      </c>
      <c r="J67" s="40">
        <v>10</v>
      </c>
      <c r="K67" s="40">
        <f t="shared" si="47"/>
        <v>413355.0032825353</v>
      </c>
      <c r="L67" s="40">
        <f t="shared" si="48"/>
        <v>411930.97048162</v>
      </c>
      <c r="M67" s="40">
        <f t="shared" si="49"/>
        <v>410512.26742762094</v>
      </c>
      <c r="O67" s="40">
        <v>49</v>
      </c>
      <c r="Q67" s="40">
        <v>10</v>
      </c>
      <c r="R67" s="40">
        <f t="shared" si="50"/>
        <v>299637.02612160228</v>
      </c>
      <c r="S67" s="40">
        <f t="shared" si="51"/>
        <v>298605.47957210924</v>
      </c>
      <c r="T67" s="40">
        <f t="shared" si="52"/>
        <v>297577.79389872536</v>
      </c>
      <c r="V67" s="40">
        <v>49</v>
      </c>
      <c r="X67" s="40">
        <v>10</v>
      </c>
      <c r="Y67" s="40">
        <f t="shared" si="53"/>
        <v>122970.62007902152</v>
      </c>
      <c r="Z67" s="40">
        <f t="shared" si="54"/>
        <v>122547.2748053301</v>
      </c>
      <c r="AA67" s="40">
        <f t="shared" si="55"/>
        <v>122125.51402984084</v>
      </c>
    </row>
    <row r="68" spans="1:27">
      <c r="A68" s="40">
        <v>51</v>
      </c>
      <c r="C68" s="40">
        <v>11</v>
      </c>
      <c r="D68" s="39">
        <f t="shared" si="44"/>
        <v>279155.97460234608</v>
      </c>
      <c r="E68" s="39">
        <f t="shared" si="45"/>
        <v>278106.60514309333</v>
      </c>
      <c r="F68" s="39">
        <f t="shared" si="46"/>
        <v>277061.60098195937</v>
      </c>
      <c r="H68" s="40">
        <v>52</v>
      </c>
      <c r="J68" s="40">
        <v>11</v>
      </c>
      <c r="K68" s="40">
        <f t="shared" si="47"/>
        <v>456608.62830988975</v>
      </c>
      <c r="L68" s="40">
        <f t="shared" si="48"/>
        <v>454890.59671241586</v>
      </c>
      <c r="M68" s="40">
        <f t="shared" si="49"/>
        <v>453179.71265523328</v>
      </c>
      <c r="O68" s="40">
        <v>49</v>
      </c>
      <c r="Q68" s="40">
        <v>11</v>
      </c>
      <c r="R68" s="40">
        <f t="shared" si="50"/>
        <v>330745.3744261883</v>
      </c>
      <c r="S68" s="40">
        <f t="shared" si="51"/>
        <v>329502.07631943497</v>
      </c>
      <c r="T68" s="40">
        <f t="shared" si="52"/>
        <v>328263.95023940568</v>
      </c>
      <c r="V68" s="40">
        <v>49</v>
      </c>
      <c r="X68" s="40">
        <v>11</v>
      </c>
      <c r="Y68" s="40">
        <f t="shared" si="53"/>
        <v>135737.44309206479</v>
      </c>
      <c r="Z68" s="40">
        <f t="shared" si="54"/>
        <v>135227.19527286341</v>
      </c>
      <c r="AA68" s="40">
        <f t="shared" si="55"/>
        <v>134719.07004625868</v>
      </c>
    </row>
    <row r="69" spans="1:27">
      <c r="A69" s="40">
        <v>51</v>
      </c>
      <c r="C69" s="40">
        <v>12</v>
      </c>
      <c r="D69" s="39">
        <f t="shared" si="44"/>
        <v>305592.57817773719</v>
      </c>
      <c r="E69" s="39">
        <f t="shared" si="45"/>
        <v>304346.9589252377</v>
      </c>
      <c r="F69" s="39">
        <f t="shared" si="46"/>
        <v>303107.04123748292</v>
      </c>
      <c r="H69" s="40">
        <v>52</v>
      </c>
      <c r="J69" s="40">
        <v>12</v>
      </c>
      <c r="K69" s="40">
        <f t="shared" si="47"/>
        <v>500222.70021247218</v>
      </c>
      <c r="L69" s="40">
        <f t="shared" si="48"/>
        <v>498181.3700620741</v>
      </c>
      <c r="M69" s="40">
        <f t="shared" si="49"/>
        <v>496149.38561987452</v>
      </c>
      <c r="O69" s="40">
        <v>49</v>
      </c>
      <c r="Q69" s="40">
        <v>12</v>
      </c>
      <c r="R69" s="40">
        <f t="shared" si="50"/>
        <v>362067.59262536833</v>
      </c>
      <c r="S69" s="40">
        <f t="shared" si="51"/>
        <v>360591.77679643146</v>
      </c>
      <c r="T69" s="40">
        <f t="shared" si="52"/>
        <v>359122.71620950231</v>
      </c>
      <c r="V69" s="40">
        <v>49</v>
      </c>
      <c r="X69" s="40">
        <v>12</v>
      </c>
      <c r="Y69" s="40">
        <f t="shared" si="53"/>
        <v>148592.03801332272</v>
      </c>
      <c r="Z69" s="40">
        <f t="shared" si="54"/>
        <v>147986.36524331881</v>
      </c>
      <c r="AA69" s="40">
        <f t="shared" si="55"/>
        <v>147383.46481526888</v>
      </c>
    </row>
    <row r="70" spans="1:27">
      <c r="A70" s="40">
        <v>52</v>
      </c>
      <c r="B70" s="39">
        <f>B58*1.05</f>
        <v>25567.5</v>
      </c>
      <c r="C70" s="40">
        <v>13</v>
      </c>
      <c r="D70" s="39">
        <f t="shared" ref="D70:D81" si="56">($B$70+$D69)*(1+$D$57)</f>
        <v>333436.80371520913</v>
      </c>
      <c r="E70" s="39">
        <f t="shared" ref="E70:E81" si="57">($B$70+$E69)*(1+$E$57)</f>
        <v>331976.42429352045</v>
      </c>
      <c r="F70" s="39">
        <f t="shared" ref="F70:F81" si="58">($B$70+$F69)*(1+$F$57)</f>
        <v>330523.33553194377</v>
      </c>
      <c r="H70" s="40">
        <v>53</v>
      </c>
      <c r="I70" s="39">
        <f>I58*1.05</f>
        <v>41454</v>
      </c>
      <c r="J70" s="40">
        <v>13</v>
      </c>
      <c r="K70" s="40">
        <f t="shared" ref="K70:K81" si="59">($I$70+$K69)*(1+$K$57)</f>
        <v>546190.67271424271</v>
      </c>
      <c r="L70" s="40">
        <f t="shared" ref="L70:L81" si="60">($I$70+$L69)*(1+$L$57)</f>
        <v>543795.05937296932</v>
      </c>
      <c r="M70" s="40">
        <f t="shared" ref="M70:M81" si="61">($I$70+$M69)*(1+$M$57)</f>
        <v>541411.40960134869</v>
      </c>
      <c r="O70" s="40">
        <v>50</v>
      </c>
      <c r="P70" s="39">
        <f>P58*1.05</f>
        <v>30292.5</v>
      </c>
      <c r="Q70" s="40">
        <v>13</v>
      </c>
      <c r="R70" s="40">
        <f t="shared" ref="R70:R81" si="62">($P$70+$R69)*(1+$R$57)</f>
        <v>395057.56826216774</v>
      </c>
      <c r="S70" s="40">
        <f t="shared" ref="S70:S81" si="63">($P$70+$S69)*(1+$S$57)</f>
        <v>393327.3035264092</v>
      </c>
      <c r="T70" s="40">
        <f t="shared" ref="T70:T81" si="64">($P$70+$T69)*(1+$T$57)</f>
        <v>391605.67680068075</v>
      </c>
      <c r="V70" s="40">
        <v>50</v>
      </c>
      <c r="W70" s="39">
        <f>W58*1.05</f>
        <v>12432</v>
      </c>
      <c r="X70" s="40">
        <v>13</v>
      </c>
      <c r="Y70" s="40">
        <f t="shared" ref="Y70:Y81" si="65">($W$70+$Y69)*(1+$Y$57)</f>
        <v>162131.07827466429</v>
      </c>
      <c r="Z70" s="40">
        <f t="shared" ref="Z70:Z81" si="66">($W$70+$Z69)*(1+$Z$57)</f>
        <v>161420.98002608956</v>
      </c>
      <c r="AA70" s="40">
        <f t="shared" ref="AA70:AA81" si="67">($W$70+$AA69)*(1+$AA$57)</f>
        <v>160714.42680485477</v>
      </c>
    </row>
    <row r="71" spans="1:27">
      <c r="A71" s="40">
        <v>52</v>
      </c>
      <c r="C71" s="40">
        <v>14</v>
      </c>
      <c r="D71" s="39">
        <f t="shared" si="56"/>
        <v>361472.45830325119</v>
      </c>
      <c r="E71" s="39">
        <f t="shared" si="57"/>
        <v>359778.573820355</v>
      </c>
      <c r="F71" s="39">
        <f t="shared" si="58"/>
        <v>358093.84648181096</v>
      </c>
      <c r="H71" s="40">
        <v>53</v>
      </c>
      <c r="J71" s="40">
        <v>14</v>
      </c>
      <c r="K71" s="40">
        <f t="shared" si="59"/>
        <v>592541.71165352804</v>
      </c>
      <c r="L71" s="40">
        <f t="shared" si="60"/>
        <v>589760.35420563596</v>
      </c>
      <c r="M71" s="40">
        <f t="shared" si="61"/>
        <v>586994.03958602494</v>
      </c>
      <c r="O71" s="40">
        <v>50</v>
      </c>
      <c r="Q71" s="40">
        <v>14</v>
      </c>
      <c r="R71" s="40">
        <f t="shared" si="62"/>
        <v>428274.34998147015</v>
      </c>
      <c r="S71" s="40">
        <f t="shared" si="63"/>
        <v>426267.42729844927</v>
      </c>
      <c r="T71" s="40">
        <f t="shared" si="64"/>
        <v>424271.35404518456</v>
      </c>
      <c r="V71" s="40">
        <v>50</v>
      </c>
      <c r="X71" s="40">
        <v>14</v>
      </c>
      <c r="Y71" s="40">
        <f t="shared" si="65"/>
        <v>175763.1994378026</v>
      </c>
      <c r="Z71" s="40">
        <f t="shared" si="66"/>
        <v>174939.56115125262</v>
      </c>
      <c r="AA71" s="40">
        <f t="shared" si="67"/>
        <v>174120.37545563208</v>
      </c>
    </row>
    <row r="72" spans="1:27">
      <c r="A72" s="40">
        <v>52</v>
      </c>
      <c r="C72" s="40">
        <v>15</v>
      </c>
      <c r="D72" s="39">
        <f t="shared" si="56"/>
        <v>389700.85801658605</v>
      </c>
      <c r="E72" s="39">
        <f t="shared" si="57"/>
        <v>387754.48678173224</v>
      </c>
      <c r="F72" s="39">
        <f t="shared" si="58"/>
        <v>385819.44155577116</v>
      </c>
      <c r="H72" s="40">
        <v>53</v>
      </c>
      <c r="J72" s="40">
        <v>15</v>
      </c>
      <c r="K72" s="40">
        <f t="shared" si="59"/>
        <v>639279.00925064075</v>
      </c>
      <c r="L72" s="40">
        <f t="shared" si="60"/>
        <v>636079.96485263784</v>
      </c>
      <c r="M72" s="40">
        <f t="shared" si="61"/>
        <v>632899.54653309262</v>
      </c>
      <c r="O72" s="40">
        <v>50</v>
      </c>
      <c r="Q72" s="40">
        <v>15</v>
      </c>
      <c r="R72" s="40">
        <f t="shared" si="62"/>
        <v>461719.49707509275</v>
      </c>
      <c r="S72" s="40">
        <f t="shared" si="63"/>
        <v>459413.42684406461</v>
      </c>
      <c r="T72" s="40">
        <f t="shared" si="64"/>
        <v>457120.77572418872</v>
      </c>
      <c r="V72" s="40">
        <v>50</v>
      </c>
      <c r="X72" s="40">
        <v>15</v>
      </c>
      <c r="Y72" s="40">
        <f t="shared" si="65"/>
        <v>189489.0414339375</v>
      </c>
      <c r="Z72" s="40">
        <f t="shared" si="66"/>
        <v>188542.63340844796</v>
      </c>
      <c r="AA72" s="40">
        <f t="shared" si="67"/>
        <v>187601.73256757</v>
      </c>
    </row>
    <row r="73" spans="1:27">
      <c r="A73" s="40">
        <v>52</v>
      </c>
      <c r="C73" s="40">
        <v>16</v>
      </c>
      <c r="D73" s="39">
        <f t="shared" si="56"/>
        <v>418123.32797795004</v>
      </c>
      <c r="E73" s="39">
        <f t="shared" si="57"/>
        <v>415905.24919911812</v>
      </c>
      <c r="F73" s="39">
        <f t="shared" si="58"/>
        <v>413700.99310202239</v>
      </c>
      <c r="H73" s="40">
        <v>53</v>
      </c>
      <c r="J73" s="40">
        <v>16</v>
      </c>
      <c r="K73" s="40">
        <f t="shared" si="59"/>
        <v>686405.78432772937</v>
      </c>
      <c r="L73" s="40">
        <f t="shared" si="60"/>
        <v>682756.62249837699</v>
      </c>
      <c r="M73" s="40">
        <f t="shared" si="61"/>
        <v>679130.21748770203</v>
      </c>
      <c r="O73" s="40">
        <v>50</v>
      </c>
      <c r="Q73" s="40">
        <v>16</v>
      </c>
      <c r="R73" s="40">
        <f t="shared" si="62"/>
        <v>495394.579554984</v>
      </c>
      <c r="S73" s="40">
        <f t="shared" si="63"/>
        <v>492766.58888684004</v>
      </c>
      <c r="T73" s="40">
        <f t="shared" si="64"/>
        <v>490154.97540013725</v>
      </c>
      <c r="V73" s="40">
        <v>50</v>
      </c>
      <c r="X73" s="40">
        <v>16</v>
      </c>
      <c r="Y73" s="40">
        <f t="shared" si="65"/>
        <v>203309.24859379581</v>
      </c>
      <c r="Z73" s="40">
        <f t="shared" si="66"/>
        <v>202230.72486725077</v>
      </c>
      <c r="AA73" s="40">
        <f t="shared" si="67"/>
        <v>201158.92231326256</v>
      </c>
    </row>
    <row r="74" spans="1:27">
      <c r="A74" s="40">
        <v>52</v>
      </c>
      <c r="C74" s="40">
        <v>17</v>
      </c>
      <c r="D74" s="39">
        <f t="shared" si="56"/>
        <v>446741.20242029842</v>
      </c>
      <c r="E74" s="39">
        <f t="shared" si="57"/>
        <v>444231.95388161263</v>
      </c>
      <c r="F74" s="39">
        <f t="shared" si="58"/>
        <v>441739.37837572128</v>
      </c>
      <c r="H74" s="40">
        <v>53</v>
      </c>
      <c r="J74" s="40">
        <v>17</v>
      </c>
      <c r="K74" s="40">
        <f t="shared" si="59"/>
        <v>733925.28253046039</v>
      </c>
      <c r="L74" s="40">
        <f t="shared" si="60"/>
        <v>729793.0793801354</v>
      </c>
      <c r="M74" s="40">
        <f t="shared" si="61"/>
        <v>725688.35569490655</v>
      </c>
      <c r="O74" s="40">
        <v>50</v>
      </c>
      <c r="Q74" s="40">
        <v>17</v>
      </c>
      <c r="R74" s="40">
        <f t="shared" si="62"/>
        <v>529301.1782269245</v>
      </c>
      <c r="S74" s="40">
        <f t="shared" si="63"/>
        <v>526328.20819238282</v>
      </c>
      <c r="T74" s="40">
        <f t="shared" si="64"/>
        <v>523374.99244926299</v>
      </c>
      <c r="V74" s="40">
        <v>50</v>
      </c>
      <c r="X74" s="40">
        <v>17</v>
      </c>
      <c r="Y74" s="40">
        <f t="shared" si="65"/>
        <v>217224.46967787814</v>
      </c>
      <c r="Z74" s="40">
        <f t="shared" si="66"/>
        <v>216004.36689767111</v>
      </c>
      <c r="AA74" s="40">
        <f t="shared" si="67"/>
        <v>214792.37125127466</v>
      </c>
    </row>
    <row r="75" spans="1:27">
      <c r="A75" s="40">
        <v>52</v>
      </c>
      <c r="C75" s="40">
        <v>18</v>
      </c>
      <c r="D75" s="39">
        <f t="shared" si="56"/>
        <v>475555.82474943798</v>
      </c>
      <c r="E75" s="39">
        <f t="shared" si="57"/>
        <v>472735.70046837273</v>
      </c>
      <c r="F75" s="39">
        <f t="shared" si="58"/>
        <v>469935.47956658469</v>
      </c>
      <c r="H75" s="40">
        <v>53</v>
      </c>
      <c r="J75" s="40">
        <v>18</v>
      </c>
      <c r="K75" s="40">
        <f t="shared" si="59"/>
        <v>781840.77655154758</v>
      </c>
      <c r="L75" s="40">
        <f t="shared" si="60"/>
        <v>777192.1089503573</v>
      </c>
      <c r="M75" s="40">
        <f t="shared" si="61"/>
        <v>772576.2807144121</v>
      </c>
      <c r="O75" s="40">
        <v>50</v>
      </c>
      <c r="Q75" s="40">
        <v>18</v>
      </c>
      <c r="R75" s="40">
        <f t="shared" si="62"/>
        <v>563440.88476473454</v>
      </c>
      <c r="S75" s="40">
        <f t="shared" si="63"/>
        <v>560099.58761858521</v>
      </c>
      <c r="T75" s="40">
        <f t="shared" si="64"/>
        <v>556781.8720942901</v>
      </c>
      <c r="V75" s="40">
        <v>50</v>
      </c>
      <c r="X75" s="40">
        <v>18</v>
      </c>
      <c r="Y75" s="40">
        <f t="shared" si="65"/>
        <v>231235.35790691353</v>
      </c>
      <c r="Z75" s="40">
        <f t="shared" si="66"/>
        <v>229864.09419078156</v>
      </c>
      <c r="AA75" s="40">
        <f t="shared" si="67"/>
        <v>228502.50833956306</v>
      </c>
    </row>
    <row r="76" spans="1:27">
      <c r="A76" s="40">
        <v>52</v>
      </c>
      <c r="C76" s="40">
        <v>19</v>
      </c>
      <c r="D76" s="39">
        <f t="shared" si="56"/>
        <v>504568.54760709032</v>
      </c>
      <c r="E76" s="39">
        <f t="shared" si="57"/>
        <v>501417.59547130013</v>
      </c>
      <c r="F76" s="39">
        <f t="shared" si="58"/>
        <v>498290.18382664671</v>
      </c>
      <c r="H76" s="40">
        <v>53</v>
      </c>
      <c r="J76" s="40">
        <v>19</v>
      </c>
      <c r="K76" s="40">
        <f t="shared" si="59"/>
        <v>830155.5663561438</v>
      </c>
      <c r="L76" s="40">
        <f t="shared" si="60"/>
        <v>824956.50604018301</v>
      </c>
      <c r="M76" s="40">
        <f t="shared" si="61"/>
        <v>819796.32853613922</v>
      </c>
      <c r="O76" s="40">
        <v>50</v>
      </c>
      <c r="Q76" s="40">
        <v>19</v>
      </c>
      <c r="R76" s="40">
        <f t="shared" si="62"/>
        <v>597815.3017849921</v>
      </c>
      <c r="S76" s="40">
        <f t="shared" si="63"/>
        <v>594082.03816620144</v>
      </c>
      <c r="T76" s="40">
        <f t="shared" si="64"/>
        <v>590376.66543732048</v>
      </c>
      <c r="V76" s="40">
        <v>50</v>
      </c>
      <c r="X76" s="40">
        <v>19</v>
      </c>
      <c r="Y76" s="40">
        <f t="shared" si="65"/>
        <v>245342.57099252354</v>
      </c>
      <c r="Z76" s="40">
        <f t="shared" si="66"/>
        <v>243810.44477947397</v>
      </c>
      <c r="AA76" s="40">
        <f t="shared" si="67"/>
        <v>242289.76494897311</v>
      </c>
    </row>
    <row r="77" spans="1:27">
      <c r="A77" s="40">
        <v>52</v>
      </c>
      <c r="C77" s="40">
        <v>20</v>
      </c>
      <c r="D77" s="39">
        <f t="shared" si="56"/>
        <v>533780.73293438903</v>
      </c>
      <c r="E77" s="39">
        <f t="shared" si="57"/>
        <v>530278.75231799588</v>
      </c>
      <c r="F77" s="39">
        <f t="shared" si="58"/>
        <v>526804.38329817157</v>
      </c>
      <c r="H77" s="40">
        <v>53</v>
      </c>
      <c r="J77" s="40">
        <v>20</v>
      </c>
      <c r="K77" s="40">
        <f t="shared" si="59"/>
        <v>878872.97940911166</v>
      </c>
      <c r="L77" s="40">
        <f t="shared" si="60"/>
        <v>873089.08702424285</v>
      </c>
      <c r="M77" s="40">
        <f t="shared" si="61"/>
        <v>867350.85169660358</v>
      </c>
      <c r="O77" s="40">
        <v>50</v>
      </c>
      <c r="Q77" s="40">
        <v>20</v>
      </c>
      <c r="R77" s="40">
        <f t="shared" si="62"/>
        <v>632426.04292226385</v>
      </c>
      <c r="S77" s="40">
        <f t="shared" si="63"/>
        <v>628276.87902974023</v>
      </c>
      <c r="T77" s="40">
        <f t="shared" si="64"/>
        <v>624160.42949290539</v>
      </c>
      <c r="V77" s="40">
        <v>50</v>
      </c>
      <c r="X77" s="40">
        <v>20</v>
      </c>
      <c r="Y77" s="40">
        <f t="shared" si="65"/>
        <v>259546.77116809713</v>
      </c>
      <c r="Z77" s="40">
        <f t="shared" si="66"/>
        <v>257843.9600593457</v>
      </c>
      <c r="AA77" s="40">
        <f t="shared" si="67"/>
        <v>256154.57487681109</v>
      </c>
    </row>
    <row r="78" spans="1:27">
      <c r="A78" s="40">
        <v>52</v>
      </c>
      <c r="C78" s="40">
        <v>21</v>
      </c>
      <c r="D78" s="39">
        <f t="shared" si="56"/>
        <v>563193.75203581294</v>
      </c>
      <c r="E78" s="39">
        <f t="shared" si="57"/>
        <v>559320.29139498342</v>
      </c>
      <c r="F78" s="39">
        <f t="shared" si="58"/>
        <v>555478.97514172376</v>
      </c>
      <c r="H78" s="40">
        <v>53</v>
      </c>
      <c r="J78" s="40">
        <v>21</v>
      </c>
      <c r="K78" s="40">
        <f t="shared" si="59"/>
        <v>927996.37090418756</v>
      </c>
      <c r="L78" s="40">
        <f t="shared" si="60"/>
        <v>921592.6899867215</v>
      </c>
      <c r="M78" s="40">
        <f t="shared" si="61"/>
        <v>915242.21939612122</v>
      </c>
      <c r="O78" s="40">
        <v>50</v>
      </c>
      <c r="Q78" s="40">
        <v>21</v>
      </c>
      <c r="R78" s="40">
        <f t="shared" si="62"/>
        <v>667274.73290485435</v>
      </c>
      <c r="S78" s="40">
        <f t="shared" si="63"/>
        <v>662685.43764867622</v>
      </c>
      <c r="T78" s="40">
        <f t="shared" si="64"/>
        <v>658134.22722130292</v>
      </c>
      <c r="V78" s="40">
        <v>50</v>
      </c>
      <c r="X78" s="40">
        <v>21</v>
      </c>
      <c r="Y78" s="40">
        <f t="shared" si="65"/>
        <v>273848.62521987781</v>
      </c>
      <c r="Z78" s="40">
        <f t="shared" si="66"/>
        <v>271965.18480971665</v>
      </c>
      <c r="AA78" s="40">
        <f t="shared" si="67"/>
        <v>270097.37436049321</v>
      </c>
    </row>
    <row r="79" spans="1:27">
      <c r="A79" s="40">
        <v>52</v>
      </c>
      <c r="C79" s="40">
        <v>22</v>
      </c>
      <c r="D79" s="39">
        <f t="shared" si="56"/>
        <v>592808.98564355914</v>
      </c>
      <c r="E79" s="39">
        <f t="shared" si="57"/>
        <v>588543.34009120206</v>
      </c>
      <c r="F79" s="39">
        <f t="shared" si="58"/>
        <v>584314.86156439595</v>
      </c>
      <c r="H79" s="40">
        <v>53</v>
      </c>
      <c r="J79" s="40">
        <v>22</v>
      </c>
      <c r="K79" s="40">
        <f t="shared" si="59"/>
        <v>977529.12399505579</v>
      </c>
      <c r="L79" s="40">
        <f t="shared" si="60"/>
        <v>970470.17488870258</v>
      </c>
      <c r="M79" s="40">
        <f t="shared" si="61"/>
        <v>963472.81761684373</v>
      </c>
      <c r="O79" s="40">
        <v>50</v>
      </c>
      <c r="Q79" s="40">
        <v>22</v>
      </c>
      <c r="R79" s="40">
        <f t="shared" si="62"/>
        <v>702363.00763107522</v>
      </c>
      <c r="S79" s="40">
        <f t="shared" si="63"/>
        <v>697309.04975898052</v>
      </c>
      <c r="T79" s="40">
        <f t="shared" si="64"/>
        <v>692299.12756192277</v>
      </c>
      <c r="V79" s="40">
        <v>50</v>
      </c>
      <c r="X79" s="40">
        <v>22</v>
      </c>
      <c r="Y79" s="40">
        <f t="shared" si="65"/>
        <v>288248.80451826449</v>
      </c>
      <c r="Z79" s="40">
        <f t="shared" si="66"/>
        <v>286174.66721477738</v>
      </c>
      <c r="AA79" s="40">
        <f t="shared" si="67"/>
        <v>284118.60209127096</v>
      </c>
    </row>
    <row r="80" spans="1:27">
      <c r="A80" s="40">
        <v>52</v>
      </c>
      <c r="C80" s="40">
        <v>23</v>
      </c>
      <c r="D80" s="39">
        <f t="shared" si="56"/>
        <v>622627.82398235856</v>
      </c>
      <c r="E80" s="39">
        <f t="shared" si="57"/>
        <v>617949.03284177207</v>
      </c>
      <c r="F80" s="39">
        <f t="shared" si="58"/>
        <v>613312.94984819565</v>
      </c>
      <c r="H80" s="40">
        <v>53</v>
      </c>
      <c r="J80" s="40">
        <v>23</v>
      </c>
      <c r="K80" s="40">
        <f t="shared" si="59"/>
        <v>1027474.6500283479</v>
      </c>
      <c r="L80" s="40">
        <f t="shared" si="60"/>
        <v>1019724.4237368031</v>
      </c>
      <c r="M80" s="40">
        <f t="shared" si="61"/>
        <v>1012045.0492416297</v>
      </c>
      <c r="O80" s="40">
        <v>50</v>
      </c>
      <c r="Q80" s="40">
        <v>23</v>
      </c>
      <c r="R80" s="40">
        <f t="shared" si="62"/>
        <v>737692.51424603886</v>
      </c>
      <c r="S80" s="40">
        <f t="shared" si="63"/>
        <v>732149.05944497418</v>
      </c>
      <c r="T80" s="40">
        <f t="shared" si="64"/>
        <v>726656.20546695858</v>
      </c>
      <c r="V80" s="40">
        <v>50</v>
      </c>
      <c r="X80" s="40">
        <v>23</v>
      </c>
      <c r="Y80" s="40">
        <f t="shared" si="65"/>
        <v>302747.98504932754</v>
      </c>
      <c r="Z80" s="40">
        <f t="shared" si="66"/>
        <v>300472.95888486976</v>
      </c>
      <c r="AA80" s="40">
        <f t="shared" si="67"/>
        <v>298218.69922803435</v>
      </c>
    </row>
    <row r="81" spans="1:27">
      <c r="A81" s="40">
        <v>52</v>
      </c>
      <c r="C81" s="40">
        <v>24</v>
      </c>
      <c r="D81" s="39">
        <f t="shared" si="56"/>
        <v>652651.66683473729</v>
      </c>
      <c r="E81" s="39">
        <f t="shared" si="57"/>
        <v>647538.51117203326</v>
      </c>
      <c r="F81" s="39">
        <f t="shared" si="58"/>
        <v>642474.15237859171</v>
      </c>
      <c r="H81" s="40">
        <v>53</v>
      </c>
      <c r="J81" s="40">
        <v>24</v>
      </c>
      <c r="K81" s="40">
        <f t="shared" si="59"/>
        <v>1077836.3887785841</v>
      </c>
      <c r="L81" s="40">
        <f t="shared" si="60"/>
        <v>1069358.3407531078</v>
      </c>
      <c r="M81" s="40">
        <f t="shared" si="61"/>
        <v>1060961.3341737578</v>
      </c>
      <c r="O81" s="40">
        <v>50</v>
      </c>
      <c r="Q81" s="40">
        <v>24</v>
      </c>
      <c r="R81" s="40">
        <f t="shared" si="62"/>
        <v>773264.91121898033</v>
      </c>
      <c r="S81" s="40">
        <f t="shared" si="63"/>
        <v>767206.81919150532</v>
      </c>
      <c r="T81" s="40">
        <f t="shared" si="64"/>
        <v>761206.54193521023</v>
      </c>
      <c r="V81" s="40">
        <v>50</v>
      </c>
      <c r="X81" s="40">
        <v>24</v>
      </c>
      <c r="Y81" s="40">
        <f t="shared" si="65"/>
        <v>317346.84744654165</v>
      </c>
      <c r="Z81" s="40">
        <f t="shared" si="66"/>
        <v>314860.61487790023</v>
      </c>
      <c r="AA81" s="40">
        <f t="shared" si="67"/>
        <v>312398.10941119207</v>
      </c>
    </row>
    <row r="82" spans="1:27">
      <c r="A82" s="40">
        <v>53</v>
      </c>
      <c r="B82" s="39">
        <f>B70*1.05</f>
        <v>26845.875</v>
      </c>
      <c r="C82" s="40">
        <v>25</v>
      </c>
      <c r="D82" s="39">
        <f t="shared" ref="D82:D93" si="68">($B$82+$D81)*(1+$D$57)</f>
        <v>684169.0874348511</v>
      </c>
      <c r="E82" s="39">
        <f t="shared" ref="E82:E93" si="69">($B$82+$E81)*(1+$E$57)</f>
        <v>678599.28858560848</v>
      </c>
      <c r="H82" s="40">
        <v>54</v>
      </c>
      <c r="I82" s="39">
        <f>I70*1.05</f>
        <v>43526.700000000004</v>
      </c>
      <c r="J82" s="40">
        <v>25</v>
      </c>
      <c r="K82" s="40">
        <f t="shared" ref="K82:K93" si="70">($I$82+$K81)*(1+$K$57)</f>
        <v>1130707.7811850721</v>
      </c>
      <c r="L82" s="40">
        <f t="shared" ref="L82:L93" si="71">($I$82+$L81)*(1+$L$57)</f>
        <v>1121463.529608913</v>
      </c>
      <c r="O82" s="40">
        <v>51</v>
      </c>
      <c r="P82" s="39">
        <f>P70*1.05</f>
        <v>31807.125</v>
      </c>
      <c r="Q82" s="40">
        <v>25</v>
      </c>
      <c r="R82" s="40">
        <f t="shared" ref="R82:R93" si="72">($P$82+$R81)*(1+$R$57)</f>
        <v>810606.90646798583</v>
      </c>
      <c r="S82" s="40">
        <f t="shared" ref="S82:S93" si="73">($P$82+$S81)*(1+$S$57)</f>
        <v>804007.78134270234</v>
      </c>
      <c r="V82" s="40">
        <v>51</v>
      </c>
      <c r="W82" s="39">
        <f>W70*1.05</f>
        <v>13053.6</v>
      </c>
      <c r="X82" s="40">
        <v>25</v>
      </c>
      <c r="Y82" s="40">
        <f t="shared" ref="Y82:Y93" si="74">($W$82+$Y81)*(1+$Y$57)</f>
        <v>332671.95052273659</v>
      </c>
      <c r="Z82" s="40">
        <f t="shared" ref="Z82:Z93" si="75">($W$82+$Z81)*(1+$Z$57)</f>
        <v>329963.67872088711</v>
      </c>
    </row>
    <row r="83" spans="1:27">
      <c r="A83" s="40">
        <v>53</v>
      </c>
      <c r="C83" s="40">
        <v>26</v>
      </c>
      <c r="D83" s="39">
        <f t="shared" si="68"/>
        <v>715903.19030159072</v>
      </c>
      <c r="E83" s="39">
        <f t="shared" si="69"/>
        <v>709854.19585801859</v>
      </c>
      <c r="H83" s="40">
        <v>54</v>
      </c>
      <c r="J83" s="40">
        <v>26</v>
      </c>
      <c r="K83" s="40">
        <f t="shared" si="70"/>
        <v>1184019.768528281</v>
      </c>
      <c r="L83" s="40">
        <f t="shared" si="71"/>
        <v>1173970.362628815</v>
      </c>
      <c r="M83" s="40"/>
      <c r="O83" s="40">
        <v>51</v>
      </c>
      <c r="Q83" s="40">
        <v>26</v>
      </c>
      <c r="R83" s="40">
        <f t="shared" si="72"/>
        <v>848205.62793432816</v>
      </c>
      <c r="S83" s="40">
        <f t="shared" si="73"/>
        <v>841038.74950734433</v>
      </c>
      <c r="T83" s="40"/>
      <c r="V83" s="40">
        <v>51</v>
      </c>
      <c r="X83" s="40">
        <v>26</v>
      </c>
      <c r="Y83" s="40">
        <f t="shared" si="74"/>
        <v>348102.41368258034</v>
      </c>
      <c r="Z83" s="40">
        <f t="shared" si="75"/>
        <v>345161.13671289268</v>
      </c>
      <c r="AA83" s="40"/>
    </row>
    <row r="84" spans="1:27">
      <c r="A84" s="40">
        <v>53</v>
      </c>
      <c r="C84" s="40">
        <v>27</v>
      </c>
      <c r="D84" s="39">
        <f t="shared" si="68"/>
        <v>747855.46512553911</v>
      </c>
      <c r="E84" s="39">
        <f t="shared" si="69"/>
        <v>741304.44630088122</v>
      </c>
      <c r="H84" s="40">
        <v>54</v>
      </c>
      <c r="J84" s="40">
        <v>27</v>
      </c>
      <c r="K84" s="40">
        <f t="shared" si="70"/>
        <v>1237776.0224326833</v>
      </c>
      <c r="L84" s="40">
        <f t="shared" si="71"/>
        <v>1226881.9358199122</v>
      </c>
      <c r="M84" s="40"/>
      <c r="O84" s="40">
        <v>51</v>
      </c>
      <c r="Q84" s="40">
        <v>27</v>
      </c>
      <c r="R84" s="40">
        <f t="shared" si="72"/>
        <v>886062.84061075165</v>
      </c>
      <c r="S84" s="40">
        <f t="shared" si="73"/>
        <v>878301.16122301528</v>
      </c>
      <c r="T84" s="40"/>
      <c r="V84" s="40">
        <v>51</v>
      </c>
      <c r="X84" s="40">
        <v>27</v>
      </c>
      <c r="Y84" s="40">
        <f t="shared" si="74"/>
        <v>363638.96127664804</v>
      </c>
      <c r="Z84" s="40">
        <f t="shared" si="75"/>
        <v>360453.57881734829</v>
      </c>
      <c r="AA84" s="40"/>
    </row>
    <row r="85" spans="1:27">
      <c r="A85" s="40">
        <v>53</v>
      </c>
      <c r="C85" s="40">
        <v>28</v>
      </c>
      <c r="D85" s="39">
        <f t="shared" si="68"/>
        <v>780027.41183890216</v>
      </c>
      <c r="E85" s="39">
        <f t="shared" si="69"/>
        <v>772951.26080901176</v>
      </c>
      <c r="H85" s="40">
        <v>54</v>
      </c>
      <c r="J85" s="40">
        <v>28</v>
      </c>
      <c r="K85" s="40">
        <f t="shared" si="70"/>
        <v>1291980.2451196222</v>
      </c>
      <c r="L85" s="40">
        <f t="shared" si="71"/>
        <v>1280201.3690543575</v>
      </c>
      <c r="M85" s="40"/>
      <c r="O85" s="40">
        <v>51</v>
      </c>
      <c r="Q85" s="40">
        <v>28</v>
      </c>
      <c r="R85" s="40">
        <f t="shared" si="72"/>
        <v>924180.32162432559</v>
      </c>
      <c r="S85" s="40">
        <f t="shared" si="73"/>
        <v>915796.46301190916</v>
      </c>
      <c r="T85" s="40"/>
      <c r="V85" s="40">
        <v>51</v>
      </c>
      <c r="X85" s="40">
        <v>28</v>
      </c>
      <c r="Y85" s="40">
        <f t="shared" si="74"/>
        <v>379282.32263542496</v>
      </c>
      <c r="Z85" s="40">
        <f t="shared" si="75"/>
        <v>375841.59868495673</v>
      </c>
      <c r="AA85" s="40"/>
    </row>
    <row r="86" spans="1:27">
      <c r="A86" s="40">
        <v>53</v>
      </c>
      <c r="C86" s="40">
        <v>29</v>
      </c>
      <c r="D86" s="39">
        <f t="shared" si="68"/>
        <v>812420.54068591958</v>
      </c>
      <c r="E86" s="39">
        <f t="shared" si="69"/>
        <v>804795.86790781817</v>
      </c>
      <c r="H86" s="40">
        <v>54</v>
      </c>
      <c r="J86" s="40">
        <v>29</v>
      </c>
      <c r="K86" s="40">
        <f t="shared" si="70"/>
        <v>1346636.1696622856</v>
      </c>
      <c r="L86" s="40">
        <f t="shared" si="71"/>
        <v>1333931.8062533182</v>
      </c>
      <c r="M86" s="40"/>
      <c r="O86" s="40">
        <v>51</v>
      </c>
      <c r="Q86" s="40">
        <v>29</v>
      </c>
      <c r="R86" s="40">
        <f t="shared" si="72"/>
        <v>962559.86031986785</v>
      </c>
      <c r="S86" s="40">
        <f t="shared" si="73"/>
        <v>953526.11043698364</v>
      </c>
      <c r="T86" s="40"/>
      <c r="V86" s="40">
        <v>51</v>
      </c>
      <c r="X86" s="40">
        <v>29</v>
      </c>
      <c r="Y86" s="40">
        <f t="shared" si="74"/>
        <v>395033.23210354347</v>
      </c>
      <c r="Z86" s="40">
        <f t="shared" si="75"/>
        <v>391325.7936767377</v>
      </c>
      <c r="AA86" s="40"/>
    </row>
    <row r="87" spans="1:27">
      <c r="A87" s="40">
        <v>53</v>
      </c>
      <c r="C87" s="40">
        <v>30</v>
      </c>
      <c r="D87" s="39">
        <f t="shared" si="68"/>
        <v>845036.3722937603</v>
      </c>
      <c r="E87" s="39">
        <f t="shared" si="69"/>
        <v>836839.50380099216</v>
      </c>
      <c r="H87" s="40">
        <v>54</v>
      </c>
      <c r="J87" s="40">
        <v>30</v>
      </c>
      <c r="K87" s="40">
        <f t="shared" si="70"/>
        <v>1401747.5602428045</v>
      </c>
      <c r="L87" s="40">
        <f t="shared" si="71"/>
        <v>1388076.4155723543</v>
      </c>
      <c r="M87" s="40"/>
      <c r="O87" s="40">
        <v>51</v>
      </c>
      <c r="Q87" s="40">
        <v>30</v>
      </c>
      <c r="R87" s="40">
        <f t="shared" si="72"/>
        <v>1001203.2583439419</v>
      </c>
      <c r="S87" s="40">
        <f t="shared" si="73"/>
        <v>991491.56815846486</v>
      </c>
      <c r="T87" s="40"/>
      <c r="V87" s="40">
        <v>51</v>
      </c>
      <c r="X87" s="40">
        <v>30</v>
      </c>
      <c r="Y87" s="40">
        <f t="shared" si="74"/>
        <v>410892.42907425528</v>
      </c>
      <c r="Z87" s="40">
        <f t="shared" si="75"/>
        <v>406906.76488721732</v>
      </c>
      <c r="AA87" s="40"/>
    </row>
    <row r="88" spans="1:27">
      <c r="A88" s="40">
        <v>53</v>
      </c>
      <c r="C88" s="40">
        <v>31</v>
      </c>
      <c r="D88" s="39">
        <f t="shared" si="68"/>
        <v>877876.43774390488</v>
      </c>
      <c r="E88" s="39">
        <f t="shared" si="69"/>
        <v>869083.41241849842</v>
      </c>
      <c r="H88" s="40">
        <v>54</v>
      </c>
      <c r="J88" s="40">
        <v>31</v>
      </c>
      <c r="K88" s="40">
        <f t="shared" si="70"/>
        <v>1457318.2124114945</v>
      </c>
      <c r="L88" s="40">
        <f t="shared" si="71"/>
        <v>1442638.3895882247</v>
      </c>
      <c r="M88" s="40"/>
      <c r="O88" s="40">
        <v>51</v>
      </c>
      <c r="Q88" s="40">
        <v>31</v>
      </c>
      <c r="R88" s="40">
        <f t="shared" si="72"/>
        <v>1040112.3297294314</v>
      </c>
      <c r="S88" s="40">
        <f t="shared" si="73"/>
        <v>1029694.3099907053</v>
      </c>
      <c r="T88" s="40"/>
      <c r="V88" s="40">
        <v>51</v>
      </c>
      <c r="X88" s="40">
        <v>31</v>
      </c>
      <c r="Y88" s="40">
        <f t="shared" si="74"/>
        <v>426860.65802414075</v>
      </c>
      <c r="Z88" s="40">
        <f t="shared" si="75"/>
        <v>422585.11716776242</v>
      </c>
      <c r="AA88" s="40"/>
    </row>
    <row r="89" spans="1:27">
      <c r="A89" s="40">
        <v>53</v>
      </c>
      <c r="C89" s="40">
        <v>32</v>
      </c>
      <c r="D89" s="39">
        <f t="shared" si="68"/>
        <v>910942.27864401916</v>
      </c>
      <c r="E89" s="39">
        <f t="shared" si="69"/>
        <v>901528.84546486416</v>
      </c>
      <c r="H89" s="40">
        <v>54</v>
      </c>
      <c r="J89" s="40">
        <v>32</v>
      </c>
      <c r="K89" s="40">
        <f t="shared" si="70"/>
        <v>1513351.9533482569</v>
      </c>
      <c r="L89" s="40">
        <f t="shared" si="71"/>
        <v>1497620.9454871339</v>
      </c>
      <c r="M89" s="40"/>
      <c r="O89" s="40">
        <v>51</v>
      </c>
      <c r="Q89" s="40">
        <v>32</v>
      </c>
      <c r="R89" s="40">
        <f t="shared" si="72"/>
        <v>1079288.9009806961</v>
      </c>
      <c r="S89" s="40">
        <f t="shared" si="73"/>
        <v>1068135.8189593975</v>
      </c>
      <c r="T89" s="40"/>
      <c r="V89" s="40">
        <v>51</v>
      </c>
      <c r="X89" s="40">
        <v>32</v>
      </c>
      <c r="Y89" s="40">
        <f t="shared" si="74"/>
        <v>442938.66854805668</v>
      </c>
      <c r="Z89" s="40">
        <f t="shared" si="75"/>
        <v>438361.45915006095</v>
      </c>
      <c r="AA89" s="40"/>
    </row>
    <row r="90" spans="1:27">
      <c r="A90" s="40">
        <v>53</v>
      </c>
      <c r="C90" s="40">
        <v>33</v>
      </c>
      <c r="D90" s="39">
        <f t="shared" si="68"/>
        <v>944235.44720032171</v>
      </c>
      <c r="E90" s="39">
        <f t="shared" si="69"/>
        <v>934177.0624677696</v>
      </c>
      <c r="H90" s="40">
        <v>54</v>
      </c>
      <c r="J90" s="40">
        <v>33</v>
      </c>
      <c r="K90" s="40">
        <f t="shared" si="70"/>
        <v>1569852.642126159</v>
      </c>
      <c r="L90" s="40">
        <f t="shared" si="71"/>
        <v>1553027.3252544308</v>
      </c>
      <c r="M90" s="40"/>
      <c r="O90" s="40">
        <v>51</v>
      </c>
      <c r="Q90" s="40">
        <v>33</v>
      </c>
      <c r="R90" s="40">
        <f t="shared" si="72"/>
        <v>1118734.8111593134</v>
      </c>
      <c r="S90" s="40">
        <f t="shared" si="73"/>
        <v>1106817.5873591439</v>
      </c>
      <c r="T90" s="40"/>
      <c r="V90" s="40">
        <v>51</v>
      </c>
      <c r="X90" s="40">
        <v>33</v>
      </c>
      <c r="Y90" s="40">
        <f t="shared" si="74"/>
        <v>459127.21539432451</v>
      </c>
      <c r="Z90" s="40">
        <f t="shared" si="75"/>
        <v>454236.40326974884</v>
      </c>
      <c r="AA90" s="40"/>
    </row>
    <row r="91" spans="1:27">
      <c r="A91" s="40">
        <v>53</v>
      </c>
      <c r="C91" s="40">
        <v>34</v>
      </c>
      <c r="D91" s="39">
        <f t="shared" si="68"/>
        <v>977757.50629044883</v>
      </c>
      <c r="E91" s="39">
        <f t="shared" si="69"/>
        <v>967029.33082694327</v>
      </c>
      <c r="H91" s="40">
        <v>54</v>
      </c>
      <c r="J91" s="40">
        <v>34</v>
      </c>
      <c r="K91" s="40">
        <f t="shared" si="70"/>
        <v>1626824.1699772102</v>
      </c>
      <c r="L91" s="40">
        <f t="shared" si="71"/>
        <v>1608860.7958657672</v>
      </c>
      <c r="M91" s="40"/>
      <c r="O91" s="40">
        <v>51</v>
      </c>
      <c r="Q91" s="40">
        <v>34</v>
      </c>
      <c r="R91" s="40">
        <f t="shared" si="72"/>
        <v>1158451.9119704086</v>
      </c>
      <c r="S91" s="40">
        <f t="shared" si="73"/>
        <v>1145741.1168113886</v>
      </c>
      <c r="T91" s="40"/>
      <c r="V91" s="40">
        <v>51</v>
      </c>
      <c r="X91" s="40">
        <v>34</v>
      </c>
      <c r="Y91" s="40">
        <f t="shared" si="74"/>
        <v>475427.05850016046</v>
      </c>
      <c r="Z91" s="40">
        <f t="shared" si="75"/>
        <v>470210.56579018477</v>
      </c>
      <c r="AA91" s="40"/>
    </row>
    <row r="92" spans="1:27">
      <c r="A92" s="40">
        <v>53</v>
      </c>
      <c r="C92" s="40">
        <v>35</v>
      </c>
      <c r="D92" s="39">
        <f t="shared" si="68"/>
        <v>1011510.0295368206</v>
      </c>
      <c r="E92" s="39">
        <f t="shared" si="69"/>
        <v>1000086.9258633618</v>
      </c>
      <c r="H92" s="40">
        <v>54</v>
      </c>
      <c r="J92" s="40">
        <v>35</v>
      </c>
      <c r="K92" s="40">
        <f t="shared" si="70"/>
        <v>1684270.4605603535</v>
      </c>
      <c r="L92" s="40">
        <f t="shared" si="71"/>
        <v>1665124.6494797326</v>
      </c>
      <c r="M92" s="40"/>
      <c r="O92" s="40">
        <v>51</v>
      </c>
      <c r="Q92" s="40">
        <v>35</v>
      </c>
      <c r="R92" s="40">
        <f t="shared" si="72"/>
        <v>1198442.0678495802</v>
      </c>
      <c r="S92" s="40">
        <f t="shared" si="73"/>
        <v>1184907.9183227099</v>
      </c>
      <c r="T92" s="40"/>
      <c r="V92" s="40">
        <v>51</v>
      </c>
      <c r="X92" s="40">
        <v>35</v>
      </c>
      <c r="Y92" s="40">
        <f t="shared" si="74"/>
        <v>491838.96302734903</v>
      </c>
      <c r="Z92" s="40">
        <f t="shared" si="75"/>
        <v>486284.56682637346</v>
      </c>
      <c r="AA92" s="40"/>
    </row>
    <row r="93" spans="1:27">
      <c r="A93" s="40">
        <v>53</v>
      </c>
      <c r="C93" s="40">
        <v>36</v>
      </c>
      <c r="D93" s="39">
        <f t="shared" si="68"/>
        <v>1045494.6013805112</v>
      </c>
      <c r="E93" s="39">
        <f t="shared" si="69"/>
        <v>1033351.130868758</v>
      </c>
      <c r="H93" s="40">
        <v>54</v>
      </c>
      <c r="J93" s="40">
        <v>36</v>
      </c>
      <c r="K93" s="40">
        <f t="shared" si="70"/>
        <v>1742195.4702316897</v>
      </c>
      <c r="L93" s="40">
        <f t="shared" si="71"/>
        <v>1721822.2036319724</v>
      </c>
      <c r="M93" s="40"/>
      <c r="O93" s="40">
        <v>51</v>
      </c>
      <c r="Q93" s="40">
        <v>36</v>
      </c>
      <c r="R93" s="40">
        <f t="shared" si="72"/>
        <v>1238707.1560504211</v>
      </c>
      <c r="S93" s="40">
        <f t="shared" si="73"/>
        <v>1224319.512343477</v>
      </c>
      <c r="T93" s="40"/>
      <c r="V93" s="40">
        <v>51</v>
      </c>
      <c r="X93" s="40">
        <v>36</v>
      </c>
      <c r="Y93" s="40">
        <f t="shared" si="74"/>
        <v>508363.69939816202</v>
      </c>
      <c r="Z93" s="40">
        <f t="shared" si="75"/>
        <v>502459.03036903829</v>
      </c>
      <c r="AA93" s="40"/>
    </row>
    <row r="94" spans="1:27">
      <c r="A94" s="40">
        <v>54</v>
      </c>
      <c r="B94" s="39">
        <f>B82*1.05</f>
        <v>28188.168750000001</v>
      </c>
      <c r="C94" s="40">
        <v>37</v>
      </c>
      <c r="D94" s="39">
        <f t="shared" ref="D94:D105" si="76">($B$94+$D93)*(1+$D$57)</f>
        <v>1081064.3391751584</v>
      </c>
      <c r="H94" s="40">
        <v>55</v>
      </c>
      <c r="I94" s="39">
        <f>I82*1.05</f>
        <v>45703.035000000003</v>
      </c>
      <c r="J94" s="40">
        <v>37</v>
      </c>
      <c r="K94" s="40">
        <f t="shared" ref="K94:K105" si="77">($I$94+$K93)*(1+$K$57)</f>
        <v>1802797.6594419538</v>
      </c>
      <c r="M94" s="40"/>
      <c r="O94" s="40">
        <v>52</v>
      </c>
      <c r="P94" s="39">
        <f>P82*1.05</f>
        <v>33397.481250000004</v>
      </c>
      <c r="Q94" s="40">
        <v>37</v>
      </c>
      <c r="R94" s="40">
        <f t="shared" ref="R94:R105" si="78">($P$94+$R93)*(1+$R$57)</f>
        <v>1280850.3566818614</v>
      </c>
      <c r="T94" s="40"/>
      <c r="V94" s="40">
        <v>52</v>
      </c>
      <c r="W94" s="39">
        <f>W82*1.05</f>
        <v>13706.28</v>
      </c>
      <c r="X94" s="40">
        <v>37</v>
      </c>
      <c r="Y94" s="40">
        <f t="shared" ref="Y94:Y105" si="79">($W$94+$Y93)*(1+$Y$57)</f>
        <v>525659.21050652442</v>
      </c>
    </row>
    <row r="95" spans="1:27">
      <c r="A95" s="40">
        <v>54</v>
      </c>
      <c r="C95" s="40">
        <v>38</v>
      </c>
      <c r="D95" s="39">
        <f t="shared" si="76"/>
        <v>1116878.6189171439</v>
      </c>
      <c r="H95" s="40">
        <v>55</v>
      </c>
      <c r="J95" s="40">
        <v>38</v>
      </c>
      <c r="K95" s="40">
        <f t="shared" si="77"/>
        <v>1863904.8668956365</v>
      </c>
      <c r="L95" s="40"/>
      <c r="M95" s="40"/>
      <c r="O95" s="40">
        <v>52</v>
      </c>
      <c r="Q95" s="40">
        <v>38</v>
      </c>
      <c r="R95" s="40">
        <f t="shared" si="78"/>
        <v>1323283.291817643</v>
      </c>
      <c r="S95" s="40"/>
      <c r="T95" s="40"/>
      <c r="V95" s="40">
        <v>52</v>
      </c>
      <c r="X95" s="40">
        <v>38</v>
      </c>
      <c r="Y95" s="40">
        <f t="shared" si="79"/>
        <v>543073.62825375679</v>
      </c>
    </row>
    <row r="96" spans="1:27">
      <c r="A96" s="40">
        <v>54</v>
      </c>
      <c r="C96" s="40">
        <v>39</v>
      </c>
      <c r="D96" s="39">
        <f t="shared" si="76"/>
        <v>1152939.1218323554</v>
      </c>
      <c r="H96" s="40">
        <v>55</v>
      </c>
      <c r="J96" s="40">
        <v>39</v>
      </c>
      <c r="K96" s="40">
        <f t="shared" si="77"/>
        <v>1925521.3010781</v>
      </c>
      <c r="L96" s="40"/>
      <c r="M96" s="40"/>
      <c r="O96" s="40">
        <v>52</v>
      </c>
      <c r="Q96" s="40">
        <v>39</v>
      </c>
      <c r="R96" s="40">
        <f t="shared" si="78"/>
        <v>1366007.953382483</v>
      </c>
      <c r="S96" s="40"/>
      <c r="T96" s="40"/>
      <c r="V96" s="40">
        <v>52</v>
      </c>
      <c r="X96" s="40">
        <v>39</v>
      </c>
      <c r="Y96" s="40">
        <f t="shared" si="79"/>
        <v>560607.77012300142</v>
      </c>
    </row>
    <row r="97" spans="1:27">
      <c r="A97" s="40">
        <v>54</v>
      </c>
      <c r="C97" s="40">
        <v>40</v>
      </c>
      <c r="D97" s="39">
        <f t="shared" si="76"/>
        <v>1189247.540705109</v>
      </c>
      <c r="H97" s="40">
        <v>55</v>
      </c>
      <c r="J97" s="40">
        <v>40</v>
      </c>
      <c r="K97" s="40">
        <f t="shared" si="77"/>
        <v>1987651.2055454173</v>
      </c>
      <c r="L97" s="40"/>
      <c r="M97" s="40"/>
      <c r="O97" s="40">
        <v>52</v>
      </c>
      <c r="Q97" s="40">
        <v>40</v>
      </c>
      <c r="R97" s="40">
        <f t="shared" si="78"/>
        <v>1409026.3469955812</v>
      </c>
      <c r="S97" s="40"/>
      <c r="T97" s="40"/>
      <c r="V97" s="40">
        <v>52</v>
      </c>
      <c r="X97" s="40">
        <v>40</v>
      </c>
      <c r="Y97" s="40">
        <f t="shared" si="79"/>
        <v>578262.45921759703</v>
      </c>
    </row>
    <row r="98" spans="1:27">
      <c r="A98" s="40">
        <v>54</v>
      </c>
      <c r="C98" s="40">
        <v>41</v>
      </c>
      <c r="D98" s="39">
        <f t="shared" si="76"/>
        <v>1225805.5799576128</v>
      </c>
      <c r="H98" s="40">
        <v>55</v>
      </c>
      <c r="J98" s="40">
        <v>41</v>
      </c>
      <c r="K98" s="40">
        <f t="shared" si="77"/>
        <v>2050298.8592166288</v>
      </c>
      <c r="L98" s="40"/>
      <c r="M98" s="40"/>
      <c r="O98" s="40">
        <v>52</v>
      </c>
      <c r="Q98" s="40">
        <v>41</v>
      </c>
      <c r="R98" s="40">
        <f t="shared" si="78"/>
        <v>1452340.4920647694</v>
      </c>
      <c r="S98" s="40"/>
      <c r="T98" s="40"/>
      <c r="V98" s="40">
        <v>52</v>
      </c>
      <c r="X98" s="40">
        <v>41</v>
      </c>
      <c r="Y98" s="40">
        <f t="shared" si="79"/>
        <v>596038.52429971797</v>
      </c>
    </row>
    <row r="99" spans="1:27">
      <c r="A99" s="40">
        <v>54</v>
      </c>
      <c r="C99" s="40">
        <v>42</v>
      </c>
      <c r="D99" s="39">
        <f t="shared" si="76"/>
        <v>1262614.9557299775</v>
      </c>
      <c r="H99" s="40">
        <v>55</v>
      </c>
      <c r="J99" s="40">
        <v>42</v>
      </c>
      <c r="K99" s="40">
        <f t="shared" si="77"/>
        <v>2113468.5766684338</v>
      </c>
      <c r="L99" s="40"/>
      <c r="M99" s="40"/>
      <c r="O99" s="40">
        <v>52</v>
      </c>
      <c r="Q99" s="40">
        <v>42</v>
      </c>
      <c r="R99" s="40">
        <f t="shared" si="78"/>
        <v>1495952.4218813083</v>
      </c>
      <c r="S99" s="40"/>
      <c r="T99" s="40"/>
      <c r="V99" s="40">
        <v>52</v>
      </c>
      <c r="X99" s="40">
        <v>42</v>
      </c>
      <c r="Y99" s="40">
        <f t="shared" si="79"/>
        <v>613936.79982927849</v>
      </c>
    </row>
    <row r="100" spans="1:27">
      <c r="A100" s="40">
        <v>54</v>
      </c>
      <c r="C100" s="40">
        <v>43</v>
      </c>
      <c r="D100" s="39">
        <f t="shared" si="76"/>
        <v>1299677.3959607773</v>
      </c>
      <c r="H100" s="40">
        <v>55</v>
      </c>
      <c r="J100" s="40">
        <v>43</v>
      </c>
      <c r="K100" s="40">
        <f t="shared" si="77"/>
        <v>2177164.7084323377</v>
      </c>
      <c r="L100" s="40"/>
      <c r="M100" s="40"/>
      <c r="O100" s="40">
        <v>52</v>
      </c>
      <c r="Q100" s="40">
        <v>43</v>
      </c>
      <c r="R100" s="40">
        <f t="shared" si="78"/>
        <v>1539864.183715336</v>
      </c>
      <c r="S100" s="40"/>
      <c r="T100" s="40"/>
      <c r="V100" s="40">
        <v>52</v>
      </c>
      <c r="X100" s="40">
        <v>43</v>
      </c>
      <c r="Y100" s="40">
        <f t="shared" si="79"/>
        <v>631958.12600310484</v>
      </c>
    </row>
    <row r="101" spans="1:27">
      <c r="A101" s="40">
        <v>54</v>
      </c>
      <c r="C101" s="40">
        <v>44</v>
      </c>
      <c r="D101" s="39">
        <f t="shared" si="76"/>
        <v>1336994.6404681639</v>
      </c>
      <c r="H101" s="40">
        <v>55</v>
      </c>
      <c r="J101" s="40">
        <v>44</v>
      </c>
      <c r="K101" s="40">
        <f t="shared" si="77"/>
        <v>2241391.641294274</v>
      </c>
      <c r="L101" s="40"/>
      <c r="M101" s="40"/>
      <c r="O101" s="40">
        <v>52</v>
      </c>
      <c r="Q101" s="40">
        <v>44</v>
      </c>
      <c r="R101" s="40">
        <f t="shared" si="78"/>
        <v>1584077.8389119727</v>
      </c>
      <c r="S101" s="40"/>
      <c r="T101" s="40"/>
      <c r="V101" s="40">
        <v>52</v>
      </c>
      <c r="X101" s="40">
        <v>44</v>
      </c>
      <c r="Y101" s="40">
        <f t="shared" si="79"/>
        <v>650103.34879437624</v>
      </c>
    </row>
    <row r="102" spans="1:27">
      <c r="A102" s="40">
        <v>54</v>
      </c>
      <c r="C102" s="40">
        <v>45</v>
      </c>
      <c r="D102" s="39">
        <f t="shared" si="76"/>
        <v>1374568.4410315386</v>
      </c>
      <c r="H102" s="40">
        <v>55</v>
      </c>
      <c r="J102" s="40">
        <v>45</v>
      </c>
      <c r="K102" s="40">
        <f t="shared" si="77"/>
        <v>2306153.7985967263</v>
      </c>
      <c r="L102" s="40"/>
      <c r="M102" s="40"/>
      <c r="O102" s="40">
        <v>52</v>
      </c>
      <c r="Q102" s="40">
        <v>45</v>
      </c>
      <c r="R102" s="40">
        <f t="shared" si="78"/>
        <v>1628595.4629880863</v>
      </c>
      <c r="S102" s="40"/>
      <c r="T102" s="40"/>
      <c r="V102" s="40">
        <v>52</v>
      </c>
      <c r="X102" s="40">
        <v>45</v>
      </c>
      <c r="Y102" s="40">
        <f t="shared" si="79"/>
        <v>668373.31999233761</v>
      </c>
    </row>
    <row r="103" spans="1:27">
      <c r="A103" s="40">
        <v>54</v>
      </c>
      <c r="C103" s="40">
        <v>46</v>
      </c>
      <c r="D103" s="39">
        <f t="shared" si="76"/>
        <v>1412400.5614737866</v>
      </c>
      <c r="H103" s="40">
        <v>55</v>
      </c>
      <c r="J103" s="40">
        <v>46</v>
      </c>
      <c r="K103" s="40">
        <f t="shared" si="77"/>
        <v>2371455.6405433659</v>
      </c>
      <c r="L103" s="40"/>
      <c r="M103" s="40"/>
      <c r="O103" s="40">
        <v>52</v>
      </c>
      <c r="Q103" s="40">
        <v>46</v>
      </c>
      <c r="R103" s="40">
        <f t="shared" si="78"/>
        <v>1673419.1457297229</v>
      </c>
      <c r="S103" s="40"/>
      <c r="T103" s="40"/>
      <c r="V103" s="40">
        <v>52</v>
      </c>
      <c r="X103" s="40">
        <v>46</v>
      </c>
      <c r="Y103" s="40">
        <f t="shared" si="79"/>
        <v>686768.89724228496</v>
      </c>
    </row>
    <row r="104" spans="1:27">
      <c r="A104" s="40">
        <v>54</v>
      </c>
      <c r="C104" s="40">
        <v>47</v>
      </c>
      <c r="D104" s="39">
        <f t="shared" si="76"/>
        <v>1450492.7777440751</v>
      </c>
      <c r="H104" s="40">
        <v>55</v>
      </c>
      <c r="J104" s="40">
        <v>47</v>
      </c>
      <c r="K104" s="40">
        <f t="shared" si="77"/>
        <v>2437301.6645062272</v>
      </c>
      <c r="L104" s="40"/>
      <c r="M104" s="40"/>
      <c r="O104" s="40">
        <v>52</v>
      </c>
      <c r="Q104" s="40">
        <v>47</v>
      </c>
      <c r="R104" s="40">
        <f t="shared" si="78"/>
        <v>1718550.9912902084</v>
      </c>
      <c r="S104" s="40"/>
      <c r="T104" s="40"/>
      <c r="V104" s="40">
        <v>52</v>
      </c>
      <c r="X104" s="40">
        <v>47</v>
      </c>
      <c r="Y104" s="40">
        <f t="shared" si="79"/>
        <v>705290.9440858257</v>
      </c>
    </row>
    <row r="105" spans="1:27">
      <c r="A105" s="40">
        <v>54</v>
      </c>
      <c r="C105" s="40">
        <v>48</v>
      </c>
      <c r="D105" s="39">
        <f t="shared" si="76"/>
        <v>1488846.8780012217</v>
      </c>
      <c r="H105" s="40">
        <v>55</v>
      </c>
      <c r="J105" s="40">
        <v>48</v>
      </c>
      <c r="K105" s="40">
        <f t="shared" si="77"/>
        <v>2503696.4053354459</v>
      </c>
      <c r="L105" s="40"/>
      <c r="M105" s="40"/>
      <c r="O105" s="40">
        <v>52</v>
      </c>
      <c r="Q105" s="40">
        <v>48</v>
      </c>
      <c r="R105" s="40">
        <f t="shared" si="78"/>
        <v>1763993.1182889224</v>
      </c>
      <c r="S105" s="40"/>
      <c r="T105" s="40"/>
      <c r="V105" s="40">
        <v>52</v>
      </c>
      <c r="X105" s="40">
        <v>48</v>
      </c>
      <c r="Y105" s="40">
        <f t="shared" si="79"/>
        <v>723940.3300014158</v>
      </c>
    </row>
    <row r="109" spans="1:27">
      <c r="A109" s="30" t="s">
        <v>22</v>
      </c>
      <c r="B109" s="29"/>
      <c r="C109" s="29"/>
      <c r="D109" s="30"/>
      <c r="E109" s="29"/>
      <c r="F109" s="29"/>
      <c r="H109" s="30" t="s">
        <v>23</v>
      </c>
      <c r="I109" s="29"/>
      <c r="J109" s="29"/>
      <c r="K109" s="8"/>
      <c r="L109" s="8"/>
      <c r="M109" s="8"/>
      <c r="O109" s="30" t="s">
        <v>24</v>
      </c>
      <c r="P109" s="29"/>
      <c r="Q109" s="29"/>
      <c r="R109" s="8"/>
      <c r="S109" s="8"/>
      <c r="T109" s="8"/>
      <c r="V109" s="30" t="s">
        <v>25</v>
      </c>
      <c r="W109" s="29"/>
      <c r="X109" s="29"/>
      <c r="Y109" s="8"/>
      <c r="Z109" s="8"/>
      <c r="AA109" s="8"/>
    </row>
    <row r="110" spans="1:27">
      <c r="A110" s="37" t="s">
        <v>80</v>
      </c>
      <c r="B110" s="37" t="s">
        <v>81</v>
      </c>
      <c r="C110" s="37" t="s">
        <v>82</v>
      </c>
      <c r="D110" s="37"/>
      <c r="E110" s="37"/>
      <c r="F110" s="37"/>
      <c r="H110" s="37" t="s">
        <v>80</v>
      </c>
      <c r="I110" s="37" t="s">
        <v>81</v>
      </c>
      <c r="J110" s="37" t="s">
        <v>82</v>
      </c>
      <c r="K110" s="37"/>
      <c r="L110" s="37"/>
      <c r="M110" s="37"/>
      <c r="O110" s="37" t="s">
        <v>80</v>
      </c>
      <c r="P110" s="37" t="s">
        <v>81</v>
      </c>
      <c r="Q110" s="37" t="s">
        <v>82</v>
      </c>
      <c r="R110" s="37"/>
      <c r="S110" s="37"/>
      <c r="T110" s="37"/>
      <c r="V110" s="37" t="s">
        <v>80</v>
      </c>
      <c r="W110" s="37" t="s">
        <v>81</v>
      </c>
      <c r="X110" s="37" t="s">
        <v>82</v>
      </c>
      <c r="Y110" s="37"/>
      <c r="Z110" s="37"/>
      <c r="AA110" s="37"/>
    </row>
    <row r="111" spans="1:27">
      <c r="A111" s="37"/>
      <c r="B111" s="37"/>
      <c r="C111" s="37"/>
      <c r="D111" s="41">
        <f>0.1/12</f>
        <v>8.3333333333333332E-3</v>
      </c>
      <c r="E111" s="41">
        <f>0.0925/12</f>
        <v>7.7083333333333335E-3</v>
      </c>
      <c r="F111" s="41">
        <f>0.085/12</f>
        <v>7.0833333333333338E-3</v>
      </c>
      <c r="H111" s="37"/>
      <c r="I111" s="37"/>
      <c r="J111" s="37"/>
      <c r="K111" s="41">
        <f>0.0825/12</f>
        <v>6.875E-3</v>
      </c>
      <c r="L111" s="41">
        <f>0.075/12</f>
        <v>6.2499999999999995E-3</v>
      </c>
      <c r="M111" s="41">
        <f>0.0675/12</f>
        <v>5.6250000000000007E-3</v>
      </c>
      <c r="O111" s="37"/>
      <c r="P111" s="37"/>
      <c r="Q111" s="37"/>
      <c r="R111" s="41">
        <f>0.1/12</f>
        <v>8.3333333333333332E-3</v>
      </c>
      <c r="S111" s="41">
        <f>0.0925/12</f>
        <v>7.7083333333333335E-3</v>
      </c>
      <c r="T111" s="41">
        <f>0.085/12</f>
        <v>7.0833333333333338E-3</v>
      </c>
      <c r="V111" s="37"/>
      <c r="W111" s="37"/>
      <c r="X111" s="37"/>
      <c r="Y111" s="41">
        <f>0.0825/12</f>
        <v>6.875E-3</v>
      </c>
      <c r="Z111" s="41">
        <f>0.075/12</f>
        <v>6.2499999999999995E-3</v>
      </c>
      <c r="AA111" s="41">
        <f>0.0675/12</f>
        <v>5.6250000000000007E-3</v>
      </c>
    </row>
    <row r="112" spans="1:27">
      <c r="A112" s="40">
        <v>50</v>
      </c>
      <c r="B112" s="39">
        <v>40200</v>
      </c>
      <c r="C112" s="40">
        <v>1</v>
      </c>
      <c r="D112" s="39">
        <f t="shared" ref="D112:F112" si="80">$B$112*(1+D$111)</f>
        <v>40535</v>
      </c>
      <c r="E112" s="39">
        <f t="shared" si="80"/>
        <v>40509.875000000007</v>
      </c>
      <c r="F112" s="39">
        <f t="shared" si="80"/>
        <v>40484.75</v>
      </c>
      <c r="H112" s="40">
        <v>47</v>
      </c>
      <c r="I112" s="40">
        <v>23350</v>
      </c>
      <c r="J112" s="40">
        <v>1</v>
      </c>
      <c r="K112" s="40">
        <f t="shared" ref="K112:M112" si="81">$I$112*(1+K$111)</f>
        <v>23510.53125</v>
      </c>
      <c r="L112" s="40">
        <f t="shared" si="81"/>
        <v>23495.937500000004</v>
      </c>
      <c r="M112" s="40">
        <f t="shared" si="81"/>
        <v>23481.34375</v>
      </c>
      <c r="O112" s="40">
        <v>43</v>
      </c>
      <c r="P112" s="39">
        <v>35820</v>
      </c>
      <c r="Q112" s="40">
        <v>1</v>
      </c>
      <c r="R112" s="40">
        <f t="shared" ref="R112:T112" si="82">$P$112*(1+R$111)</f>
        <v>36118.5</v>
      </c>
      <c r="S112" s="40">
        <f t="shared" si="82"/>
        <v>36096.112500000003</v>
      </c>
      <c r="T112" s="40">
        <f t="shared" si="82"/>
        <v>36073.724999999999</v>
      </c>
      <c r="V112" s="40">
        <v>45</v>
      </c>
      <c r="W112" s="39">
        <v>15050</v>
      </c>
      <c r="X112" s="40">
        <v>1</v>
      </c>
      <c r="Y112" s="40">
        <f t="shared" ref="Y112:AA112" si="83">$W$112*(1+Y$111)</f>
        <v>15153.46875</v>
      </c>
      <c r="Z112" s="40">
        <f t="shared" si="83"/>
        <v>15144.062500000002</v>
      </c>
      <c r="AA112" s="40">
        <f t="shared" si="83"/>
        <v>15134.65625</v>
      </c>
    </row>
    <row r="113" spans="1:27">
      <c r="A113" s="40">
        <v>50</v>
      </c>
      <c r="C113" s="40">
        <v>2</v>
      </c>
      <c r="D113" s="39">
        <f t="shared" ref="D113:D123" si="84">($B$112+$D112)*(1+$D$111)</f>
        <v>81407.791666666672</v>
      </c>
      <c r="E113" s="39">
        <f t="shared" ref="E113:E123" si="85">($B$112+$E112)*(1+$E$111)</f>
        <v>81332.013619791673</v>
      </c>
      <c r="F113" s="39">
        <f t="shared" ref="F113:F123" si="86">($B$112+$F112)*(1+$F$111)</f>
        <v>81256.26697916667</v>
      </c>
      <c r="H113" s="40">
        <v>47</v>
      </c>
      <c r="J113" s="40">
        <v>2</v>
      </c>
      <c r="K113" s="40">
        <f t="shared" ref="K113:K123" si="87">($I$112+$K112)*(1+$K$111)</f>
        <v>47182.697402343751</v>
      </c>
      <c r="L113" s="40">
        <f t="shared" ref="L113:L123" si="88">($I$112+$L112)*(1+$L$111)</f>
        <v>47138.724609375007</v>
      </c>
      <c r="M113" s="40">
        <f t="shared" ref="M113:M123" si="89">($I$112+$M112)*(1+$M$111)</f>
        <v>47094.770058593749</v>
      </c>
      <c r="O113" s="40">
        <v>43</v>
      </c>
      <c r="Q113" s="40">
        <v>2</v>
      </c>
      <c r="R113" s="40">
        <f t="shared" ref="R113:R123" si="90">($P$112+$R112)*(1+$R$111)</f>
        <v>72537.987500000003</v>
      </c>
      <c r="S113" s="40">
        <f t="shared" ref="S113:S123" si="91">($P$112+$S112)*(1+$S$111)</f>
        <v>72470.465867187508</v>
      </c>
      <c r="T113" s="40">
        <f t="shared" ref="T113:T123" si="92">($P$112+$T112)*(1+$T$111)</f>
        <v>72402.972218750001</v>
      </c>
      <c r="V113" s="40">
        <v>45</v>
      </c>
      <c r="X113" s="40">
        <v>2</v>
      </c>
      <c r="Y113" s="40">
        <f t="shared" ref="Y113:Y123" si="93">($W$112+$Y112)*(1+$Y$111)</f>
        <v>30411.117597656248</v>
      </c>
      <c r="Z113" s="40">
        <f t="shared" ref="Z113:Z123" si="94">($W$112+$Z112)*(1+$Z$111)</f>
        <v>30382.775390625004</v>
      </c>
      <c r="AA113" s="40">
        <f t="shared" ref="AA113:AA123" si="95">($W$112+$AA112)*(1+$AA$111)</f>
        <v>30354.444941406251</v>
      </c>
    </row>
    <row r="114" spans="1:27">
      <c r="A114" s="40">
        <v>50</v>
      </c>
      <c r="C114" s="40">
        <v>3</v>
      </c>
      <c r="D114" s="39">
        <f t="shared" si="84"/>
        <v>122621.18993055556</v>
      </c>
      <c r="E114" s="39">
        <f t="shared" si="85"/>
        <v>122468.82289144424</v>
      </c>
      <c r="F114" s="39">
        <f t="shared" si="86"/>
        <v>122316.58220360243</v>
      </c>
      <c r="H114" s="40">
        <v>47</v>
      </c>
      <c r="J114" s="40">
        <v>3</v>
      </c>
      <c r="K114" s="40">
        <f t="shared" si="87"/>
        <v>71017.609696984859</v>
      </c>
      <c r="L114" s="40">
        <f t="shared" si="88"/>
        <v>70929.2791381836</v>
      </c>
      <c r="M114" s="40">
        <f t="shared" si="89"/>
        <v>70841.021890173331</v>
      </c>
      <c r="O114" s="40">
        <v>43</v>
      </c>
      <c r="Q114" s="40">
        <v>3</v>
      </c>
      <c r="R114" s="40">
        <f t="shared" si="90"/>
        <v>109260.97072916667</v>
      </c>
      <c r="S114" s="40">
        <f t="shared" si="91"/>
        <v>109125.20487491376</v>
      </c>
      <c r="T114" s="40">
        <f t="shared" si="92"/>
        <v>108989.55160529948</v>
      </c>
      <c r="V114" s="40">
        <v>45</v>
      </c>
      <c r="X114" s="40">
        <v>3</v>
      </c>
      <c r="Y114" s="40">
        <f t="shared" si="93"/>
        <v>45773.662781140134</v>
      </c>
      <c r="Z114" s="40">
        <f t="shared" si="94"/>
        <v>45716.730236816409</v>
      </c>
      <c r="AA114" s="40">
        <f t="shared" si="95"/>
        <v>45659.844944201664</v>
      </c>
    </row>
    <row r="115" spans="1:27">
      <c r="A115" s="40">
        <v>50</v>
      </c>
      <c r="C115" s="40">
        <v>4</v>
      </c>
      <c r="D115" s="39">
        <f t="shared" si="84"/>
        <v>164178.03317997686</v>
      </c>
      <c r="E115" s="39">
        <f t="shared" si="85"/>
        <v>163922.72840123248</v>
      </c>
      <c r="F115" s="39">
        <f t="shared" si="86"/>
        <v>163667.74132754462</v>
      </c>
      <c r="H115" s="40">
        <v>47</v>
      </c>
      <c r="J115" s="40">
        <v>4</v>
      </c>
      <c r="K115" s="40">
        <f t="shared" si="87"/>
        <v>95016.38701365162</v>
      </c>
      <c r="L115" s="40">
        <f t="shared" si="88"/>
        <v>94868.524632797256</v>
      </c>
      <c r="M115" s="40">
        <f t="shared" si="89"/>
        <v>94720.846388305552</v>
      </c>
      <c r="O115" s="40">
        <v>43</v>
      </c>
      <c r="Q115" s="40">
        <v>4</v>
      </c>
      <c r="R115" s="40">
        <f t="shared" si="90"/>
        <v>146289.97881857638</v>
      </c>
      <c r="S115" s="40">
        <f t="shared" si="91"/>
        <v>146062.4908291579</v>
      </c>
      <c r="T115" s="40">
        <f t="shared" si="92"/>
        <v>145835.28592917032</v>
      </c>
      <c r="V115" s="40">
        <v>45</v>
      </c>
      <c r="X115" s="40">
        <v>4</v>
      </c>
      <c r="Y115" s="40">
        <f t="shared" si="93"/>
        <v>61241.825462760469</v>
      </c>
      <c r="Z115" s="40">
        <f t="shared" si="94"/>
        <v>61146.522300796518</v>
      </c>
      <c r="AA115" s="40">
        <f t="shared" si="95"/>
        <v>61051.3378220128</v>
      </c>
    </row>
    <row r="116" spans="1:27">
      <c r="A116" s="40">
        <v>50</v>
      </c>
      <c r="C116" s="40">
        <v>5</v>
      </c>
      <c r="D116" s="39">
        <f t="shared" si="84"/>
        <v>206081.18345647666</v>
      </c>
      <c r="E116" s="39">
        <f t="shared" si="85"/>
        <v>205696.17443265868</v>
      </c>
      <c r="F116" s="39">
        <f t="shared" si="86"/>
        <v>205311.80449528139</v>
      </c>
      <c r="H116" s="40">
        <v>47</v>
      </c>
      <c r="J116" s="40">
        <v>5</v>
      </c>
      <c r="K116" s="40">
        <f t="shared" si="87"/>
        <v>119180.15592437047</v>
      </c>
      <c r="L116" s="40">
        <f t="shared" si="88"/>
        <v>118957.39041175225</v>
      </c>
      <c r="M116" s="40">
        <f t="shared" si="89"/>
        <v>118734.99489923977</v>
      </c>
      <c r="O116" s="40">
        <v>43</v>
      </c>
      <c r="Q116" s="40">
        <v>5</v>
      </c>
      <c r="R116" s="40">
        <f t="shared" si="90"/>
        <v>183627.56197539784</v>
      </c>
      <c r="S116" s="40">
        <f t="shared" si="91"/>
        <v>183284.50169596603</v>
      </c>
      <c r="T116" s="40">
        <f t="shared" si="92"/>
        <v>182942.0108711686</v>
      </c>
      <c r="V116" s="40">
        <v>45</v>
      </c>
      <c r="X116" s="40">
        <v>5</v>
      </c>
      <c r="Y116" s="40">
        <f t="shared" si="93"/>
        <v>76816.331762816932</v>
      </c>
      <c r="Z116" s="40">
        <f t="shared" si="94"/>
        <v>76672.75056517651</v>
      </c>
      <c r="AA116" s="40">
        <f t="shared" si="95"/>
        <v>76529.407847261624</v>
      </c>
    </row>
    <row r="117" spans="1:27">
      <c r="A117" s="40">
        <v>50</v>
      </c>
      <c r="C117" s="40">
        <v>6</v>
      </c>
      <c r="D117" s="39">
        <f t="shared" si="84"/>
        <v>248333.52665194729</v>
      </c>
      <c r="E117" s="39">
        <f t="shared" si="85"/>
        <v>247791.6241105771</v>
      </c>
      <c r="F117" s="39">
        <f t="shared" si="86"/>
        <v>247250.84644378963</v>
      </c>
      <c r="H117" s="40">
        <v>47</v>
      </c>
      <c r="J117" s="40">
        <v>6</v>
      </c>
      <c r="K117" s="40">
        <f t="shared" si="87"/>
        <v>143510.05074635049</v>
      </c>
      <c r="L117" s="40">
        <f t="shared" si="88"/>
        <v>143196.8116018257</v>
      </c>
      <c r="M117" s="40">
        <f t="shared" si="89"/>
        <v>142884.22299554799</v>
      </c>
      <c r="O117" s="40">
        <v>43</v>
      </c>
      <c r="Q117" s="40">
        <v>6</v>
      </c>
      <c r="R117" s="40">
        <f t="shared" si="90"/>
        <v>221276.29165852614</v>
      </c>
      <c r="S117" s="40">
        <f t="shared" si="91"/>
        <v>220793.43222987244</v>
      </c>
      <c r="T117" s="40">
        <f t="shared" si="92"/>
        <v>220311.57511483939</v>
      </c>
      <c r="V117" s="40">
        <v>45</v>
      </c>
      <c r="X117" s="40">
        <v>6</v>
      </c>
      <c r="Y117" s="40">
        <f t="shared" si="93"/>
        <v>92497.912793686293</v>
      </c>
      <c r="Z117" s="40">
        <f t="shared" si="94"/>
        <v>92296.017756208865</v>
      </c>
      <c r="AA117" s="40">
        <f t="shared" si="95"/>
        <v>92094.542016402469</v>
      </c>
    </row>
    <row r="118" spans="1:27">
      <c r="A118" s="40">
        <v>50</v>
      </c>
      <c r="C118" s="40">
        <v>7</v>
      </c>
      <c r="D118" s="39">
        <f t="shared" si="84"/>
        <v>290937.97270738019</v>
      </c>
      <c r="E118" s="39">
        <f t="shared" si="85"/>
        <v>290211.55954642949</v>
      </c>
      <c r="F118" s="39">
        <f t="shared" si="86"/>
        <v>289486.95660609985</v>
      </c>
      <c r="H118" s="40">
        <v>47</v>
      </c>
      <c r="J118" s="40">
        <v>7</v>
      </c>
      <c r="K118" s="40">
        <f t="shared" si="87"/>
        <v>168007.21359523165</v>
      </c>
      <c r="L118" s="40">
        <f t="shared" si="88"/>
        <v>167587.72917433712</v>
      </c>
      <c r="M118" s="40">
        <f t="shared" si="89"/>
        <v>167169.29049989794</v>
      </c>
      <c r="O118" s="40">
        <v>43</v>
      </c>
      <c r="Q118" s="40">
        <v>7</v>
      </c>
      <c r="R118" s="40">
        <f t="shared" si="90"/>
        <v>259238.76075568053</v>
      </c>
      <c r="S118" s="40">
        <f t="shared" si="91"/>
        <v>258591.49410331107</v>
      </c>
      <c r="T118" s="40">
        <f t="shared" si="92"/>
        <v>257945.84043856949</v>
      </c>
      <c r="V118" s="40">
        <v>45</v>
      </c>
      <c r="X118" s="40">
        <v>7</v>
      </c>
      <c r="Y118" s="40">
        <f t="shared" si="93"/>
        <v>108287.30469414288</v>
      </c>
      <c r="Z118" s="40">
        <f t="shared" si="94"/>
        <v>108016.93036718518</v>
      </c>
      <c r="AA118" s="40">
        <f t="shared" si="95"/>
        <v>107747.23006524473</v>
      </c>
    </row>
    <row r="119" spans="1:27">
      <c r="A119" s="40">
        <v>50</v>
      </c>
      <c r="C119" s="40">
        <v>8</v>
      </c>
      <c r="D119" s="39">
        <f t="shared" si="84"/>
        <v>333897.45581327501</v>
      </c>
      <c r="E119" s="39">
        <f t="shared" si="85"/>
        <v>332958.4819845999</v>
      </c>
      <c r="F119" s="39">
        <f t="shared" si="86"/>
        <v>332022.23921539303</v>
      </c>
      <c r="H119" s="40">
        <v>47</v>
      </c>
      <c r="J119" s="40">
        <v>8</v>
      </c>
      <c r="K119" s="40">
        <f t="shared" si="87"/>
        <v>192672.79443869885</v>
      </c>
      <c r="L119" s="40">
        <f t="shared" si="88"/>
        <v>192131.08998167675</v>
      </c>
      <c r="M119" s="40">
        <f t="shared" si="89"/>
        <v>191590.96150895985</v>
      </c>
      <c r="O119" s="40">
        <v>43</v>
      </c>
      <c r="Q119" s="40">
        <v>8</v>
      </c>
      <c r="R119" s="40">
        <f t="shared" si="90"/>
        <v>297517.58376197785</v>
      </c>
      <c r="S119" s="40">
        <f t="shared" si="91"/>
        <v>296680.91603702417</v>
      </c>
      <c r="T119" s="40">
        <f t="shared" si="92"/>
        <v>295846.68180834269</v>
      </c>
      <c r="V119" s="40">
        <v>45</v>
      </c>
      <c r="X119" s="40">
        <v>8</v>
      </c>
      <c r="Y119" s="40">
        <f t="shared" si="93"/>
        <v>124185.2486639151</v>
      </c>
      <c r="Z119" s="40">
        <f t="shared" si="94"/>
        <v>123836.0986819801</v>
      </c>
      <c r="AA119" s="40">
        <f t="shared" si="95"/>
        <v>123487.96448436173</v>
      </c>
    </row>
    <row r="120" spans="1:27">
      <c r="A120" s="40">
        <v>50</v>
      </c>
      <c r="C120" s="40">
        <v>9</v>
      </c>
      <c r="D120" s="39">
        <f t="shared" si="84"/>
        <v>377214.93461171899</v>
      </c>
      <c r="E120" s="39">
        <f t="shared" si="85"/>
        <v>376034.91194989788</v>
      </c>
      <c r="F120" s="39">
        <f t="shared" si="86"/>
        <v>374858.81340983539</v>
      </c>
      <c r="H120" s="40">
        <v>47</v>
      </c>
      <c r="J120" s="40">
        <v>9</v>
      </c>
      <c r="K120" s="40">
        <f t="shared" si="87"/>
        <v>217507.95115046491</v>
      </c>
      <c r="L120" s="40">
        <f t="shared" si="88"/>
        <v>216827.84679406224</v>
      </c>
      <c r="M120" s="40">
        <f t="shared" si="89"/>
        <v>216150.00441744775</v>
      </c>
      <c r="O120" s="40">
        <v>43</v>
      </c>
      <c r="Q120" s="40">
        <v>9</v>
      </c>
      <c r="R120" s="40">
        <f t="shared" si="90"/>
        <v>336115.39695999434</v>
      </c>
      <c r="S120" s="40">
        <f t="shared" si="91"/>
        <v>335063.94393147627</v>
      </c>
      <c r="T120" s="40">
        <f t="shared" si="92"/>
        <v>334015.98747115181</v>
      </c>
      <c r="V120" s="40">
        <v>45</v>
      </c>
      <c r="X120" s="40">
        <v>9</v>
      </c>
      <c r="Y120" s="40">
        <f t="shared" si="93"/>
        <v>140192.49099847951</v>
      </c>
      <c r="Z120" s="40">
        <f t="shared" si="94"/>
        <v>139754.13679874249</v>
      </c>
      <c r="AA120" s="40">
        <f t="shared" si="95"/>
        <v>139317.24053458625</v>
      </c>
    </row>
    <row r="121" spans="1:27">
      <c r="A121" s="40">
        <v>50</v>
      </c>
      <c r="C121" s="40">
        <v>10</v>
      </c>
      <c r="D121" s="39">
        <f t="shared" si="84"/>
        <v>420893.39240014995</v>
      </c>
      <c r="E121" s="39">
        <f t="shared" si="85"/>
        <v>419443.38939617836</v>
      </c>
      <c r="F121" s="39">
        <f t="shared" si="86"/>
        <v>417998.81333815504</v>
      </c>
      <c r="H121" s="40">
        <v>47</v>
      </c>
      <c r="J121" s="40">
        <v>10</v>
      </c>
      <c r="K121" s="40">
        <f t="shared" si="87"/>
        <v>242513.84956462434</v>
      </c>
      <c r="L121" s="40">
        <f t="shared" si="88"/>
        <v>241678.95833652516</v>
      </c>
      <c r="M121" s="40">
        <f t="shared" si="89"/>
        <v>240847.1919422959</v>
      </c>
      <c r="O121" s="40">
        <v>43</v>
      </c>
      <c r="Q121" s="40">
        <v>10</v>
      </c>
      <c r="R121" s="40">
        <f t="shared" si="90"/>
        <v>375034.85860132764</v>
      </c>
      <c r="S121" s="40">
        <f t="shared" si="91"/>
        <v>373742.84099928144</v>
      </c>
      <c r="T121" s="40">
        <f t="shared" si="92"/>
        <v>372455.65904907248</v>
      </c>
      <c r="V121" s="40">
        <v>45</v>
      </c>
      <c r="X121" s="40">
        <v>10</v>
      </c>
      <c r="Y121" s="40">
        <f t="shared" si="93"/>
        <v>156309.78312409404</v>
      </c>
      <c r="Z121" s="40">
        <f t="shared" si="94"/>
        <v>155771.66265373465</v>
      </c>
      <c r="AA121" s="40">
        <f t="shared" si="95"/>
        <v>155235.55626259331</v>
      </c>
    </row>
    <row r="122" spans="1:27">
      <c r="A122" s="40">
        <v>50</v>
      </c>
      <c r="C122" s="40">
        <v>11</v>
      </c>
      <c r="D122" s="39">
        <f t="shared" si="84"/>
        <v>464935.83733681787</v>
      </c>
      <c r="E122" s="39">
        <f t="shared" si="85"/>
        <v>463186.47385610727</v>
      </c>
      <c r="F122" s="39">
        <f t="shared" si="86"/>
        <v>461444.38826596696</v>
      </c>
      <c r="H122" s="40">
        <v>47</v>
      </c>
      <c r="J122" s="40">
        <v>11</v>
      </c>
      <c r="K122" s="40">
        <f t="shared" si="87"/>
        <v>267691.66353038116</v>
      </c>
      <c r="L122" s="40">
        <f t="shared" si="88"/>
        <v>266685.38932612841</v>
      </c>
      <c r="M122" s="40">
        <f t="shared" si="89"/>
        <v>265683.30114697129</v>
      </c>
      <c r="O122" s="40">
        <v>43</v>
      </c>
      <c r="Q122" s="40">
        <v>11</v>
      </c>
      <c r="R122" s="40">
        <f t="shared" si="90"/>
        <v>414278.64908967202</v>
      </c>
      <c r="S122" s="40">
        <f t="shared" si="91"/>
        <v>412719.88789865095</v>
      </c>
      <c r="T122" s="40">
        <f t="shared" si="92"/>
        <v>411167.61163400341</v>
      </c>
      <c r="V122" s="40">
        <v>45</v>
      </c>
      <c r="X122" s="40">
        <v>11</v>
      </c>
      <c r="Y122" s="40">
        <f t="shared" si="93"/>
        <v>172537.88163307219</v>
      </c>
      <c r="Z122" s="40">
        <f t="shared" si="94"/>
        <v>171889.29804532049</v>
      </c>
      <c r="AA122" s="40">
        <f t="shared" si="95"/>
        <v>171243.41251657039</v>
      </c>
    </row>
    <row r="123" spans="1:27">
      <c r="A123" s="40">
        <v>50</v>
      </c>
      <c r="C123" s="40">
        <v>12</v>
      </c>
      <c r="D123" s="39">
        <f t="shared" si="84"/>
        <v>509345.30264795799</v>
      </c>
      <c r="E123" s="39">
        <f t="shared" si="85"/>
        <v>507266.74459208146</v>
      </c>
      <c r="F123" s="39">
        <f t="shared" si="86"/>
        <v>505197.70268285088</v>
      </c>
      <c r="H123" s="40">
        <v>47</v>
      </c>
      <c r="J123" s="40">
        <v>12</v>
      </c>
      <c r="K123" s="40">
        <f t="shared" si="87"/>
        <v>293042.5749671525</v>
      </c>
      <c r="L123" s="40">
        <f t="shared" si="88"/>
        <v>291848.11050941673</v>
      </c>
      <c r="M123" s="40">
        <f t="shared" si="89"/>
        <v>290659.113465923</v>
      </c>
      <c r="O123" s="40">
        <v>43</v>
      </c>
      <c r="Q123" s="40">
        <v>12</v>
      </c>
      <c r="R123" s="40">
        <f t="shared" si="90"/>
        <v>453849.47116541927</v>
      </c>
      <c r="S123" s="40">
        <f t="shared" si="91"/>
        <v>451997.38286786975</v>
      </c>
      <c r="T123" s="40">
        <f t="shared" si="92"/>
        <v>450153.77388307761</v>
      </c>
      <c r="V123" s="40">
        <v>45</v>
      </c>
      <c r="X123" s="40">
        <v>12</v>
      </c>
      <c r="Y123" s="40">
        <f t="shared" si="93"/>
        <v>188877.54831929956</v>
      </c>
      <c r="Z123" s="40">
        <f t="shared" si="94"/>
        <v>188107.66865810376</v>
      </c>
      <c r="AA123" s="40">
        <f t="shared" si="95"/>
        <v>187341.3129619761</v>
      </c>
    </row>
    <row r="124" spans="1:27">
      <c r="A124" s="40">
        <v>51</v>
      </c>
      <c r="B124" s="39">
        <f>B112*1.05</f>
        <v>42210</v>
      </c>
      <c r="C124" s="40">
        <v>13</v>
      </c>
      <c r="D124" s="39">
        <f t="shared" ref="D124:D135" si="96">($B$124+$D123)*(1+$D$111)</f>
        <v>556151.59683669102</v>
      </c>
      <c r="E124" s="39">
        <f t="shared" ref="E124:E135" si="97">($B$124+$E123)*(1+$E$111)</f>
        <v>553712.29449831217</v>
      </c>
      <c r="F124" s="39">
        <f t="shared" ref="F124:F135" si="98">($B$124+$F123)*(1+$F$111)</f>
        <v>551285.17391018779</v>
      </c>
      <c r="H124" s="40">
        <v>48</v>
      </c>
      <c r="I124" s="39">
        <f>I112*1.05</f>
        <v>24517.5</v>
      </c>
      <c r="J124" s="40">
        <v>13</v>
      </c>
      <c r="K124" s="40">
        <f t="shared" ref="K124:K135" si="99">($I$124+$K123)*(1+$K$111)</f>
        <v>319743.30048255168</v>
      </c>
      <c r="L124" s="40">
        <f t="shared" ref="L124:L135" si="100">($I$124+$L123)*(1+$L$111)</f>
        <v>318342.89557510061</v>
      </c>
      <c r="M124" s="40">
        <f t="shared" ref="M124:M135" si="101">($I$124+$M123)*(1+$M$111)</f>
        <v>316949.48191666882</v>
      </c>
      <c r="O124" s="40">
        <v>44</v>
      </c>
      <c r="P124" s="39">
        <f>P112*1.05</f>
        <v>37611</v>
      </c>
      <c r="Q124" s="40">
        <v>13</v>
      </c>
      <c r="R124" s="40">
        <f t="shared" ref="R124:R135" si="102">($P$124+$R123)*(1+$R$111)</f>
        <v>495555.97509179777</v>
      </c>
      <c r="S124" s="40">
        <f t="shared" ref="S124:S135" si="103">($P$124+$S123)*(1+$S$111)</f>
        <v>493382.44748580962</v>
      </c>
      <c r="T124" s="40">
        <f t="shared" ref="T124:T135" si="104">($P$124+$T123)*(1+$T$111)</f>
        <v>491219.77436474938</v>
      </c>
      <c r="V124" s="40">
        <v>46</v>
      </c>
      <c r="W124" s="39">
        <f>W112*1.05</f>
        <v>15802.5</v>
      </c>
      <c r="X124" s="40">
        <v>13</v>
      </c>
      <c r="Y124" s="40">
        <f t="shared" ref="Y124:Y135" si="105">($W$124+$Y123)*(1+$Y$111)</f>
        <v>206087.22365149474</v>
      </c>
      <c r="Z124" s="40">
        <f t="shared" ref="Z124:Z135" si="106">($W$124+$Z123)*(1+$Z$111)</f>
        <v>205184.60721221694</v>
      </c>
      <c r="AA124" s="40">
        <f t="shared" ref="AA124:AA135" si="107">($W$124+$AA123)*(1+$AA$111)</f>
        <v>204286.49690988721</v>
      </c>
    </row>
    <row r="125" spans="1:27">
      <c r="A125" s="40">
        <v>51</v>
      </c>
      <c r="C125" s="40">
        <v>14</v>
      </c>
      <c r="D125" s="39">
        <f t="shared" si="96"/>
        <v>603347.94347699673</v>
      </c>
      <c r="E125" s="39">
        <f t="shared" si="97"/>
        <v>600515.86218507006</v>
      </c>
      <c r="F125" s="39">
        <f t="shared" si="98"/>
        <v>597699.09805871826</v>
      </c>
      <c r="H125" s="40">
        <v>48</v>
      </c>
      <c r="J125" s="40">
        <v>14</v>
      </c>
      <c r="K125" s="40">
        <f t="shared" si="99"/>
        <v>346627.59348586923</v>
      </c>
      <c r="L125" s="40">
        <f t="shared" si="100"/>
        <v>345003.27304744505</v>
      </c>
      <c r="M125" s="40">
        <f t="shared" si="101"/>
        <v>343387.73368995008</v>
      </c>
      <c r="O125" s="40">
        <v>44</v>
      </c>
      <c r="Q125" s="40">
        <v>14</v>
      </c>
      <c r="R125" s="40">
        <f t="shared" si="102"/>
        <v>537610.03321756271</v>
      </c>
      <c r="S125" s="40">
        <f t="shared" si="103"/>
        <v>535086.52197684615</v>
      </c>
      <c r="T125" s="40">
        <f t="shared" si="104"/>
        <v>532576.65901649976</v>
      </c>
      <c r="V125" s="40">
        <v>46</v>
      </c>
      <c r="X125" s="40">
        <v>14</v>
      </c>
      <c r="Y125" s="40">
        <f t="shared" si="105"/>
        <v>223415.21550159875</v>
      </c>
      <c r="Z125" s="40">
        <f t="shared" si="106"/>
        <v>222368.27663229333</v>
      </c>
      <c r="AA125" s="40">
        <f t="shared" si="107"/>
        <v>221326.99751750531</v>
      </c>
    </row>
    <row r="126" spans="1:27">
      <c r="A126" s="40">
        <v>51</v>
      </c>
      <c r="C126" s="40">
        <v>15</v>
      </c>
      <c r="D126" s="39">
        <f t="shared" si="96"/>
        <v>650937.59300597163</v>
      </c>
      <c r="E126" s="39">
        <f t="shared" si="97"/>
        <v>647680.20737274666</v>
      </c>
      <c r="F126" s="39">
        <f t="shared" si="98"/>
        <v>644441.78750330082</v>
      </c>
      <c r="H126" s="40">
        <v>48</v>
      </c>
      <c r="J126" s="40">
        <v>15</v>
      </c>
      <c r="K126" s="40">
        <f t="shared" si="99"/>
        <v>373696.71600358456</v>
      </c>
      <c r="L126" s="40">
        <f t="shared" si="100"/>
        <v>371830.27787899162</v>
      </c>
      <c r="M126" s="40">
        <f t="shared" si="101"/>
        <v>369974.70062945603</v>
      </c>
      <c r="O126" s="40">
        <v>44</v>
      </c>
      <c r="Q126" s="40">
        <v>15</v>
      </c>
      <c r="R126" s="40">
        <f t="shared" si="102"/>
        <v>580014.54182770906</v>
      </c>
      <c r="S126" s="40">
        <f t="shared" si="103"/>
        <v>577112.0653754177</v>
      </c>
      <c r="T126" s="40">
        <f t="shared" si="104"/>
        <v>574226.48826786666</v>
      </c>
      <c r="V126" s="40">
        <v>46</v>
      </c>
      <c r="X126" s="40">
        <v>15</v>
      </c>
      <c r="Y126" s="40">
        <f t="shared" si="105"/>
        <v>240862.33729567225</v>
      </c>
      <c r="Z126" s="40">
        <f t="shared" si="106"/>
        <v>239659.34398624519</v>
      </c>
      <c r="AA126" s="40">
        <f t="shared" si="107"/>
        <v>238463.35094104128</v>
      </c>
    </row>
    <row r="127" spans="1:27">
      <c r="A127" s="40">
        <v>51</v>
      </c>
      <c r="C127" s="40">
        <v>16</v>
      </c>
      <c r="D127" s="39">
        <f t="shared" si="96"/>
        <v>698923.82294768805</v>
      </c>
      <c r="E127" s="39">
        <f t="shared" si="97"/>
        <v>695208.11105457833</v>
      </c>
      <c r="F127" s="39">
        <f t="shared" si="98"/>
        <v>691515.57099811581</v>
      </c>
      <c r="H127" s="40">
        <v>48</v>
      </c>
      <c r="J127" s="40">
        <v>16</v>
      </c>
      <c r="K127" s="40">
        <f t="shared" si="99"/>
        <v>400951.9387386092</v>
      </c>
      <c r="L127" s="40">
        <f t="shared" si="100"/>
        <v>398824.95149073534</v>
      </c>
      <c r="M127" s="40">
        <f t="shared" si="101"/>
        <v>396711.21925799671</v>
      </c>
      <c r="O127" s="40">
        <v>44</v>
      </c>
      <c r="Q127" s="40">
        <v>16</v>
      </c>
      <c r="R127" s="40">
        <f t="shared" si="102"/>
        <v>622772.42134293995</v>
      </c>
      <c r="S127" s="40">
        <f t="shared" si="103"/>
        <v>619461.55567101995</v>
      </c>
      <c r="T127" s="40">
        <f t="shared" si="104"/>
        <v>616171.33714309742</v>
      </c>
      <c r="V127" s="40">
        <v>46</v>
      </c>
      <c r="X127" s="40">
        <v>16</v>
      </c>
      <c r="Y127" s="40">
        <f t="shared" si="105"/>
        <v>258429.40805207999</v>
      </c>
      <c r="Z127" s="40">
        <f t="shared" si="106"/>
        <v>257058.48051115926</v>
      </c>
      <c r="AA127" s="40">
        <f t="shared" si="107"/>
        <v>255696.09635258463</v>
      </c>
    </row>
    <row r="128" spans="1:27">
      <c r="A128" s="40">
        <v>51</v>
      </c>
      <c r="C128" s="40">
        <v>17</v>
      </c>
      <c r="D128" s="39">
        <f t="shared" si="96"/>
        <v>747309.93813891872</v>
      </c>
      <c r="E128" s="39">
        <f t="shared" si="97"/>
        <v>743102.37566062412</v>
      </c>
      <c r="F128" s="39">
        <f t="shared" si="98"/>
        <v>738922.79379268584</v>
      </c>
      <c r="H128" s="40">
        <v>48</v>
      </c>
      <c r="J128" s="40">
        <v>17</v>
      </c>
      <c r="K128" s="40">
        <f t="shared" si="99"/>
        <v>428394.5411299371</v>
      </c>
      <c r="L128" s="40">
        <f t="shared" si="100"/>
        <v>425988.34181255248</v>
      </c>
      <c r="M128" s="40">
        <f t="shared" si="101"/>
        <v>423598.13080382295</v>
      </c>
      <c r="O128" s="40">
        <v>44</v>
      </c>
      <c r="Q128" s="40">
        <v>17</v>
      </c>
      <c r="R128" s="40">
        <f t="shared" si="102"/>
        <v>665886.61652079772</v>
      </c>
      <c r="S128" s="40">
        <f t="shared" si="103"/>
        <v>662137.48995431745</v>
      </c>
      <c r="T128" s="40">
        <f t="shared" si="104"/>
        <v>658413.29536452773</v>
      </c>
      <c r="V128" s="40">
        <v>46</v>
      </c>
      <c r="X128" s="40">
        <v>17</v>
      </c>
      <c r="Y128" s="40">
        <f t="shared" si="105"/>
        <v>276117.25241993798</v>
      </c>
      <c r="Z128" s="40">
        <f t="shared" si="106"/>
        <v>274566.36163935403</v>
      </c>
      <c r="AA128" s="40">
        <f t="shared" si="107"/>
        <v>273025.77595706796</v>
      </c>
    </row>
    <row r="129" spans="1:27">
      <c r="A129" s="40">
        <v>51</v>
      </c>
      <c r="C129" s="40">
        <v>18</v>
      </c>
      <c r="D129" s="39">
        <f t="shared" si="96"/>
        <v>796099.27095674304</v>
      </c>
      <c r="E129" s="39">
        <f t="shared" si="97"/>
        <v>791365.82522300817</v>
      </c>
      <c r="F129" s="39">
        <f t="shared" si="98"/>
        <v>786665.81774871738</v>
      </c>
      <c r="H129" s="40">
        <v>48</v>
      </c>
      <c r="J129" s="40">
        <v>18</v>
      </c>
      <c r="K129" s="40">
        <f t="shared" si="99"/>
        <v>456025.8114127054</v>
      </c>
      <c r="L129" s="40">
        <f t="shared" si="100"/>
        <v>453321.50332388096</v>
      </c>
      <c r="M129" s="40">
        <f t="shared" si="101"/>
        <v>450636.28122709447</v>
      </c>
      <c r="O129" s="40">
        <v>44</v>
      </c>
      <c r="Q129" s="40">
        <v>18</v>
      </c>
      <c r="R129" s="40">
        <f t="shared" si="102"/>
        <v>709360.09665847104</v>
      </c>
      <c r="S129" s="40">
        <f t="shared" si="103"/>
        <v>705142.38456438202</v>
      </c>
      <c r="T129" s="40">
        <f t="shared" si="104"/>
        <v>700954.46745669318</v>
      </c>
      <c r="V129" s="40">
        <v>46</v>
      </c>
      <c r="X129" s="40">
        <v>18</v>
      </c>
      <c r="Y129" s="40">
        <f t="shared" si="105"/>
        <v>293926.70071782504</v>
      </c>
      <c r="Z129" s="40">
        <f t="shared" si="106"/>
        <v>292183.66702460003</v>
      </c>
      <c r="AA129" s="40">
        <f t="shared" si="107"/>
        <v>290452.93500932649</v>
      </c>
    </row>
    <row r="130" spans="1:27">
      <c r="A130" s="40">
        <v>51</v>
      </c>
      <c r="C130" s="40">
        <v>19</v>
      </c>
      <c r="D130" s="39">
        <f t="shared" si="96"/>
        <v>845295.18154804921</v>
      </c>
      <c r="E130" s="39">
        <f t="shared" si="97"/>
        <v>840001.30554243561</v>
      </c>
      <c r="F130" s="39">
        <f t="shared" si="98"/>
        <v>834747.02145777084</v>
      </c>
      <c r="H130" s="40">
        <v>48</v>
      </c>
      <c r="J130" s="40">
        <v>19</v>
      </c>
      <c r="K130" s="40">
        <f t="shared" si="99"/>
        <v>483847.04667866771</v>
      </c>
      <c r="L130" s="40">
        <f t="shared" si="100"/>
        <v>480825.49709465523</v>
      </c>
      <c r="M130" s="40">
        <f t="shared" si="101"/>
        <v>477826.52124649688</v>
      </c>
      <c r="O130" s="40">
        <v>44</v>
      </c>
      <c r="Q130" s="40">
        <v>19</v>
      </c>
      <c r="R130" s="40">
        <f t="shared" si="102"/>
        <v>753195.85579729162</v>
      </c>
      <c r="S130" s="40">
        <f t="shared" si="103"/>
        <v>748478.77523706586</v>
      </c>
      <c r="T130" s="40">
        <f t="shared" si="104"/>
        <v>743796.97285117814</v>
      </c>
      <c r="V130" s="40">
        <v>46</v>
      </c>
      <c r="X130" s="40">
        <v>19</v>
      </c>
      <c r="Y130" s="40">
        <f t="shared" si="105"/>
        <v>311858.58897276007</v>
      </c>
      <c r="Z130" s="40">
        <f t="shared" si="106"/>
        <v>309911.08056850382</v>
      </c>
      <c r="AA130" s="40">
        <f t="shared" si="107"/>
        <v>307978.12183125393</v>
      </c>
    </row>
    <row r="131" spans="1:27">
      <c r="A131" s="40">
        <v>51</v>
      </c>
      <c r="C131" s="40">
        <v>20</v>
      </c>
      <c r="D131" s="39">
        <f t="shared" si="96"/>
        <v>894901.05806094955</v>
      </c>
      <c r="E131" s="39">
        <f t="shared" si="97"/>
        <v>889011.68435599201</v>
      </c>
      <c r="F131" s="39">
        <f t="shared" si="98"/>
        <v>883168.80035976344</v>
      </c>
      <c r="H131" s="40">
        <v>48</v>
      </c>
      <c r="J131" s="40">
        <v>20</v>
      </c>
      <c r="K131" s="40">
        <f t="shared" si="99"/>
        <v>511859.55293708353</v>
      </c>
      <c r="L131" s="40">
        <f t="shared" si="100"/>
        <v>508501.39082649688</v>
      </c>
      <c r="M131" s="40">
        <f t="shared" si="101"/>
        <v>505169.70636600844</v>
      </c>
      <c r="O131" s="40">
        <v>44</v>
      </c>
      <c r="Q131" s="40">
        <v>20</v>
      </c>
      <c r="R131" s="40">
        <f t="shared" si="102"/>
        <v>797396.91292893572</v>
      </c>
      <c r="S131" s="40">
        <f t="shared" si="103"/>
        <v>792149.2172545183</v>
      </c>
      <c r="T131" s="40">
        <f t="shared" si="104"/>
        <v>786942.94599220727</v>
      </c>
      <c r="V131" s="40">
        <v>46</v>
      </c>
      <c r="X131" s="40">
        <v>20</v>
      </c>
      <c r="Y131" s="40">
        <f t="shared" si="105"/>
        <v>329913.75895944779</v>
      </c>
      <c r="Z131" s="40">
        <f t="shared" si="106"/>
        <v>327749.29044705699</v>
      </c>
      <c r="AA131" s="40">
        <f t="shared" si="107"/>
        <v>325601.88782905473</v>
      </c>
    </row>
    <row r="132" spans="1:27">
      <c r="A132" s="40">
        <v>51</v>
      </c>
      <c r="C132" s="40">
        <v>21</v>
      </c>
      <c r="D132" s="39">
        <f t="shared" si="96"/>
        <v>944920.31687812414</v>
      </c>
      <c r="E132" s="39">
        <f t="shared" si="97"/>
        <v>938399.85150623624</v>
      </c>
      <c r="F132" s="39">
        <f t="shared" si="98"/>
        <v>931933.5668623118</v>
      </c>
      <c r="H132" s="40">
        <v>48</v>
      </c>
      <c r="J132" s="40">
        <v>21</v>
      </c>
      <c r="K132" s="40">
        <f t="shared" si="99"/>
        <v>540064.64517602592</v>
      </c>
      <c r="L132" s="40">
        <f t="shared" si="100"/>
        <v>536350.25889416249</v>
      </c>
      <c r="M132" s="40">
        <f t="shared" si="101"/>
        <v>532666.69690181722</v>
      </c>
      <c r="O132" s="40">
        <v>44</v>
      </c>
      <c r="Q132" s="40">
        <v>21</v>
      </c>
      <c r="R132" s="40">
        <f t="shared" si="102"/>
        <v>841966.31220334349</v>
      </c>
      <c r="S132" s="40">
        <f t="shared" si="103"/>
        <v>836156.28559585533</v>
      </c>
      <c r="T132" s="40">
        <f t="shared" si="104"/>
        <v>830394.53644298541</v>
      </c>
      <c r="V132" s="40">
        <v>46</v>
      </c>
      <c r="X132" s="40">
        <v>21</v>
      </c>
      <c r="Y132" s="40">
        <f t="shared" si="105"/>
        <v>348093.05823979399</v>
      </c>
      <c r="Z132" s="40">
        <f t="shared" si="106"/>
        <v>345698.98913735111</v>
      </c>
      <c r="AA132" s="40">
        <f t="shared" si="107"/>
        <v>343324.78751059313</v>
      </c>
    </row>
    <row r="133" spans="1:27">
      <c r="A133" s="40">
        <v>51</v>
      </c>
      <c r="C133" s="40">
        <v>22</v>
      </c>
      <c r="D133" s="39">
        <f t="shared" si="96"/>
        <v>995356.40285210847</v>
      </c>
      <c r="E133" s="39">
        <f t="shared" si="97"/>
        <v>988168.71911159693</v>
      </c>
      <c r="F133" s="39">
        <f t="shared" si="98"/>
        <v>981043.75046091981</v>
      </c>
      <c r="H133" s="40">
        <v>48</v>
      </c>
      <c r="J133" s="40">
        <v>22</v>
      </c>
      <c r="K133" s="40">
        <f t="shared" si="99"/>
        <v>568463.64742411103</v>
      </c>
      <c r="L133" s="40">
        <f t="shared" si="100"/>
        <v>564373.18238725106</v>
      </c>
      <c r="M133" s="40">
        <f t="shared" si="101"/>
        <v>560318.35800938995</v>
      </c>
      <c r="O133" s="40">
        <v>44</v>
      </c>
      <c r="Q133" s="40">
        <v>22</v>
      </c>
      <c r="R133" s="40">
        <f t="shared" si="102"/>
        <v>886907.12313837127</v>
      </c>
      <c r="S133" s="40">
        <f t="shared" si="103"/>
        <v>880502.57508899015</v>
      </c>
      <c r="T133" s="40">
        <f t="shared" si="104"/>
        <v>874153.90899278992</v>
      </c>
      <c r="V133" s="40">
        <v>46</v>
      </c>
      <c r="X133" s="40">
        <v>22</v>
      </c>
      <c r="Y133" s="40">
        <f t="shared" si="105"/>
        <v>366397.34020269255</v>
      </c>
      <c r="Z133" s="40">
        <f t="shared" si="106"/>
        <v>363760.87344445958</v>
      </c>
      <c r="AA133" s="40">
        <f t="shared" si="107"/>
        <v>361147.37850284023</v>
      </c>
    </row>
    <row r="134" spans="1:27">
      <c r="A134" s="40">
        <v>51</v>
      </c>
      <c r="C134" s="40">
        <v>23</v>
      </c>
      <c r="D134" s="39">
        <f t="shared" si="96"/>
        <v>1046212.7895425427</v>
      </c>
      <c r="E134" s="39">
        <f t="shared" si="97"/>
        <v>1038321.2217380822</v>
      </c>
      <c r="F134" s="39">
        <f t="shared" si="98"/>
        <v>1030501.797860018</v>
      </c>
      <c r="H134" s="40">
        <v>48</v>
      </c>
      <c r="J134" s="40">
        <v>23</v>
      </c>
      <c r="K134" s="40">
        <f t="shared" si="99"/>
        <v>597057.89281265181</v>
      </c>
      <c r="L134" s="40">
        <f t="shared" si="100"/>
        <v>592571.24915217143</v>
      </c>
      <c r="M134" s="40">
        <f t="shared" si="101"/>
        <v>588125.55971069273</v>
      </c>
      <c r="O134" s="40">
        <v>44</v>
      </c>
      <c r="Q134" s="40">
        <v>23</v>
      </c>
      <c r="R134" s="40">
        <f t="shared" si="102"/>
        <v>932222.44083119102</v>
      </c>
      <c r="S134" s="40">
        <f t="shared" si="103"/>
        <v>925190.70056363451</v>
      </c>
      <c r="T134" s="40">
        <f t="shared" si="104"/>
        <v>918223.24376482214</v>
      </c>
      <c r="V134" s="40">
        <v>46</v>
      </c>
      <c r="X134" s="40">
        <v>23</v>
      </c>
      <c r="Y134" s="40">
        <f t="shared" si="105"/>
        <v>384827.46410408604</v>
      </c>
      <c r="Z134" s="40">
        <f t="shared" si="106"/>
        <v>381935.64452848746</v>
      </c>
      <c r="AA134" s="40">
        <f t="shared" si="107"/>
        <v>379070.22156941873</v>
      </c>
    </row>
    <row r="135" spans="1:27">
      <c r="A135" s="40">
        <v>51</v>
      </c>
      <c r="C135" s="40">
        <v>24</v>
      </c>
      <c r="D135" s="39">
        <f t="shared" si="96"/>
        <v>1097492.9794553972</v>
      </c>
      <c r="E135" s="39">
        <f t="shared" si="97"/>
        <v>1088860.3165723134</v>
      </c>
      <c r="F135" s="39">
        <f t="shared" si="98"/>
        <v>1080310.1730948598</v>
      </c>
      <c r="H135" s="40">
        <v>48</v>
      </c>
      <c r="J135" s="40">
        <v>24</v>
      </c>
      <c r="K135" s="40">
        <f t="shared" si="99"/>
        <v>625848.72363823873</v>
      </c>
      <c r="L135" s="40">
        <f t="shared" si="100"/>
        <v>620945.55383437255</v>
      </c>
      <c r="M135" s="40">
        <f t="shared" si="101"/>
        <v>616089.17692156532</v>
      </c>
      <c r="O135" s="40">
        <v>44</v>
      </c>
      <c r="Q135" s="40">
        <v>24</v>
      </c>
      <c r="R135" s="40">
        <f t="shared" si="102"/>
        <v>977915.38617145095</v>
      </c>
      <c r="S135" s="40">
        <f t="shared" si="103"/>
        <v>970223.29700547934</v>
      </c>
      <c r="T135" s="40">
        <f t="shared" si="104"/>
        <v>962604.736324823</v>
      </c>
      <c r="V135" s="40">
        <v>46</v>
      </c>
      <c r="X135" s="40">
        <v>24</v>
      </c>
      <c r="Y135" s="40">
        <f t="shared" si="105"/>
        <v>403384.29510730162</v>
      </c>
      <c r="Z135" s="40">
        <f t="shared" si="106"/>
        <v>400224.00793179055</v>
      </c>
      <c r="AA135" s="40">
        <f t="shared" si="107"/>
        <v>397093.8806282467</v>
      </c>
    </row>
    <row r="136" spans="1:27">
      <c r="A136" s="40">
        <v>52</v>
      </c>
      <c r="B136" s="39">
        <f>B124*1.05</f>
        <v>44320.5</v>
      </c>
      <c r="C136" s="40">
        <v>25</v>
      </c>
      <c r="D136" s="39">
        <f t="shared" ref="D136:D147" si="108">($B$136+$D135)*(1+$D$111)</f>
        <v>1151328.5917841922</v>
      </c>
      <c r="E136" s="39">
        <f t="shared" ref="E136:E147" si="109">($B$136+$E135)*(1+$E$111)</f>
        <v>1141915.7520333917</v>
      </c>
      <c r="H136" s="40">
        <v>49</v>
      </c>
      <c r="I136" s="39">
        <f>I124*1.05</f>
        <v>25743.375</v>
      </c>
      <c r="J136" s="40">
        <v>25</v>
      </c>
      <c r="K136" s="40">
        <f t="shared" ref="K136:K147" si="110">($I$136+$K135)*(1+$K$111)</f>
        <v>656071.79431637656</v>
      </c>
      <c r="L136" s="40">
        <f t="shared" ref="L136:L147" si="111">($I$136+$L135)*(1+$L$111)</f>
        <v>650730.73463958746</v>
      </c>
      <c r="O136" s="40">
        <v>45</v>
      </c>
      <c r="P136" s="39">
        <f>P124*1.05</f>
        <v>39491.550000000003</v>
      </c>
      <c r="Q136" s="40">
        <v>25</v>
      </c>
      <c r="R136" s="40">
        <f t="shared" ref="R136:R147" si="112">($P$136+$R135)*(1+$R$111)</f>
        <v>1025885.3273062131</v>
      </c>
      <c r="S136" s="40">
        <f t="shared" ref="S136:S147" si="113">($P$136+$S135)*(1+$S$111)</f>
        <v>1017498.0656178134</v>
      </c>
      <c r="V136" s="40">
        <v>47</v>
      </c>
      <c r="W136" s="39">
        <f>W124*1.05</f>
        <v>16592.625</v>
      </c>
      <c r="X136" s="40">
        <v>25</v>
      </c>
      <c r="Y136" s="40">
        <f t="shared" ref="Y136:Y147" si="114">($W$136+$Y135)*(1+$Y$111)</f>
        <v>422864.26143303933</v>
      </c>
      <c r="Z136" s="40">
        <f t="shared" ref="Z136:Z147" si="115">($W$136+$Z135)*(1+$Z$111)</f>
        <v>419421.7368876143</v>
      </c>
    </row>
    <row r="137" spans="1:27">
      <c r="A137" s="40">
        <v>52</v>
      </c>
      <c r="C137" s="40">
        <v>26</v>
      </c>
      <c r="D137" s="39">
        <f t="shared" si="108"/>
        <v>1205612.8342157272</v>
      </c>
      <c r="E137" s="39">
        <f t="shared" si="109"/>
        <v>1195380.1564761493</v>
      </c>
      <c r="H137" s="40">
        <v>49</v>
      </c>
      <c r="J137" s="40">
        <v>26</v>
      </c>
      <c r="K137" s="40">
        <f t="shared" si="110"/>
        <v>686502.64860542666</v>
      </c>
      <c r="L137" s="40">
        <f t="shared" si="111"/>
        <v>680702.07282483496</v>
      </c>
      <c r="M137" s="40"/>
      <c r="O137" s="40">
        <v>45</v>
      </c>
      <c r="Q137" s="40">
        <v>26</v>
      </c>
      <c r="R137" s="40">
        <f t="shared" si="112"/>
        <v>1074255.0179504314</v>
      </c>
      <c r="S137" s="40">
        <f t="shared" si="113"/>
        <v>1065137.2439048674</v>
      </c>
      <c r="T137" s="40"/>
      <c r="V137" s="40">
        <v>47</v>
      </c>
      <c r="X137" s="40">
        <v>26</v>
      </c>
      <c r="Y137" s="40">
        <f t="shared" si="114"/>
        <v>442478.15252726647</v>
      </c>
      <c r="Z137" s="40">
        <f t="shared" si="115"/>
        <v>438739.45164941193</v>
      </c>
      <c r="AA137" s="40"/>
    </row>
    <row r="138" spans="1:27">
      <c r="A138" s="40">
        <v>52</v>
      </c>
      <c r="C138" s="40">
        <v>27</v>
      </c>
      <c r="D138" s="39">
        <f t="shared" si="108"/>
        <v>1260349.4453341914</v>
      </c>
      <c r="E138" s="39">
        <f t="shared" si="109"/>
        <v>1249256.6823698198</v>
      </c>
      <c r="H138" s="40">
        <v>49</v>
      </c>
      <c r="J138" s="40">
        <v>27</v>
      </c>
      <c r="K138" s="40">
        <f t="shared" si="110"/>
        <v>717142.71501771396</v>
      </c>
      <c r="L138" s="40">
        <f t="shared" si="111"/>
        <v>710860.73187374021</v>
      </c>
      <c r="M138" s="40"/>
      <c r="O138" s="40">
        <v>45</v>
      </c>
      <c r="Q138" s="40">
        <v>27</v>
      </c>
      <c r="R138" s="40">
        <f t="shared" si="112"/>
        <v>1123027.7893500184</v>
      </c>
      <c r="S138" s="40">
        <f t="shared" si="113"/>
        <v>1113143.6408578842</v>
      </c>
      <c r="T138" s="40"/>
      <c r="V138" s="40">
        <v>47</v>
      </c>
      <c r="X138" s="40">
        <v>27</v>
      </c>
      <c r="Y138" s="40">
        <f t="shared" si="114"/>
        <v>462226.88912276644</v>
      </c>
      <c r="Z138" s="40">
        <f t="shared" si="115"/>
        <v>458177.90212847077</v>
      </c>
      <c r="AA138" s="40"/>
    </row>
    <row r="139" spans="1:27">
      <c r="A139" s="40">
        <v>52</v>
      </c>
      <c r="C139" s="40">
        <v>28</v>
      </c>
      <c r="D139" s="39">
        <f t="shared" si="108"/>
        <v>1315542.1948786429</v>
      </c>
      <c r="E139" s="39">
        <f t="shared" si="109"/>
        <v>1303548.5064839206</v>
      </c>
      <c r="H139" s="40">
        <v>49</v>
      </c>
      <c r="J139" s="40">
        <v>28</v>
      </c>
      <c r="K139" s="40">
        <f t="shared" si="110"/>
        <v>747993.43188658566</v>
      </c>
      <c r="L139" s="40">
        <f t="shared" si="111"/>
        <v>741207.8825417012</v>
      </c>
      <c r="M139" s="40"/>
      <c r="O139" s="40">
        <v>45</v>
      </c>
      <c r="Q139" s="40">
        <v>28</v>
      </c>
      <c r="R139" s="40">
        <f t="shared" si="112"/>
        <v>1172207.0005112686</v>
      </c>
      <c r="S139" s="40">
        <f t="shared" si="113"/>
        <v>1161520.0871207472</v>
      </c>
      <c r="T139" s="40"/>
      <c r="V139" s="40">
        <v>47</v>
      </c>
      <c r="X139" s="40">
        <v>28</v>
      </c>
      <c r="Y139" s="40">
        <f t="shared" si="114"/>
        <v>482111.39828236046</v>
      </c>
      <c r="Z139" s="40">
        <f t="shared" si="115"/>
        <v>477737.84292302374</v>
      </c>
      <c r="AA139" s="40"/>
    </row>
    <row r="140" spans="1:27">
      <c r="A140" s="40">
        <v>52</v>
      </c>
      <c r="C140" s="40">
        <v>29</v>
      </c>
      <c r="D140" s="39">
        <f t="shared" si="108"/>
        <v>1371194.8840026315</v>
      </c>
      <c r="E140" s="39">
        <f t="shared" si="109"/>
        <v>1358258.8300755676</v>
      </c>
      <c r="H140" s="40">
        <v>49</v>
      </c>
      <c r="J140" s="40">
        <v>29</v>
      </c>
      <c r="K140" s="40">
        <f t="shared" si="110"/>
        <v>779056.24743393087</v>
      </c>
      <c r="L140" s="40">
        <f t="shared" si="111"/>
        <v>771744.70290133695</v>
      </c>
      <c r="M140" s="40"/>
      <c r="O140" s="40">
        <v>45</v>
      </c>
      <c r="Q140" s="40">
        <v>29</v>
      </c>
      <c r="R140" s="40">
        <f t="shared" si="112"/>
        <v>1221796.0384321958</v>
      </c>
      <c r="S140" s="40">
        <f t="shared" si="113"/>
        <v>1210269.4351568865</v>
      </c>
      <c r="T140" s="40"/>
      <c r="V140" s="40">
        <v>47</v>
      </c>
      <c r="X140" s="40">
        <v>29</v>
      </c>
      <c r="Y140" s="40">
        <f t="shared" si="114"/>
        <v>502132.61344242666</v>
      </c>
      <c r="Z140" s="40">
        <f t="shared" si="115"/>
        <v>497420.03334754269</v>
      </c>
      <c r="AA140" s="40"/>
    </row>
    <row r="141" spans="1:27">
      <c r="A141" s="40">
        <v>52</v>
      </c>
      <c r="C141" s="40">
        <v>30</v>
      </c>
      <c r="D141" s="39">
        <f t="shared" si="108"/>
        <v>1427311.3455359868</v>
      </c>
      <c r="E141" s="39">
        <f t="shared" si="109"/>
        <v>1413390.8790782336</v>
      </c>
      <c r="H141" s="40">
        <v>49</v>
      </c>
      <c r="J141" s="40">
        <v>30</v>
      </c>
      <c r="K141" s="40">
        <f t="shared" si="110"/>
        <v>810332.61983816407</v>
      </c>
      <c r="L141" s="40">
        <f t="shared" si="111"/>
        <v>802472.37838822033</v>
      </c>
      <c r="M141" s="40"/>
      <c r="O141" s="40">
        <v>45</v>
      </c>
      <c r="Q141" s="40">
        <v>30</v>
      </c>
      <c r="R141" s="40">
        <f t="shared" si="112"/>
        <v>1271798.3183357974</v>
      </c>
      <c r="S141" s="40">
        <f t="shared" si="113"/>
        <v>1259394.5594174711</v>
      </c>
      <c r="T141" s="40"/>
      <c r="V141" s="40">
        <v>47</v>
      </c>
      <c r="X141" s="40">
        <v>30</v>
      </c>
      <c r="Y141" s="40">
        <f t="shared" si="114"/>
        <v>522291.47445671831</v>
      </c>
      <c r="Z141" s="40">
        <f t="shared" si="115"/>
        <v>517225.23746221489</v>
      </c>
      <c r="AA141" s="40"/>
    </row>
    <row r="142" spans="1:27">
      <c r="A142" s="40">
        <v>52</v>
      </c>
      <c r="C142" s="40">
        <v>31</v>
      </c>
      <c r="D142" s="39">
        <f t="shared" si="108"/>
        <v>1483895.4442487867</v>
      </c>
      <c r="E142" s="39">
        <f t="shared" si="109"/>
        <v>1468947.9042919618</v>
      </c>
      <c r="H142" s="40">
        <v>49</v>
      </c>
      <c r="J142" s="40">
        <v>31</v>
      </c>
      <c r="K142" s="40">
        <f t="shared" si="110"/>
        <v>841824.01730267645</v>
      </c>
      <c r="L142" s="40">
        <f t="shared" si="111"/>
        <v>833392.10184689681</v>
      </c>
      <c r="M142" s="40"/>
      <c r="O142" s="40">
        <v>45</v>
      </c>
      <c r="Q142" s="40">
        <v>31</v>
      </c>
      <c r="R142" s="40">
        <f t="shared" si="112"/>
        <v>1322217.2839052624</v>
      </c>
      <c r="S142" s="40">
        <f t="shared" si="113"/>
        <v>1308898.3565108976</v>
      </c>
      <c r="T142" s="40"/>
      <c r="V142" s="40">
        <v>47</v>
      </c>
      <c r="X142" s="40">
        <v>31</v>
      </c>
      <c r="Y142" s="40">
        <f t="shared" si="114"/>
        <v>542588.92764048325</v>
      </c>
      <c r="Z142" s="40">
        <f t="shared" si="115"/>
        <v>537154.22410260374</v>
      </c>
      <c r="AA142" s="40"/>
    </row>
    <row r="143" spans="1:27">
      <c r="A143" s="40">
        <v>52</v>
      </c>
      <c r="C143" s="40">
        <v>32</v>
      </c>
      <c r="D143" s="39">
        <f t="shared" si="108"/>
        <v>1540951.0771175264</v>
      </c>
      <c r="E143" s="39">
        <f t="shared" si="109"/>
        <v>1524933.1815750459</v>
      </c>
      <c r="H143" s="40">
        <v>49</v>
      </c>
      <c r="J143" s="40">
        <v>32</v>
      </c>
      <c r="K143" s="40">
        <f t="shared" si="110"/>
        <v>873531.91812475736</v>
      </c>
      <c r="L143" s="40">
        <f t="shared" si="111"/>
        <v>864505.07357718993</v>
      </c>
      <c r="M143" s="40"/>
      <c r="O143" s="40">
        <v>45</v>
      </c>
      <c r="Q143" s="40">
        <v>32</v>
      </c>
      <c r="R143" s="40">
        <f t="shared" si="112"/>
        <v>1373056.4075211396</v>
      </c>
      <c r="S143" s="40">
        <f t="shared" si="113"/>
        <v>1358783.745373586</v>
      </c>
      <c r="T143" s="40"/>
      <c r="V143" s="40">
        <v>47</v>
      </c>
      <c r="X143" s="40">
        <v>32</v>
      </c>
      <c r="Y143" s="40">
        <f t="shared" si="114"/>
        <v>563025.92581488658</v>
      </c>
      <c r="Z143" s="40">
        <f t="shared" si="115"/>
        <v>557207.76690949511</v>
      </c>
      <c r="AA143" s="40"/>
    </row>
    <row r="144" spans="1:27">
      <c r="A144" s="40">
        <v>52</v>
      </c>
      <c r="C144" s="40">
        <v>33</v>
      </c>
      <c r="D144" s="39">
        <f t="shared" si="108"/>
        <v>1598482.1735935058</v>
      </c>
      <c r="E144" s="39">
        <f t="shared" si="109"/>
        <v>1581350.0120371871</v>
      </c>
      <c r="H144" s="40">
        <v>49</v>
      </c>
      <c r="J144" s="40">
        <v>33</v>
      </c>
      <c r="K144" s="40">
        <f t="shared" si="110"/>
        <v>905457.81076499005</v>
      </c>
      <c r="L144" s="40">
        <f t="shared" si="111"/>
        <v>895812.50138079748</v>
      </c>
      <c r="M144" s="40"/>
      <c r="O144" s="40">
        <v>45</v>
      </c>
      <c r="Q144" s="40">
        <v>33</v>
      </c>
      <c r="R144" s="40">
        <f t="shared" si="112"/>
        <v>1424319.1905004825</v>
      </c>
      <c r="S144" s="40">
        <f t="shared" si="113"/>
        <v>1409053.6674420908</v>
      </c>
      <c r="T144" s="40"/>
      <c r="V144" s="40">
        <v>47</v>
      </c>
      <c r="X144" s="40">
        <v>33</v>
      </c>
      <c r="Y144" s="40">
        <f t="shared" si="114"/>
        <v>583603.42835173896</v>
      </c>
      <c r="Z144" s="40">
        <f t="shared" si="115"/>
        <v>577386.64435892948</v>
      </c>
      <c r="AA144" s="40"/>
    </row>
    <row r="145" spans="1:27">
      <c r="A145" s="40">
        <v>52</v>
      </c>
      <c r="C145" s="40">
        <v>34</v>
      </c>
      <c r="D145" s="39">
        <f t="shared" si="108"/>
        <v>1656492.6958734517</v>
      </c>
      <c r="E145" s="39">
        <f t="shared" si="109"/>
        <v>1638201.7222341406</v>
      </c>
      <c r="H145" s="40">
        <v>49</v>
      </c>
      <c r="J145" s="40">
        <v>34</v>
      </c>
      <c r="K145" s="40">
        <f t="shared" si="110"/>
        <v>937603.1939171243</v>
      </c>
      <c r="L145" s="40">
        <f t="shared" si="111"/>
        <v>927315.6006081776</v>
      </c>
      <c r="M145" s="40"/>
      <c r="O145" s="40">
        <v>45</v>
      </c>
      <c r="Q145" s="40">
        <v>34</v>
      </c>
      <c r="R145" s="40">
        <f t="shared" si="112"/>
        <v>1476009.1633379865</v>
      </c>
      <c r="S145" s="40">
        <f t="shared" si="113"/>
        <v>1459711.0868265405</v>
      </c>
      <c r="T145" s="40"/>
      <c r="V145" s="40">
        <v>47</v>
      </c>
      <c r="X145" s="40">
        <v>34</v>
      </c>
      <c r="Y145" s="40">
        <f t="shared" si="114"/>
        <v>604322.40121853212</v>
      </c>
      <c r="Z145" s="40">
        <f t="shared" si="115"/>
        <v>597691.63979242288</v>
      </c>
      <c r="AA145" s="40"/>
    </row>
    <row r="146" spans="1:27">
      <c r="A146" s="40">
        <v>52</v>
      </c>
      <c r="C146" s="40">
        <v>35</v>
      </c>
      <c r="D146" s="39">
        <f t="shared" si="108"/>
        <v>1714986.6391723971</v>
      </c>
      <c r="E146" s="39">
        <f t="shared" si="109"/>
        <v>1695491.6643638622</v>
      </c>
      <c r="H146" s="40">
        <v>49</v>
      </c>
      <c r="J146" s="40">
        <v>35</v>
      </c>
      <c r="K146" s="40">
        <f t="shared" si="110"/>
        <v>969969.57657842955</v>
      </c>
      <c r="L146" s="40">
        <f t="shared" si="111"/>
        <v>959015.59420572885</v>
      </c>
      <c r="M146" s="40"/>
      <c r="O146" s="40">
        <v>45</v>
      </c>
      <c r="Q146" s="40">
        <v>35</v>
      </c>
      <c r="R146" s="40">
        <f t="shared" si="112"/>
        <v>1528129.8859491362</v>
      </c>
      <c r="S146" s="40">
        <f t="shared" si="113"/>
        <v>1510758.9904854121</v>
      </c>
      <c r="T146" s="40"/>
      <c r="V146" s="40">
        <v>47</v>
      </c>
      <c r="X146" s="40">
        <v>35</v>
      </c>
      <c r="Y146" s="40">
        <f t="shared" si="114"/>
        <v>625183.8170237845</v>
      </c>
      <c r="Z146" s="40">
        <f t="shared" si="115"/>
        <v>618123.54144737555</v>
      </c>
      <c r="AA146" s="40"/>
    </row>
    <row r="147" spans="1:27">
      <c r="A147" s="40">
        <v>52</v>
      </c>
      <c r="C147" s="40">
        <v>36</v>
      </c>
      <c r="D147" s="39">
        <f t="shared" si="108"/>
        <v>1773968.0319988336</v>
      </c>
      <c r="E147" s="39">
        <f t="shared" si="109"/>
        <v>1753223.2164641672</v>
      </c>
      <c r="H147" s="40">
        <v>49</v>
      </c>
      <c r="J147" s="40">
        <v>36</v>
      </c>
      <c r="K147" s="40">
        <f t="shared" si="110"/>
        <v>1002558.4781205312</v>
      </c>
      <c r="L147" s="40">
        <f t="shared" si="111"/>
        <v>990913.71276326478</v>
      </c>
      <c r="M147" s="40"/>
      <c r="O147" s="40">
        <v>45</v>
      </c>
      <c r="Q147" s="40">
        <v>36</v>
      </c>
      <c r="R147" s="40">
        <f t="shared" si="112"/>
        <v>1580684.947915379</v>
      </c>
      <c r="S147" s="40">
        <f t="shared" si="113"/>
        <v>1562200.3884016541</v>
      </c>
      <c r="T147" s="40"/>
      <c r="V147" s="40">
        <v>47</v>
      </c>
      <c r="X147" s="40">
        <v>36</v>
      </c>
      <c r="Y147" s="40">
        <f t="shared" si="114"/>
        <v>646188.65506269794</v>
      </c>
      <c r="Z147" s="40">
        <f t="shared" si="115"/>
        <v>638683.14248767169</v>
      </c>
      <c r="AA147" s="40"/>
    </row>
    <row r="148" spans="1:27">
      <c r="A148" s="40">
        <v>53</v>
      </c>
      <c r="B148" s="39">
        <f>B136*1.05</f>
        <v>46536.525000000001</v>
      </c>
      <c r="C148" s="40">
        <v>37</v>
      </c>
      <c r="D148" s="39">
        <f t="shared" ref="D148:D159" si="116">($B$148+$D147)*(1+$D$111)</f>
        <v>1835675.428307157</v>
      </c>
      <c r="H148" s="40">
        <v>50</v>
      </c>
      <c r="I148" s="39">
        <f>I136*1.05</f>
        <v>27030.543750000001</v>
      </c>
      <c r="J148" s="40">
        <v>37</v>
      </c>
      <c r="K148" s="40">
        <f t="shared" ref="K148:K159" si="117">($I$148+$K147)*(1+$K$111)</f>
        <v>1036667.446395891</v>
      </c>
      <c r="M148" s="40"/>
      <c r="O148" s="40">
        <v>46</v>
      </c>
      <c r="P148" s="39">
        <f>P136*1.05</f>
        <v>41466.127500000002</v>
      </c>
      <c r="Q148" s="40">
        <v>37</v>
      </c>
      <c r="R148" s="40">
        <f t="shared" ref="R148:R159" si="118">($P$148+$R147)*(1+$R$111)</f>
        <v>1635669.0010438403</v>
      </c>
      <c r="T148" s="40"/>
      <c r="V148" s="40">
        <v>48</v>
      </c>
      <c r="W148" s="39">
        <f>W136*1.05</f>
        <v>17422.256250000002</v>
      </c>
      <c r="X148" s="40">
        <v>37</v>
      </c>
      <c r="Y148" s="40">
        <f t="shared" ref="Y148:Y159" si="119">($W$148+$Y147)*(1+$Y$111)</f>
        <v>668173.23632797273</v>
      </c>
    </row>
    <row r="149" spans="1:27">
      <c r="A149" s="40">
        <v>53</v>
      </c>
      <c r="C149" s="40">
        <v>38</v>
      </c>
      <c r="D149" s="39">
        <f t="shared" si="116"/>
        <v>1897897.0529180497</v>
      </c>
      <c r="H149" s="40">
        <v>50</v>
      </c>
      <c r="J149" s="40">
        <v>38</v>
      </c>
      <c r="K149" s="40">
        <f t="shared" si="117"/>
        <v>1071010.9138281438</v>
      </c>
      <c r="L149" s="40"/>
      <c r="M149" s="40"/>
      <c r="O149" s="40">
        <v>46</v>
      </c>
      <c r="Q149" s="40">
        <v>38</v>
      </c>
      <c r="R149" s="40">
        <f t="shared" si="118"/>
        <v>1691111.2546150389</v>
      </c>
      <c r="S149" s="40"/>
      <c r="T149" s="40"/>
      <c r="V149" s="40">
        <v>48</v>
      </c>
      <c r="X149" s="40">
        <v>38</v>
      </c>
      <c r="Y149" s="40">
        <f t="shared" si="119"/>
        <v>690308.96158944629</v>
      </c>
    </row>
    <row r="150" spans="1:27">
      <c r="A150" s="40">
        <v>53</v>
      </c>
      <c r="C150" s="40">
        <v>39</v>
      </c>
      <c r="D150" s="39">
        <f t="shared" si="116"/>
        <v>1960637.1910673666</v>
      </c>
      <c r="H150" s="40">
        <v>50</v>
      </c>
      <c r="J150" s="40">
        <v>39</v>
      </c>
      <c r="K150" s="40">
        <f t="shared" si="117"/>
        <v>1105590.4925989935</v>
      </c>
      <c r="L150" s="40"/>
      <c r="M150" s="40"/>
      <c r="O150" s="40">
        <v>46</v>
      </c>
      <c r="Q150" s="40">
        <v>39</v>
      </c>
      <c r="R150" s="40">
        <f t="shared" si="118"/>
        <v>1747015.5269659974</v>
      </c>
      <c r="S150" s="40"/>
      <c r="T150" s="40"/>
      <c r="V150" s="40">
        <v>48</v>
      </c>
      <c r="X150" s="40">
        <v>39</v>
      </c>
      <c r="Y150" s="40">
        <f t="shared" si="119"/>
        <v>712596.86996209249</v>
      </c>
    </row>
    <row r="151" spans="1:27">
      <c r="A151" s="40">
        <v>53</v>
      </c>
      <c r="C151" s="40">
        <v>40</v>
      </c>
      <c r="D151" s="39">
        <f t="shared" si="116"/>
        <v>2023900.1637012612</v>
      </c>
      <c r="H151" s="40">
        <v>50</v>
      </c>
      <c r="J151" s="40">
        <v>40</v>
      </c>
      <c r="K151" s="40">
        <f t="shared" si="117"/>
        <v>1140407.8059738928</v>
      </c>
      <c r="L151" s="40"/>
      <c r="M151" s="40"/>
      <c r="O151" s="40">
        <v>46</v>
      </c>
      <c r="Q151" s="40">
        <v>40</v>
      </c>
      <c r="R151" s="40">
        <f t="shared" si="118"/>
        <v>1803385.6682532139</v>
      </c>
      <c r="S151" s="40"/>
      <c r="T151" s="40"/>
      <c r="V151" s="40">
        <v>48</v>
      </c>
      <c r="X151" s="40">
        <v>40</v>
      </c>
      <c r="Y151" s="40">
        <f t="shared" si="119"/>
        <v>735038.00770480058</v>
      </c>
    </row>
    <row r="152" spans="1:27">
      <c r="A152" s="40">
        <v>53</v>
      </c>
      <c r="C152" s="40">
        <v>41</v>
      </c>
      <c r="D152" s="39">
        <f t="shared" si="116"/>
        <v>2087690.3277737715</v>
      </c>
      <c r="H152" s="40">
        <v>50</v>
      </c>
      <c r="J152" s="40">
        <v>41</v>
      </c>
      <c r="K152" s="40">
        <f t="shared" si="117"/>
        <v>1175464.4883782445</v>
      </c>
      <c r="L152" s="40"/>
      <c r="M152" s="40"/>
      <c r="O152" s="40">
        <v>46</v>
      </c>
      <c r="Q152" s="40">
        <v>41</v>
      </c>
      <c r="R152" s="40">
        <f t="shared" si="118"/>
        <v>1860225.5607178239</v>
      </c>
      <c r="S152" s="40"/>
      <c r="T152" s="40"/>
      <c r="V152" s="40">
        <v>48</v>
      </c>
      <c r="X152" s="40">
        <v>41</v>
      </c>
      <c r="Y152" s="40">
        <f t="shared" si="119"/>
        <v>757633.42826948978</v>
      </c>
    </row>
    <row r="153" spans="1:27">
      <c r="A153" s="40">
        <v>53</v>
      </c>
      <c r="C153" s="40">
        <v>42</v>
      </c>
      <c r="D153" s="39">
        <f t="shared" si="116"/>
        <v>2152012.0765468865</v>
      </c>
      <c r="H153" s="40">
        <v>50</v>
      </c>
      <c r="J153" s="40">
        <v>42</v>
      </c>
      <c r="K153" s="40">
        <f t="shared" si="117"/>
        <v>1210762.1854741261</v>
      </c>
      <c r="L153" s="40"/>
      <c r="M153" s="40"/>
      <c r="O153" s="40">
        <v>46</v>
      </c>
      <c r="Q153" s="40">
        <v>42</v>
      </c>
      <c r="R153" s="40">
        <f t="shared" si="118"/>
        <v>1917539.1189529723</v>
      </c>
      <c r="S153" s="40"/>
      <c r="T153" s="40"/>
      <c r="V153" s="40">
        <v>48</v>
      </c>
      <c r="X153" s="40">
        <v>42</v>
      </c>
      <c r="Y153" s="40">
        <f t="shared" si="119"/>
        <v>780384.19235056126</v>
      </c>
    </row>
    <row r="154" spans="1:27">
      <c r="A154" s="40">
        <v>53</v>
      </c>
      <c r="C154" s="40">
        <v>43</v>
      </c>
      <c r="D154" s="39">
        <f t="shared" si="116"/>
        <v>2216869.8398931106</v>
      </c>
      <c r="H154" s="40">
        <v>50</v>
      </c>
      <c r="J154" s="40">
        <v>43</v>
      </c>
      <c r="K154" s="40">
        <f t="shared" si="117"/>
        <v>1246302.554237542</v>
      </c>
      <c r="L154" s="40"/>
      <c r="M154" s="40"/>
      <c r="O154" s="40">
        <v>46</v>
      </c>
      <c r="Q154" s="40">
        <v>43</v>
      </c>
      <c r="R154" s="40">
        <f t="shared" si="118"/>
        <v>1975330.2901734137</v>
      </c>
      <c r="S154" s="40"/>
      <c r="T154" s="40"/>
      <c r="V154" s="40">
        <v>48</v>
      </c>
      <c r="X154" s="40">
        <v>43</v>
      </c>
      <c r="Y154" s="40">
        <f t="shared" si="119"/>
        <v>803291.36793469009</v>
      </c>
    </row>
    <row r="155" spans="1:27">
      <c r="A155" s="40">
        <v>53</v>
      </c>
      <c r="C155" s="40">
        <v>44</v>
      </c>
      <c r="D155" s="39">
        <f t="shared" si="116"/>
        <v>2282268.0846005529</v>
      </c>
      <c r="H155" s="40">
        <v>50</v>
      </c>
      <c r="J155" s="40">
        <v>44</v>
      </c>
      <c r="K155" s="40">
        <f t="shared" si="117"/>
        <v>1282087.2630362061</v>
      </c>
      <c r="L155" s="40"/>
      <c r="M155" s="40"/>
      <c r="O155" s="40">
        <v>46</v>
      </c>
      <c r="Q155" s="40">
        <v>44</v>
      </c>
      <c r="R155" s="40">
        <f t="shared" si="118"/>
        <v>2033603.0544873588</v>
      </c>
      <c r="S155" s="40"/>
      <c r="T155" s="40"/>
      <c r="V155" s="40">
        <v>48</v>
      </c>
      <c r="X155" s="40">
        <v>44</v>
      </c>
      <c r="Y155" s="40">
        <f t="shared" si="119"/>
        <v>826356.03035095974</v>
      </c>
    </row>
    <row r="156" spans="1:27">
      <c r="A156" s="40">
        <v>53</v>
      </c>
      <c r="C156" s="40">
        <v>45</v>
      </c>
      <c r="D156" s="39">
        <f t="shared" si="116"/>
        <v>2348211.3146805572</v>
      </c>
      <c r="H156" s="40">
        <v>50</v>
      </c>
      <c r="J156" s="40">
        <v>45</v>
      </c>
      <c r="K156" s="40">
        <f t="shared" si="117"/>
        <v>1318117.9917078612</v>
      </c>
      <c r="L156" s="40"/>
      <c r="M156" s="40"/>
      <c r="O156" s="40">
        <v>46</v>
      </c>
      <c r="Q156" s="40">
        <v>45</v>
      </c>
      <c r="R156" s="40">
        <f t="shared" si="118"/>
        <v>2092361.4251705867</v>
      </c>
      <c r="S156" s="40"/>
      <c r="T156" s="40"/>
      <c r="V156" s="40">
        <v>48</v>
      </c>
      <c r="X156" s="40">
        <v>45</v>
      </c>
      <c r="Y156" s="40">
        <f t="shared" si="119"/>
        <v>849579.26232134132</v>
      </c>
    </row>
    <row r="157" spans="1:27">
      <c r="A157" s="40">
        <v>53</v>
      </c>
      <c r="C157" s="40">
        <v>46</v>
      </c>
      <c r="D157" s="39">
        <f t="shared" si="116"/>
        <v>2414704.0716778953</v>
      </c>
      <c r="H157" s="40">
        <v>50</v>
      </c>
      <c r="J157" s="40">
        <v>46</v>
      </c>
      <c r="K157" s="40">
        <f t="shared" si="117"/>
        <v>1354396.431639134</v>
      </c>
      <c r="L157" s="40"/>
      <c r="M157" s="40"/>
      <c r="O157" s="40">
        <v>46</v>
      </c>
      <c r="Q157" s="40">
        <v>46</v>
      </c>
      <c r="R157" s="40">
        <f t="shared" si="118"/>
        <v>2151609.4489428415</v>
      </c>
      <c r="S157" s="40"/>
      <c r="T157" s="40"/>
      <c r="V157" s="40">
        <v>48</v>
      </c>
      <c r="X157" s="40">
        <v>46</v>
      </c>
      <c r="Y157" s="40">
        <f t="shared" si="119"/>
        <v>872962.15401151928</v>
      </c>
    </row>
    <row r="158" spans="1:27">
      <c r="A158" s="40">
        <v>53</v>
      </c>
      <c r="C158" s="40">
        <v>47</v>
      </c>
      <c r="D158" s="39">
        <f t="shared" si="116"/>
        <v>2481750.9349835441</v>
      </c>
      <c r="H158" s="40">
        <v>50</v>
      </c>
      <c r="J158" s="40">
        <v>47</v>
      </c>
      <c r="K158" s="40">
        <f t="shared" si="117"/>
        <v>1390924.2858449342</v>
      </c>
      <c r="L158" s="40"/>
      <c r="M158" s="40"/>
      <c r="O158" s="40">
        <v>46</v>
      </c>
      <c r="Q158" s="40">
        <v>47</v>
      </c>
      <c r="R158" s="40">
        <f t="shared" si="118"/>
        <v>2211351.2062465316</v>
      </c>
      <c r="S158" s="40"/>
      <c r="T158" s="40"/>
      <c r="V158" s="40">
        <v>48</v>
      </c>
      <c r="X158" s="40">
        <v>47</v>
      </c>
      <c r="Y158" s="40">
        <f t="shared" si="119"/>
        <v>896505.80308206717</v>
      </c>
    </row>
    <row r="159" spans="1:27">
      <c r="A159" s="40">
        <v>53</v>
      </c>
      <c r="C159" s="40">
        <v>48</v>
      </c>
      <c r="D159" s="39">
        <f t="shared" si="116"/>
        <v>2549356.5221500732</v>
      </c>
      <c r="H159" s="40">
        <v>50</v>
      </c>
      <c r="J159" s="40">
        <v>48</v>
      </c>
      <c r="K159" s="40">
        <f t="shared" si="117"/>
        <v>1427703.2690483993</v>
      </c>
      <c r="L159" s="40"/>
      <c r="M159" s="40"/>
      <c r="O159" s="40">
        <v>46</v>
      </c>
      <c r="Q159" s="40">
        <v>48</v>
      </c>
      <c r="R159" s="40">
        <f t="shared" si="118"/>
        <v>2271590.8115277523</v>
      </c>
      <c r="S159" s="40"/>
      <c r="T159" s="40"/>
      <c r="V159" s="40">
        <v>48</v>
      </c>
      <c r="X159" s="40">
        <v>48</v>
      </c>
      <c r="Y159" s="40">
        <f t="shared" si="119"/>
        <v>920211.31473997503</v>
      </c>
    </row>
    <row r="163" spans="1:27">
      <c r="A163" s="30" t="s">
        <v>26</v>
      </c>
      <c r="B163" s="29"/>
      <c r="C163" s="29"/>
      <c r="D163" s="30"/>
      <c r="E163" s="29"/>
      <c r="F163" s="29"/>
      <c r="H163" s="30" t="s">
        <v>27</v>
      </c>
      <c r="I163" s="29"/>
      <c r="J163" s="29"/>
      <c r="K163" s="8"/>
      <c r="L163" s="8"/>
      <c r="M163" s="8"/>
      <c r="O163" s="30" t="s">
        <v>83</v>
      </c>
      <c r="P163" s="29"/>
      <c r="Q163" s="29"/>
      <c r="R163" s="8"/>
      <c r="S163" s="8"/>
      <c r="T163" s="8"/>
      <c r="V163" s="30" t="s">
        <v>84</v>
      </c>
      <c r="W163" s="29"/>
      <c r="X163" s="29"/>
      <c r="Y163" s="8"/>
      <c r="Z163" s="8"/>
      <c r="AA163" s="8"/>
    </row>
    <row r="164" spans="1:27">
      <c r="A164" s="37" t="s">
        <v>80</v>
      </c>
      <c r="B164" s="37" t="s">
        <v>81</v>
      </c>
      <c r="C164" s="37" t="s">
        <v>82</v>
      </c>
      <c r="D164" s="37"/>
      <c r="E164" s="37"/>
      <c r="F164" s="37"/>
      <c r="H164" s="37" t="s">
        <v>80</v>
      </c>
      <c r="I164" s="37" t="s">
        <v>81</v>
      </c>
      <c r="J164" s="37" t="s">
        <v>82</v>
      </c>
      <c r="K164" s="37"/>
      <c r="L164" s="37"/>
      <c r="M164" s="37"/>
      <c r="O164" s="37" t="s">
        <v>80</v>
      </c>
      <c r="P164" s="37" t="s">
        <v>81</v>
      </c>
      <c r="Q164" s="37" t="s">
        <v>82</v>
      </c>
      <c r="R164" s="37"/>
      <c r="S164" s="37"/>
      <c r="T164" s="37"/>
      <c r="V164" s="37" t="s">
        <v>80</v>
      </c>
      <c r="W164" s="37" t="s">
        <v>81</v>
      </c>
      <c r="X164" s="37" t="s">
        <v>82</v>
      </c>
      <c r="Y164" s="37"/>
      <c r="Z164" s="37"/>
      <c r="AA164" s="37"/>
    </row>
    <row r="165" spans="1:27">
      <c r="A165" s="37"/>
      <c r="B165" s="37"/>
      <c r="C165" s="37"/>
      <c r="D165" s="41">
        <f>0.0825/12</f>
        <v>6.875E-3</v>
      </c>
      <c r="E165" s="41">
        <f>0.075/12</f>
        <v>6.2499999999999995E-3</v>
      </c>
      <c r="F165" s="41">
        <f>0.0675/12</f>
        <v>5.6250000000000007E-3</v>
      </c>
      <c r="H165" s="37"/>
      <c r="I165" s="37"/>
      <c r="J165" s="37"/>
      <c r="K165" s="41">
        <f>0.065/12</f>
        <v>5.4166666666666669E-3</v>
      </c>
      <c r="L165" s="41">
        <f>0.0575/12</f>
        <v>4.7916666666666672E-3</v>
      </c>
      <c r="M165" s="41">
        <f>0.05/12</f>
        <v>4.1666666666666666E-3</v>
      </c>
      <c r="O165" s="37"/>
      <c r="P165" s="37"/>
      <c r="Q165" s="37"/>
      <c r="R165" s="41">
        <f>0.0825/12</f>
        <v>6.875E-3</v>
      </c>
      <c r="S165" s="41">
        <f>0.075/12</f>
        <v>6.2499999999999995E-3</v>
      </c>
      <c r="T165" s="41">
        <f>0.0675/12</f>
        <v>5.6250000000000007E-3</v>
      </c>
      <c r="V165" s="37"/>
      <c r="W165" s="37"/>
      <c r="X165" s="37"/>
      <c r="Y165" s="41">
        <f>0.0825/12</f>
        <v>6.875E-3</v>
      </c>
      <c r="Z165" s="41">
        <f>0.075/12</f>
        <v>6.2499999999999995E-3</v>
      </c>
      <c r="AA165" s="41">
        <f>0.0675/12</f>
        <v>5.6250000000000007E-3</v>
      </c>
    </row>
    <row r="166" spans="1:27">
      <c r="A166" s="40">
        <v>46</v>
      </c>
      <c r="B166" s="39">
        <v>20950</v>
      </c>
      <c r="C166" s="40">
        <v>1</v>
      </c>
      <c r="D166" s="39">
        <f t="shared" ref="D166:F166" si="120">$B$166*(1+D$165)</f>
        <v>21094.03125</v>
      </c>
      <c r="E166" s="39">
        <f t="shared" si="120"/>
        <v>21080.937500000004</v>
      </c>
      <c r="F166" s="39">
        <f t="shared" si="120"/>
        <v>21067.84375</v>
      </c>
      <c r="H166" s="40">
        <v>47</v>
      </c>
      <c r="I166" s="39">
        <v>9280</v>
      </c>
      <c r="J166" s="40">
        <v>1</v>
      </c>
      <c r="K166" s="40">
        <f t="shared" ref="K166:M166" si="121">$I$166*(1+K$165)</f>
        <v>9330.2666666666664</v>
      </c>
      <c r="L166" s="40">
        <f t="shared" si="121"/>
        <v>9324.4666666666672</v>
      </c>
      <c r="M166" s="40">
        <f t="shared" si="121"/>
        <v>9318.6666666666661</v>
      </c>
      <c r="O166" s="40">
        <v>45</v>
      </c>
      <c r="P166" s="39">
        <v>20950</v>
      </c>
      <c r="Q166" s="40">
        <v>1</v>
      </c>
      <c r="R166" s="40">
        <f t="shared" ref="R166:T166" si="122">$P$166*(1+R$165)</f>
        <v>21094.03125</v>
      </c>
      <c r="S166" s="40">
        <f t="shared" si="122"/>
        <v>21080.937500000004</v>
      </c>
      <c r="T166" s="40">
        <f t="shared" si="122"/>
        <v>21067.84375</v>
      </c>
      <c r="V166" s="40">
        <v>42</v>
      </c>
      <c r="W166" s="39">
        <v>18000</v>
      </c>
      <c r="X166" s="40">
        <v>1</v>
      </c>
      <c r="Y166" s="40">
        <f t="shared" ref="Y166:AA166" si="123">$W$166*(1+Y$165)</f>
        <v>18123.75</v>
      </c>
      <c r="Z166" s="40">
        <f t="shared" si="123"/>
        <v>18112.5</v>
      </c>
      <c r="AA166" s="40">
        <f t="shared" si="123"/>
        <v>18101.25</v>
      </c>
    </row>
    <row r="167" spans="1:27">
      <c r="A167" s="40">
        <v>46</v>
      </c>
      <c r="C167" s="40">
        <v>2</v>
      </c>
      <c r="D167" s="39">
        <f t="shared" ref="D167:D177" si="124">($B$166+$D166)*(1+$D$165)</f>
        <v>42333.083964843747</v>
      </c>
      <c r="E167" s="39">
        <f t="shared" ref="E167:E177" si="125">($B$166+$E166)*(1+$E$165)</f>
        <v>42293.630859375007</v>
      </c>
      <c r="F167" s="39">
        <f t="shared" ref="F167:F177" si="126">($B$166+$F166)*(1+$F$165)</f>
        <v>42254.194121093751</v>
      </c>
      <c r="H167" s="40">
        <v>47</v>
      </c>
      <c r="J167" s="40">
        <v>2</v>
      </c>
      <c r="K167" s="40">
        <f t="shared" ref="K167:K177" si="127">($I$166+$K166)*(1+$K$165)</f>
        <v>18711.072277777777</v>
      </c>
      <c r="L167" s="40">
        <f t="shared" ref="L167:L177" si="128">($I$166+$L166)*(1+$L$165)</f>
        <v>18693.613069444447</v>
      </c>
      <c r="M167" s="40">
        <f t="shared" ref="M167:M177" si="129">($I$166+$M166)*(1+$M$165)</f>
        <v>18676.161111111109</v>
      </c>
      <c r="O167" s="40">
        <v>45</v>
      </c>
      <c r="Q167" s="40">
        <v>2</v>
      </c>
      <c r="R167" s="40">
        <f t="shared" ref="R167:R177" si="130">($P$166+$R166)*(1+$R$165)</f>
        <v>42333.083964843747</v>
      </c>
      <c r="S167" s="40">
        <f t="shared" ref="S167:S177" si="131">($P$166+$S166)*(1+$S$165)</f>
        <v>42293.630859375007</v>
      </c>
      <c r="T167" s="40">
        <f t="shared" ref="T167:T177" si="132">($P$166+$T166)*(1+$T$165)</f>
        <v>42254.194121093751</v>
      </c>
      <c r="V167" s="40">
        <v>42</v>
      </c>
      <c r="X167" s="40">
        <v>2</v>
      </c>
      <c r="Y167" s="40">
        <f t="shared" ref="Y167:Y177" si="133">($W$166+$Y166)*(1+$Y$165)</f>
        <v>36372.100781249996</v>
      </c>
      <c r="Z167" s="40">
        <f t="shared" ref="Z167:Z177" si="134">($W$166+$Z166)*(1+$Z$165)</f>
        <v>36338.203125</v>
      </c>
      <c r="AA167" s="40">
        <f t="shared" ref="AA167:AA177" si="135">($W$166+$AA166)*(1+$AA$165)</f>
        <v>36304.319531250003</v>
      </c>
    </row>
    <row r="168" spans="1:27">
      <c r="A168" s="40">
        <v>46</v>
      </c>
      <c r="C168" s="40">
        <v>3</v>
      </c>
      <c r="D168" s="39">
        <f t="shared" si="124"/>
        <v>63718.155167102042</v>
      </c>
      <c r="E168" s="39">
        <f t="shared" si="125"/>
        <v>63638.903552246105</v>
      </c>
      <c r="F168" s="39">
        <f t="shared" si="126"/>
        <v>63559.717713024904</v>
      </c>
      <c r="H168" s="40">
        <v>47</v>
      </c>
      <c r="J168" s="40">
        <v>3</v>
      </c>
      <c r="K168" s="40">
        <f t="shared" si="127"/>
        <v>28142.690585949073</v>
      </c>
      <c r="L168" s="40">
        <f t="shared" si="128"/>
        <v>28107.653298735539</v>
      </c>
      <c r="M168" s="40">
        <f t="shared" si="129"/>
        <v>28072.645115740739</v>
      </c>
      <c r="O168" s="40">
        <v>45</v>
      </c>
      <c r="Q168" s="40">
        <v>3</v>
      </c>
      <c r="R168" s="40">
        <f t="shared" si="130"/>
        <v>63718.155167102042</v>
      </c>
      <c r="S168" s="40">
        <f t="shared" si="131"/>
        <v>63638.903552246105</v>
      </c>
      <c r="T168" s="40">
        <f t="shared" si="132"/>
        <v>63559.717713024904</v>
      </c>
      <c r="V168" s="40">
        <v>42</v>
      </c>
      <c r="X168" s="40">
        <v>3</v>
      </c>
      <c r="Y168" s="40">
        <f t="shared" si="133"/>
        <v>54745.908974121085</v>
      </c>
      <c r="Z168" s="40">
        <f t="shared" si="134"/>
        <v>54677.816894531257</v>
      </c>
      <c r="AA168" s="40">
        <f t="shared" si="135"/>
        <v>54609.78132861328</v>
      </c>
    </row>
    <row r="169" spans="1:27">
      <c r="A169" s="40">
        <v>46</v>
      </c>
      <c r="C169" s="40">
        <v>4</v>
      </c>
      <c r="D169" s="39">
        <f t="shared" si="124"/>
        <v>85250.248733875866</v>
      </c>
      <c r="E169" s="39">
        <f t="shared" si="125"/>
        <v>85117.58419944765</v>
      </c>
      <c r="F169" s="39">
        <f t="shared" si="126"/>
        <v>84985.084875160668</v>
      </c>
      <c r="H169" s="40">
        <v>47</v>
      </c>
      <c r="J169" s="40">
        <v>4</v>
      </c>
      <c r="K169" s="40">
        <f t="shared" si="127"/>
        <v>37625.396826622964</v>
      </c>
      <c r="L169" s="40">
        <f t="shared" si="128"/>
        <v>37566.802470791983</v>
      </c>
      <c r="M169" s="40">
        <f t="shared" si="129"/>
        <v>37508.281137056329</v>
      </c>
      <c r="O169" s="40">
        <v>45</v>
      </c>
      <c r="Q169" s="40">
        <v>4</v>
      </c>
      <c r="R169" s="40">
        <f t="shared" si="130"/>
        <v>85250.248733875866</v>
      </c>
      <c r="S169" s="40">
        <f t="shared" si="131"/>
        <v>85117.58419944765</v>
      </c>
      <c r="T169" s="40">
        <f t="shared" si="132"/>
        <v>84985.084875160668</v>
      </c>
      <c r="V169" s="40">
        <v>42</v>
      </c>
      <c r="X169" s="40">
        <v>4</v>
      </c>
      <c r="Y169" s="40">
        <f t="shared" si="133"/>
        <v>73246.037098318178</v>
      </c>
      <c r="Z169" s="40">
        <f t="shared" si="134"/>
        <v>73132.053250122073</v>
      </c>
      <c r="AA169" s="40">
        <f t="shared" si="135"/>
        <v>73018.21134858673</v>
      </c>
    </row>
    <row r="170" spans="1:27">
      <c r="A170" s="40">
        <v>46</v>
      </c>
      <c r="C170" s="40">
        <v>5</v>
      </c>
      <c r="D170" s="39">
        <f t="shared" si="124"/>
        <v>106930.37544392126</v>
      </c>
      <c r="E170" s="39">
        <f t="shared" si="125"/>
        <v>106730.50660069421</v>
      </c>
      <c r="F170" s="39">
        <f t="shared" si="126"/>
        <v>106530.96972758345</v>
      </c>
      <c r="H170" s="40">
        <v>47</v>
      </c>
      <c r="J170" s="40">
        <v>5</v>
      </c>
      <c r="K170" s="40">
        <f t="shared" si="127"/>
        <v>47159.467726100505</v>
      </c>
      <c r="L170" s="40">
        <f t="shared" si="128"/>
        <v>47071.276732631195</v>
      </c>
      <c r="M170" s="40">
        <f t="shared" si="129"/>
        <v>46983.232308460727</v>
      </c>
      <c r="O170" s="40">
        <v>45</v>
      </c>
      <c r="Q170" s="40">
        <v>5</v>
      </c>
      <c r="R170" s="40">
        <f t="shared" si="130"/>
        <v>106930.37544392126</v>
      </c>
      <c r="S170" s="40">
        <f t="shared" si="131"/>
        <v>106730.50660069421</v>
      </c>
      <c r="T170" s="40">
        <f t="shared" si="132"/>
        <v>106530.96972758345</v>
      </c>
      <c r="V170" s="40">
        <v>42</v>
      </c>
      <c r="X170" s="40">
        <v>5</v>
      </c>
      <c r="Y170" s="40">
        <f t="shared" si="133"/>
        <v>91873.35360336912</v>
      </c>
      <c r="Z170" s="40">
        <f t="shared" si="134"/>
        <v>91701.628582935344</v>
      </c>
      <c r="AA170" s="40">
        <f t="shared" si="135"/>
        <v>91530.188787422536</v>
      </c>
    </row>
    <row r="171" spans="1:27">
      <c r="A171" s="40">
        <v>46</v>
      </c>
      <c r="C171" s="40">
        <v>6</v>
      </c>
      <c r="D171" s="39">
        <f t="shared" si="124"/>
        <v>128759.55302509821</v>
      </c>
      <c r="E171" s="39">
        <f t="shared" si="125"/>
        <v>128478.50976694855</v>
      </c>
      <c r="F171" s="39">
        <f t="shared" si="126"/>
        <v>128198.0501823011</v>
      </c>
      <c r="H171" s="40">
        <v>47</v>
      </c>
      <c r="J171" s="40">
        <v>6</v>
      </c>
      <c r="K171" s="40">
        <f t="shared" si="127"/>
        <v>56745.181509616879</v>
      </c>
      <c r="L171" s="40">
        <f t="shared" si="128"/>
        <v>56621.293266975059</v>
      </c>
      <c r="M171" s="40">
        <f t="shared" si="129"/>
        <v>56497.662443079309</v>
      </c>
      <c r="O171" s="40">
        <v>45</v>
      </c>
      <c r="Q171" s="40">
        <v>6</v>
      </c>
      <c r="R171" s="40">
        <f t="shared" si="130"/>
        <v>128759.55302509821</v>
      </c>
      <c r="S171" s="40">
        <f t="shared" si="131"/>
        <v>128478.50976694855</v>
      </c>
      <c r="T171" s="40">
        <f t="shared" si="132"/>
        <v>128198.0501823011</v>
      </c>
      <c r="V171" s="40">
        <v>42</v>
      </c>
      <c r="X171" s="40">
        <v>6</v>
      </c>
      <c r="Y171" s="40">
        <f t="shared" si="133"/>
        <v>110628.73290939227</v>
      </c>
      <c r="Z171" s="40">
        <f t="shared" si="134"/>
        <v>110387.2637615787</v>
      </c>
      <c r="AA171" s="40">
        <f t="shared" si="135"/>
        <v>110146.29609935179</v>
      </c>
    </row>
    <row r="172" spans="1:27">
      <c r="A172" s="40">
        <v>46</v>
      </c>
      <c r="C172" s="40">
        <v>7</v>
      </c>
      <c r="D172" s="39">
        <f t="shared" si="124"/>
        <v>150738.80620214576</v>
      </c>
      <c r="E172" s="39">
        <f t="shared" si="125"/>
        <v>150362.43795299198</v>
      </c>
      <c r="F172" s="39">
        <f t="shared" si="126"/>
        <v>149987.00796457654</v>
      </c>
      <c r="H172" s="40">
        <v>47</v>
      </c>
      <c r="J172" s="40">
        <v>7</v>
      </c>
      <c r="K172" s="40">
        <f t="shared" si="127"/>
        <v>66382.817909460631</v>
      </c>
      <c r="L172" s="40">
        <f t="shared" si="128"/>
        <v>66217.07029721266</v>
      </c>
      <c r="M172" s="40">
        <f t="shared" si="129"/>
        <v>66051.736036592149</v>
      </c>
      <c r="O172" s="40">
        <v>45</v>
      </c>
      <c r="Q172" s="40">
        <v>7</v>
      </c>
      <c r="R172" s="40">
        <f t="shared" si="130"/>
        <v>150738.80620214576</v>
      </c>
      <c r="S172" s="40">
        <f t="shared" si="131"/>
        <v>150362.43795299198</v>
      </c>
      <c r="T172" s="40">
        <f t="shared" si="132"/>
        <v>149987.00796457654</v>
      </c>
      <c r="V172" s="40">
        <v>42</v>
      </c>
      <c r="X172" s="40">
        <v>7</v>
      </c>
      <c r="Y172" s="40">
        <f t="shared" si="133"/>
        <v>129513.05544814434</v>
      </c>
      <c r="Z172" s="40">
        <f t="shared" si="134"/>
        <v>129189.68416008857</v>
      </c>
      <c r="AA172" s="40">
        <f t="shared" si="135"/>
        <v>128867.11901491064</v>
      </c>
    </row>
    <row r="173" spans="1:27">
      <c r="A173" s="40">
        <v>46</v>
      </c>
      <c r="C173" s="40">
        <v>8</v>
      </c>
      <c r="D173" s="39">
        <f t="shared" si="124"/>
        <v>172869.1667447855</v>
      </c>
      <c r="E173" s="39">
        <f t="shared" si="125"/>
        <v>172383.1406901982</v>
      </c>
      <c r="F173" s="39">
        <f t="shared" si="126"/>
        <v>171898.52863437729</v>
      </c>
      <c r="H173" s="40">
        <v>47</v>
      </c>
      <c r="J173" s="40">
        <v>8</v>
      </c>
      <c r="K173" s="40">
        <f t="shared" si="127"/>
        <v>76072.658173136879</v>
      </c>
      <c r="L173" s="40">
        <f t="shared" si="128"/>
        <v>75858.827092386811</v>
      </c>
      <c r="M173" s="40">
        <f t="shared" si="129"/>
        <v>75645.618270077946</v>
      </c>
      <c r="O173" s="40">
        <v>45</v>
      </c>
      <c r="Q173" s="40">
        <v>8</v>
      </c>
      <c r="R173" s="40">
        <f t="shared" si="130"/>
        <v>172869.1667447855</v>
      </c>
      <c r="S173" s="40">
        <f t="shared" si="131"/>
        <v>172383.1406901982</v>
      </c>
      <c r="T173" s="40">
        <f t="shared" si="132"/>
        <v>171898.52863437729</v>
      </c>
      <c r="V173" s="40">
        <v>42</v>
      </c>
      <c r="X173" s="40">
        <v>8</v>
      </c>
      <c r="Y173" s="40">
        <f t="shared" si="133"/>
        <v>148527.20770435032</v>
      </c>
      <c r="Z173" s="40">
        <f t="shared" si="134"/>
        <v>148109.61968608914</v>
      </c>
      <c r="AA173" s="40">
        <f t="shared" si="135"/>
        <v>147693.24655936952</v>
      </c>
    </row>
    <row r="174" spans="1:27">
      <c r="A174" s="40">
        <v>46</v>
      </c>
      <c r="C174" s="40">
        <v>9</v>
      </c>
      <c r="D174" s="39">
        <f t="shared" si="124"/>
        <v>195151.67351615589</v>
      </c>
      <c r="E174" s="39">
        <f t="shared" si="125"/>
        <v>194541.47281951195</v>
      </c>
      <c r="F174" s="39">
        <f t="shared" si="126"/>
        <v>193933.30160794567</v>
      </c>
      <c r="H174" s="40">
        <v>47</v>
      </c>
      <c r="J174" s="40">
        <v>9</v>
      </c>
      <c r="K174" s="40">
        <f t="shared" si="127"/>
        <v>85814.985071574702</v>
      </c>
      <c r="L174" s="40">
        <f t="shared" si="128"/>
        <v>85546.783972204503</v>
      </c>
      <c r="M174" s="40">
        <f t="shared" si="129"/>
        <v>85279.475012869938</v>
      </c>
      <c r="O174" s="40">
        <v>45</v>
      </c>
      <c r="Q174" s="40">
        <v>9</v>
      </c>
      <c r="R174" s="40">
        <f t="shared" si="130"/>
        <v>195151.67351615589</v>
      </c>
      <c r="S174" s="40">
        <f t="shared" si="131"/>
        <v>194541.47281951195</v>
      </c>
      <c r="T174" s="40">
        <f t="shared" si="132"/>
        <v>193933.30160794567</v>
      </c>
      <c r="V174" s="40">
        <v>42</v>
      </c>
      <c r="X174" s="40">
        <v>9</v>
      </c>
      <c r="Y174" s="40">
        <f t="shared" si="133"/>
        <v>167672.08225731773</v>
      </c>
      <c r="Z174" s="40">
        <f t="shared" si="134"/>
        <v>167147.80480912721</v>
      </c>
      <c r="AA174" s="40">
        <f t="shared" si="135"/>
        <v>166625.27107126598</v>
      </c>
    </row>
    <row r="175" spans="1:27">
      <c r="A175" s="40">
        <v>46</v>
      </c>
      <c r="C175" s="40">
        <v>10</v>
      </c>
      <c r="D175" s="39">
        <f t="shared" si="124"/>
        <v>217587.37252157944</v>
      </c>
      <c r="E175" s="39">
        <f t="shared" si="125"/>
        <v>216838.29452463391</v>
      </c>
      <c r="F175" s="39">
        <f t="shared" si="126"/>
        <v>216092.02017949036</v>
      </c>
      <c r="H175" s="40">
        <v>47</v>
      </c>
      <c r="J175" s="40">
        <v>10</v>
      </c>
      <c r="K175" s="40">
        <f t="shared" si="127"/>
        <v>95610.082907379066</v>
      </c>
      <c r="L175" s="40">
        <f t="shared" si="128"/>
        <v>95281.162312071319</v>
      </c>
      <c r="M175" s="40">
        <f t="shared" si="129"/>
        <v>94953.472825423567</v>
      </c>
      <c r="O175" s="40">
        <v>45</v>
      </c>
      <c r="Q175" s="40">
        <v>10</v>
      </c>
      <c r="R175" s="40">
        <f t="shared" si="130"/>
        <v>217587.37252157944</v>
      </c>
      <c r="S175" s="40">
        <f t="shared" si="131"/>
        <v>216838.29452463391</v>
      </c>
      <c r="T175" s="40">
        <f t="shared" si="132"/>
        <v>216092.02017949036</v>
      </c>
      <c r="V175" s="40">
        <v>42</v>
      </c>
      <c r="X175" s="40">
        <v>10</v>
      </c>
      <c r="Y175" s="40">
        <f t="shared" si="133"/>
        <v>186948.57782283679</v>
      </c>
      <c r="Z175" s="40">
        <f t="shared" si="134"/>
        <v>186304.97858918426</v>
      </c>
      <c r="AA175" s="40">
        <f t="shared" si="135"/>
        <v>185663.78822104185</v>
      </c>
    </row>
    <row r="176" spans="1:27">
      <c r="A176" s="40">
        <v>46</v>
      </c>
      <c r="C176" s="40">
        <v>11</v>
      </c>
      <c r="D176" s="39">
        <f t="shared" si="124"/>
        <v>240177.31695766529</v>
      </c>
      <c r="E176" s="39">
        <f t="shared" si="125"/>
        <v>239274.4713654129</v>
      </c>
      <c r="F176" s="39">
        <f t="shared" si="126"/>
        <v>238375.381543</v>
      </c>
      <c r="H176" s="40">
        <v>47</v>
      </c>
      <c r="J176" s="40">
        <v>11</v>
      </c>
      <c r="K176" s="40">
        <f t="shared" si="127"/>
        <v>105458.23752312736</v>
      </c>
      <c r="L176" s="40">
        <f t="shared" si="128"/>
        <v>105062.18454815001</v>
      </c>
      <c r="M176" s="40">
        <f t="shared" si="129"/>
        <v>104667.77896219616</v>
      </c>
      <c r="O176" s="40">
        <v>45</v>
      </c>
      <c r="Q176" s="40">
        <v>11</v>
      </c>
      <c r="R176" s="40">
        <f t="shared" si="130"/>
        <v>240177.31695766529</v>
      </c>
      <c r="S176" s="40">
        <f t="shared" si="131"/>
        <v>239274.4713654129</v>
      </c>
      <c r="T176" s="40">
        <f t="shared" si="132"/>
        <v>238375.381543</v>
      </c>
      <c r="V176" s="40">
        <v>42</v>
      </c>
      <c r="X176" s="40">
        <v>11</v>
      </c>
      <c r="Y176" s="40">
        <f t="shared" si="133"/>
        <v>206357.59929536877</v>
      </c>
      <c r="Z176" s="40">
        <f t="shared" si="134"/>
        <v>205581.88470536668</v>
      </c>
      <c r="AA176" s="40">
        <f t="shared" si="135"/>
        <v>204809.39702978521</v>
      </c>
    </row>
    <row r="177" spans="1:27">
      <c r="A177" s="40">
        <v>46</v>
      </c>
      <c r="C177" s="40">
        <v>12</v>
      </c>
      <c r="D177" s="39">
        <f t="shared" si="124"/>
        <v>262922.56726174924</v>
      </c>
      <c r="E177" s="39">
        <f t="shared" si="125"/>
        <v>261850.87431144677</v>
      </c>
      <c r="F177" s="39">
        <f t="shared" si="126"/>
        <v>260784.08681417938</v>
      </c>
      <c r="H177" s="40">
        <v>47</v>
      </c>
      <c r="J177" s="40">
        <v>12</v>
      </c>
      <c r="K177" s="40">
        <f t="shared" si="127"/>
        <v>115359.73630971096</v>
      </c>
      <c r="L177" s="40">
        <f t="shared" si="128"/>
        <v>114890.07418244323</v>
      </c>
      <c r="M177" s="40">
        <f t="shared" si="129"/>
        <v>114422.56137453864</v>
      </c>
      <c r="O177" s="40">
        <v>45</v>
      </c>
      <c r="Q177" s="40">
        <v>12</v>
      </c>
      <c r="R177" s="40">
        <f t="shared" si="130"/>
        <v>262922.56726174924</v>
      </c>
      <c r="S177" s="40">
        <f t="shared" si="131"/>
        <v>261850.87431144677</v>
      </c>
      <c r="T177" s="40">
        <f t="shared" si="132"/>
        <v>260784.08681417938</v>
      </c>
      <c r="V177" s="40">
        <v>42</v>
      </c>
      <c r="X177" s="40">
        <v>12</v>
      </c>
      <c r="Y177" s="40">
        <f t="shared" si="133"/>
        <v>225900.05779052441</v>
      </c>
      <c r="Z177" s="40">
        <f t="shared" si="134"/>
        <v>224979.27148477524</v>
      </c>
      <c r="AA177" s="40">
        <f t="shared" si="135"/>
        <v>224062.69988807774</v>
      </c>
    </row>
    <row r="178" spans="1:27">
      <c r="A178" s="40">
        <v>47</v>
      </c>
      <c r="B178" s="39">
        <f>B166*1.05</f>
        <v>21997.5</v>
      </c>
      <c r="C178" s="40">
        <v>13</v>
      </c>
      <c r="D178" s="39">
        <f t="shared" ref="D178:D189" si="136">($B$178+$D177)*(1+$D$165)</f>
        <v>286878.89272417373</v>
      </c>
      <c r="E178" s="39">
        <f t="shared" ref="E178:E189" si="137">($B$178+$E177)*(1+$E$165)</f>
        <v>285622.42665089335</v>
      </c>
      <c r="F178" s="39">
        <f t="shared" ref="F178:F189" si="138">($B$178+$F177)*(1+$F$165)</f>
        <v>284372.23324000911</v>
      </c>
      <c r="H178" s="40">
        <v>48</v>
      </c>
      <c r="I178" s="39">
        <f>I166*1.05</f>
        <v>9744</v>
      </c>
      <c r="J178" s="40">
        <v>13</v>
      </c>
      <c r="K178" s="40">
        <f t="shared" ref="K178:K189" si="139">($I$178+$K177)*(1+$K$165)</f>
        <v>125781.38154805523</v>
      </c>
      <c r="L178" s="40">
        <f t="shared" ref="L178:L189" si="140">($I$178+$L177)*(1+$L$165)</f>
        <v>125231.27912123411</v>
      </c>
      <c r="M178" s="40">
        <f t="shared" ref="M178:M189" si="141">($I$178+$M177)*(1+$M$165)</f>
        <v>124683.92204693255</v>
      </c>
      <c r="O178" s="40">
        <v>46</v>
      </c>
      <c r="P178" s="39">
        <f>P166*1.05</f>
        <v>21997.5</v>
      </c>
      <c r="Q178" s="40">
        <v>13</v>
      </c>
      <c r="R178" s="40">
        <f t="shared" ref="R178:R189" si="142">($P$178+$R177)*(1+$R$165)</f>
        <v>286878.89272417373</v>
      </c>
      <c r="S178" s="40">
        <f t="shared" ref="S178:S189" si="143">($P$178+$S177)*(1+$S$165)</f>
        <v>285622.42665089335</v>
      </c>
      <c r="T178" s="40">
        <f t="shared" ref="T178:T189" si="144">($P$178+$T177)*(1+$T$165)</f>
        <v>284372.23324000911</v>
      </c>
      <c r="V178" s="40">
        <v>43</v>
      </c>
      <c r="W178" s="39">
        <f>W166*1.05</f>
        <v>18900</v>
      </c>
      <c r="X178" s="40">
        <v>13</v>
      </c>
      <c r="Y178" s="40">
        <f t="shared" ref="Y178:Y189" si="145">($W$178+$Y177)*(1+$Y$165)</f>
        <v>246483.05818783425</v>
      </c>
      <c r="Z178" s="40">
        <f t="shared" ref="Z178:Z189" si="146">($W$178+$Z177)*(1+$Z$165)</f>
        <v>245403.51693155509</v>
      </c>
      <c r="AA178" s="40">
        <f t="shared" ref="AA178:AA189" si="147">($W$178+$AA177)*(1+$AA$165)</f>
        <v>244329.36507494817</v>
      </c>
    </row>
    <row r="179" spans="1:27">
      <c r="A179" s="40">
        <v>47</v>
      </c>
      <c r="C179" s="40">
        <v>14</v>
      </c>
      <c r="D179" s="39">
        <f t="shared" si="136"/>
        <v>310999.9179241524</v>
      </c>
      <c r="E179" s="39">
        <f t="shared" si="137"/>
        <v>309542.55119246145</v>
      </c>
      <c r="F179" s="39">
        <f t="shared" si="138"/>
        <v>308093.06298948417</v>
      </c>
      <c r="H179" s="40">
        <v>48</v>
      </c>
      <c r="J179" s="40">
        <v>14</v>
      </c>
      <c r="K179" s="40">
        <f t="shared" si="139"/>
        <v>136259.47736477383</v>
      </c>
      <c r="L179" s="40">
        <f t="shared" si="140"/>
        <v>135622.03566702336</v>
      </c>
      <c r="M179" s="40">
        <f t="shared" si="141"/>
        <v>134988.03838879478</v>
      </c>
      <c r="O179" s="40">
        <v>46</v>
      </c>
      <c r="Q179" s="40">
        <v>14</v>
      </c>
      <c r="R179" s="40">
        <f t="shared" si="142"/>
        <v>310999.9179241524</v>
      </c>
      <c r="S179" s="40">
        <f t="shared" si="143"/>
        <v>309542.55119246145</v>
      </c>
      <c r="T179" s="40">
        <f t="shared" si="144"/>
        <v>308093.06298948417</v>
      </c>
      <c r="V179" s="40">
        <v>43</v>
      </c>
      <c r="X179" s="40">
        <v>14</v>
      </c>
      <c r="Y179" s="40">
        <f t="shared" si="145"/>
        <v>267207.56671287556</v>
      </c>
      <c r="Z179" s="40">
        <f t="shared" si="146"/>
        <v>265955.41391237738</v>
      </c>
      <c r="AA179" s="40">
        <f t="shared" si="147"/>
        <v>264710.03025349474</v>
      </c>
    </row>
    <row r="180" spans="1:27">
      <c r="A180" s="40">
        <v>47</v>
      </c>
      <c r="C180" s="40">
        <v>15</v>
      </c>
      <c r="D180" s="39">
        <f t="shared" si="136"/>
        <v>335286.77517238091</v>
      </c>
      <c r="E180" s="39">
        <f t="shared" si="137"/>
        <v>333612.17651241436</v>
      </c>
      <c r="F180" s="39">
        <f t="shared" si="138"/>
        <v>331947.32240629999</v>
      </c>
      <c r="H180" s="40">
        <v>48</v>
      </c>
      <c r="J180" s="40">
        <v>15</v>
      </c>
      <c r="K180" s="40">
        <f t="shared" si="139"/>
        <v>146794.32953383302</v>
      </c>
      <c r="L180" s="40">
        <f t="shared" si="140"/>
        <v>146062.58125459452</v>
      </c>
      <c r="M180" s="40">
        <f t="shared" si="141"/>
        <v>145335.08854874808</v>
      </c>
      <c r="O180" s="40">
        <v>46</v>
      </c>
      <c r="Q180" s="40">
        <v>15</v>
      </c>
      <c r="R180" s="40">
        <f t="shared" si="142"/>
        <v>335286.77517238091</v>
      </c>
      <c r="S180" s="40">
        <f t="shared" si="143"/>
        <v>333612.17651241436</v>
      </c>
      <c r="T180" s="40">
        <f t="shared" si="144"/>
        <v>331947.32240629999</v>
      </c>
      <c r="V180" s="40">
        <v>43</v>
      </c>
      <c r="X180" s="40">
        <v>15</v>
      </c>
      <c r="Y180" s="40">
        <f t="shared" si="145"/>
        <v>288074.55623402656</v>
      </c>
      <c r="Z180" s="40">
        <f t="shared" si="146"/>
        <v>286635.76024932979</v>
      </c>
      <c r="AA180" s="40">
        <f t="shared" si="147"/>
        <v>285205.33667367062</v>
      </c>
    </row>
    <row r="181" spans="1:27">
      <c r="A181" s="40">
        <v>47</v>
      </c>
      <c r="C181" s="40">
        <v>16</v>
      </c>
      <c r="D181" s="39">
        <f t="shared" si="136"/>
        <v>359740.60456419102</v>
      </c>
      <c r="E181" s="39">
        <f t="shared" si="137"/>
        <v>357832.23699061701</v>
      </c>
      <c r="F181" s="39">
        <f t="shared" si="138"/>
        <v>355935.76203233545</v>
      </c>
      <c r="H181" s="40">
        <v>48</v>
      </c>
      <c r="J181" s="40">
        <v>16</v>
      </c>
      <c r="K181" s="40">
        <f t="shared" si="139"/>
        <v>157386.24548547462</v>
      </c>
      <c r="L181" s="40">
        <f t="shared" si="140"/>
        <v>156553.15445643946</v>
      </c>
      <c r="M181" s="40">
        <f t="shared" si="141"/>
        <v>155725.25141770119</v>
      </c>
      <c r="O181" s="40">
        <v>46</v>
      </c>
      <c r="Q181" s="40">
        <v>16</v>
      </c>
      <c r="R181" s="40">
        <f t="shared" si="142"/>
        <v>359740.60456419102</v>
      </c>
      <c r="S181" s="40">
        <f t="shared" si="143"/>
        <v>357832.23699061701</v>
      </c>
      <c r="T181" s="40">
        <f t="shared" si="144"/>
        <v>355935.76203233545</v>
      </c>
      <c r="V181" s="40">
        <v>43</v>
      </c>
      <c r="X181" s="40">
        <v>16</v>
      </c>
      <c r="Y181" s="40">
        <f t="shared" si="145"/>
        <v>309085.00630813546</v>
      </c>
      <c r="Z181" s="40">
        <f t="shared" si="146"/>
        <v>307445.35875088815</v>
      </c>
      <c r="AA181" s="40">
        <f t="shared" si="147"/>
        <v>305815.92919246003</v>
      </c>
    </row>
    <row r="182" spans="1:27">
      <c r="A182" s="40">
        <v>47</v>
      </c>
      <c r="C182" s="40">
        <v>17</v>
      </c>
      <c r="D182" s="39">
        <f t="shared" si="136"/>
        <v>384362.55403306981</v>
      </c>
      <c r="E182" s="39">
        <f t="shared" si="137"/>
        <v>382203.67284680839</v>
      </c>
      <c r="F182" s="39">
        <f t="shared" si="138"/>
        <v>380059.13663126732</v>
      </c>
      <c r="H182" s="40">
        <v>48</v>
      </c>
      <c r="J182" s="40">
        <v>17</v>
      </c>
      <c r="K182" s="40">
        <f t="shared" si="139"/>
        <v>168035.5343151876</v>
      </c>
      <c r="L182" s="40">
        <f t="shared" si="140"/>
        <v>167093.99498820992</v>
      </c>
      <c r="M182" s="40">
        <f t="shared" si="141"/>
        <v>166158.7066319416</v>
      </c>
      <c r="O182" s="40">
        <v>46</v>
      </c>
      <c r="Q182" s="40">
        <v>17</v>
      </c>
      <c r="R182" s="40">
        <f t="shared" si="142"/>
        <v>384362.55403306981</v>
      </c>
      <c r="S182" s="40">
        <f t="shared" si="143"/>
        <v>382203.67284680839</v>
      </c>
      <c r="T182" s="40">
        <f t="shared" si="144"/>
        <v>380059.13663126732</v>
      </c>
      <c r="V182" s="40">
        <v>43</v>
      </c>
      <c r="X182" s="40">
        <v>17</v>
      </c>
      <c r="Y182" s="40">
        <f t="shared" si="145"/>
        <v>330239.90322650387</v>
      </c>
      <c r="Z182" s="40">
        <f t="shared" si="146"/>
        <v>328385.01724308124</v>
      </c>
      <c r="AA182" s="40">
        <f t="shared" si="147"/>
        <v>326542.45629416761</v>
      </c>
    </row>
    <row r="183" spans="1:27">
      <c r="A183" s="40">
        <v>47</v>
      </c>
      <c r="C183" s="40">
        <v>18</v>
      </c>
      <c r="D183" s="39">
        <f t="shared" si="136"/>
        <v>409153.77940454718</v>
      </c>
      <c r="E183" s="39">
        <f t="shared" si="137"/>
        <v>406727.43017710099</v>
      </c>
      <c r="F183" s="39">
        <f t="shared" si="138"/>
        <v>404318.20521231822</v>
      </c>
      <c r="H183" s="40">
        <v>48</v>
      </c>
      <c r="J183" s="40">
        <v>18</v>
      </c>
      <c r="K183" s="40">
        <f t="shared" si="139"/>
        <v>178742.50679272821</v>
      </c>
      <c r="L183" s="40">
        <f t="shared" si="140"/>
        <v>177685.3437141951</v>
      </c>
      <c r="M183" s="40">
        <f t="shared" si="141"/>
        <v>176635.63457624137</v>
      </c>
      <c r="O183" s="40">
        <v>46</v>
      </c>
      <c r="Q183" s="40">
        <v>18</v>
      </c>
      <c r="R183" s="40">
        <f t="shared" si="142"/>
        <v>409153.77940454718</v>
      </c>
      <c r="S183" s="40">
        <f t="shared" si="143"/>
        <v>406727.43017710099</v>
      </c>
      <c r="T183" s="40">
        <f t="shared" si="144"/>
        <v>404318.20521231822</v>
      </c>
      <c r="V183" s="40">
        <v>43</v>
      </c>
      <c r="X183" s="40">
        <v>18</v>
      </c>
      <c r="Y183" s="40">
        <f t="shared" si="145"/>
        <v>351540.24006118608</v>
      </c>
      <c r="Z183" s="40">
        <f t="shared" si="146"/>
        <v>349455.54860085051</v>
      </c>
      <c r="AA183" s="40">
        <f t="shared" si="147"/>
        <v>347385.57011082233</v>
      </c>
    </row>
    <row r="184" spans="1:27">
      <c r="A184" s="40">
        <v>47</v>
      </c>
      <c r="C184" s="40">
        <v>19</v>
      </c>
      <c r="D184" s="39">
        <f t="shared" si="136"/>
        <v>434115.44445045345</v>
      </c>
      <c r="E184" s="39">
        <f t="shared" si="137"/>
        <v>431404.46099070791</v>
      </c>
      <c r="F184" s="39">
        <f t="shared" si="138"/>
        <v>428713.73105413752</v>
      </c>
      <c r="H184" s="40">
        <v>48</v>
      </c>
      <c r="J184" s="40">
        <v>19</v>
      </c>
      <c r="K184" s="40">
        <f t="shared" si="139"/>
        <v>189507.4753711888</v>
      </c>
      <c r="L184" s="40">
        <f t="shared" si="140"/>
        <v>188327.44265282564</v>
      </c>
      <c r="M184" s="40">
        <f t="shared" si="141"/>
        <v>187156.21638697569</v>
      </c>
      <c r="O184" s="40">
        <v>46</v>
      </c>
      <c r="Q184" s="40">
        <v>19</v>
      </c>
      <c r="R184" s="40">
        <f t="shared" si="142"/>
        <v>434115.44445045345</v>
      </c>
      <c r="S184" s="40">
        <f t="shared" si="143"/>
        <v>431404.46099070791</v>
      </c>
      <c r="T184" s="40">
        <f t="shared" si="144"/>
        <v>428713.73105413752</v>
      </c>
      <c r="V184" s="40">
        <v>43</v>
      </c>
      <c r="X184" s="40">
        <v>19</v>
      </c>
      <c r="Y184" s="40">
        <f t="shared" si="145"/>
        <v>372987.0167116067</v>
      </c>
      <c r="Z184" s="40">
        <f t="shared" si="146"/>
        <v>370657.77077960584</v>
      </c>
      <c r="AA184" s="40">
        <f t="shared" si="147"/>
        <v>368345.92644269572</v>
      </c>
    </row>
    <row r="185" spans="1:27">
      <c r="A185" s="40">
        <v>47</v>
      </c>
      <c r="C185" s="40">
        <v>20</v>
      </c>
      <c r="D185" s="39">
        <f t="shared" si="136"/>
        <v>459248.72094355029</v>
      </c>
      <c r="E185" s="39">
        <f t="shared" si="137"/>
        <v>456235.7232468999</v>
      </c>
      <c r="F185" s="39">
        <f t="shared" si="138"/>
        <v>453246.48172881705</v>
      </c>
      <c r="H185" s="40">
        <v>48</v>
      </c>
      <c r="J185" s="40">
        <v>20</v>
      </c>
      <c r="K185" s="40">
        <f t="shared" si="139"/>
        <v>200330.75419611606</v>
      </c>
      <c r="L185" s="40">
        <f t="shared" si="140"/>
        <v>199020.5349822038</v>
      </c>
      <c r="M185" s="40">
        <f t="shared" si="141"/>
        <v>197720.63395525474</v>
      </c>
      <c r="O185" s="40">
        <v>46</v>
      </c>
      <c r="Q185" s="40">
        <v>20</v>
      </c>
      <c r="R185" s="40">
        <f t="shared" si="142"/>
        <v>459248.72094355029</v>
      </c>
      <c r="S185" s="40">
        <f t="shared" si="143"/>
        <v>456235.7232468999</v>
      </c>
      <c r="T185" s="40">
        <f t="shared" si="144"/>
        <v>453246.48172881705</v>
      </c>
      <c r="V185" s="40">
        <v>43</v>
      </c>
      <c r="X185" s="40">
        <v>20</v>
      </c>
      <c r="Y185" s="40">
        <f t="shared" si="145"/>
        <v>394581.23995149898</v>
      </c>
      <c r="Z185" s="40">
        <f t="shared" si="146"/>
        <v>391992.50684697839</v>
      </c>
      <c r="AA185" s="40">
        <f t="shared" si="147"/>
        <v>389424.18477893586</v>
      </c>
    </row>
    <row r="186" spans="1:27">
      <c r="A186" s="40">
        <v>47</v>
      </c>
      <c r="C186" s="40">
        <v>21</v>
      </c>
      <c r="D186" s="39">
        <f t="shared" si="136"/>
        <v>484554.78871253721</v>
      </c>
      <c r="E186" s="39">
        <f t="shared" si="137"/>
        <v>481222.18089219305</v>
      </c>
      <c r="F186" s="39">
        <f t="shared" si="138"/>
        <v>477917.22912604164</v>
      </c>
      <c r="H186" s="40">
        <v>48</v>
      </c>
      <c r="J186" s="40">
        <v>21</v>
      </c>
      <c r="K186" s="40">
        <f t="shared" si="139"/>
        <v>211212.65911467836</v>
      </c>
      <c r="L186" s="40">
        <f t="shared" si="140"/>
        <v>209764.8650456602</v>
      </c>
      <c r="M186" s="40">
        <f t="shared" si="141"/>
        <v>208329.0699300683</v>
      </c>
      <c r="O186" s="40">
        <v>46</v>
      </c>
      <c r="Q186" s="40">
        <v>21</v>
      </c>
      <c r="R186" s="40">
        <f t="shared" si="142"/>
        <v>484554.78871253721</v>
      </c>
      <c r="S186" s="40">
        <f t="shared" si="143"/>
        <v>481222.18089219305</v>
      </c>
      <c r="T186" s="40">
        <f t="shared" si="144"/>
        <v>477917.22912604164</v>
      </c>
      <c r="V186" s="40">
        <v>43</v>
      </c>
      <c r="X186" s="40">
        <v>21</v>
      </c>
      <c r="Y186" s="40">
        <f t="shared" si="145"/>
        <v>416323.92347616551</v>
      </c>
      <c r="Z186" s="40">
        <f t="shared" si="146"/>
        <v>413460.58501477202</v>
      </c>
      <c r="AA186" s="40">
        <f t="shared" si="147"/>
        <v>410621.00831831736</v>
      </c>
    </row>
    <row r="187" spans="1:27">
      <c r="A187" s="40">
        <v>47</v>
      </c>
      <c r="C187" s="40">
        <v>22</v>
      </c>
      <c r="D187" s="39">
        <f t="shared" si="136"/>
        <v>510034.83569743589</v>
      </c>
      <c r="E187" s="39">
        <f t="shared" si="137"/>
        <v>506364.80389776931</v>
      </c>
      <c r="F187" s="39">
        <f t="shared" si="138"/>
        <v>502726.74947737559</v>
      </c>
      <c r="H187" s="40">
        <v>48</v>
      </c>
      <c r="J187" s="40">
        <v>22</v>
      </c>
      <c r="K187" s="40">
        <f t="shared" si="139"/>
        <v>222153.50768488285</v>
      </c>
      <c r="L187" s="40">
        <f t="shared" si="140"/>
        <v>220560.67835733734</v>
      </c>
      <c r="M187" s="40">
        <f t="shared" si="141"/>
        <v>218981.70772144358</v>
      </c>
      <c r="O187" s="40">
        <v>46</v>
      </c>
      <c r="Q187" s="40">
        <v>22</v>
      </c>
      <c r="R187" s="40">
        <f t="shared" si="142"/>
        <v>510034.83569743589</v>
      </c>
      <c r="S187" s="40">
        <f t="shared" si="143"/>
        <v>506364.80389776931</v>
      </c>
      <c r="T187" s="40">
        <f t="shared" si="144"/>
        <v>502726.74947737559</v>
      </c>
      <c r="V187" s="40">
        <v>43</v>
      </c>
      <c r="X187" s="40">
        <v>22</v>
      </c>
      <c r="Y187" s="40">
        <f t="shared" si="145"/>
        <v>438216.08795006416</v>
      </c>
      <c r="Z187" s="40">
        <f t="shared" si="146"/>
        <v>435062.83867111435</v>
      </c>
      <c r="AA187" s="40">
        <f t="shared" si="147"/>
        <v>431937.06399010791</v>
      </c>
    </row>
    <row r="188" spans="1:27">
      <c r="A188" s="40">
        <v>47</v>
      </c>
      <c r="C188" s="40">
        <v>23</v>
      </c>
      <c r="D188" s="39">
        <f t="shared" si="136"/>
        <v>535690.05800535576</v>
      </c>
      <c r="E188" s="39">
        <f t="shared" si="137"/>
        <v>531664.5682971304</v>
      </c>
      <c r="F188" s="39">
        <f t="shared" si="138"/>
        <v>527675.82338068576</v>
      </c>
      <c r="H188" s="40">
        <v>48</v>
      </c>
      <c r="J188" s="40">
        <v>23</v>
      </c>
      <c r="K188" s="40">
        <f t="shared" si="139"/>
        <v>233153.61918484262</v>
      </c>
      <c r="L188" s="40">
        <f t="shared" si="140"/>
        <v>231408.22160779961</v>
      </c>
      <c r="M188" s="40">
        <f t="shared" si="141"/>
        <v>229678.73150361626</v>
      </c>
      <c r="O188" s="40">
        <v>46</v>
      </c>
      <c r="Q188" s="40">
        <v>23</v>
      </c>
      <c r="R188" s="40">
        <f t="shared" si="142"/>
        <v>535690.05800535576</v>
      </c>
      <c r="S188" s="40">
        <f t="shared" si="143"/>
        <v>531664.5682971304</v>
      </c>
      <c r="T188" s="40">
        <f t="shared" si="144"/>
        <v>527675.82338068576</v>
      </c>
      <c r="V188" s="40">
        <v>43</v>
      </c>
      <c r="X188" s="40">
        <v>23</v>
      </c>
      <c r="Y188" s="40">
        <f t="shared" si="145"/>
        <v>460258.76105472085</v>
      </c>
      <c r="Z188" s="40">
        <f t="shared" si="146"/>
        <v>456800.10641280888</v>
      </c>
      <c r="AA188" s="40">
        <f t="shared" si="147"/>
        <v>453373.02247505228</v>
      </c>
    </row>
    <row r="189" spans="1:27">
      <c r="A189" s="40">
        <v>47</v>
      </c>
      <c r="C189" s="40">
        <v>24</v>
      </c>
      <c r="D189" s="39">
        <f t="shared" si="136"/>
        <v>561521.65996664262</v>
      </c>
      <c r="E189" s="39">
        <f t="shared" si="137"/>
        <v>557122.45622398751</v>
      </c>
      <c r="F189" s="39">
        <f t="shared" si="138"/>
        <v>552765.23582470207</v>
      </c>
      <c r="H189" s="40">
        <v>48</v>
      </c>
      <c r="J189" s="40">
        <v>24</v>
      </c>
      <c r="K189" s="40">
        <f t="shared" si="139"/>
        <v>244213.31462209384</v>
      </c>
      <c r="L189" s="40">
        <f t="shared" si="140"/>
        <v>242307.74266967035</v>
      </c>
      <c r="M189" s="40">
        <f t="shared" si="141"/>
        <v>240420.32621821467</v>
      </c>
      <c r="O189" s="40">
        <v>46</v>
      </c>
      <c r="Q189" s="40">
        <v>24</v>
      </c>
      <c r="R189" s="40">
        <f t="shared" si="142"/>
        <v>561521.65996664262</v>
      </c>
      <c r="S189" s="40">
        <f t="shared" si="143"/>
        <v>557122.45622398751</v>
      </c>
      <c r="T189" s="40">
        <f t="shared" si="144"/>
        <v>552765.23582470207</v>
      </c>
      <c r="V189" s="40">
        <v>43</v>
      </c>
      <c r="X189" s="40">
        <v>24</v>
      </c>
      <c r="Y189" s="40">
        <f t="shared" si="145"/>
        <v>482452.97753697203</v>
      </c>
      <c r="Z189" s="40">
        <f t="shared" si="146"/>
        <v>478673.23207788897</v>
      </c>
      <c r="AA189" s="40">
        <f t="shared" si="147"/>
        <v>474929.55822647444</v>
      </c>
    </row>
    <row r="190" spans="1:27">
      <c r="A190" s="40">
        <v>48</v>
      </c>
      <c r="B190" s="39">
        <f>B178*1.05</f>
        <v>23097.375</v>
      </c>
      <c r="C190" s="40">
        <v>25</v>
      </c>
      <c r="D190" s="39">
        <f t="shared" ref="D190:D201" si="148">($B$190+$D189)*(1+$D$165)</f>
        <v>588638.29083203827</v>
      </c>
      <c r="E190" s="39">
        <f t="shared" ref="E190:E201" si="149">($B$190+$E189)*(1+$E$165)</f>
        <v>583846.20516913745</v>
      </c>
      <c r="H190" s="40">
        <v>49</v>
      </c>
      <c r="I190" s="39">
        <f>I178*1.05</f>
        <v>10231.200000000001</v>
      </c>
      <c r="J190" s="40">
        <v>25</v>
      </c>
      <c r="K190" s="40">
        <f t="shared" ref="K190:K201" si="150">($I$190+$K189)*(1+$K$165)</f>
        <v>255822.75574296352</v>
      </c>
      <c r="L190" s="40">
        <f t="shared" ref="L190:L201" si="151">($I$190+$L189)*(1+$L$165)</f>
        <v>253749.02510329589</v>
      </c>
      <c r="M190" s="40"/>
      <c r="O190" s="40">
        <v>47</v>
      </c>
      <c r="P190" s="39">
        <f>P178*1.05</f>
        <v>23097.375</v>
      </c>
      <c r="Q190" s="40">
        <v>25</v>
      </c>
      <c r="R190" s="40">
        <f t="shared" ref="R190:R201" si="152">($P$190+$R189)*(1+$R$165)</f>
        <v>588638.29083203827</v>
      </c>
      <c r="S190" s="40">
        <f t="shared" ref="S190:S201" si="153">($P$190+$S189)*(1+$S$165)</f>
        <v>583846.20516913745</v>
      </c>
      <c r="V190" s="40">
        <v>44</v>
      </c>
      <c r="W190" s="39">
        <f>W178*1.05</f>
        <v>19845</v>
      </c>
      <c r="X190" s="40">
        <v>25</v>
      </c>
      <c r="Y190" s="40">
        <f t="shared" ref="Y190:Y201" si="154">($W$190+$Y189)*(1+$Y$165)</f>
        <v>505751.27613253868</v>
      </c>
      <c r="Z190" s="40">
        <f t="shared" ref="Z190:Z201" si="155">($W$190+$Z189)*(1+$Z$165)</f>
        <v>501633.97102837585</v>
      </c>
    </row>
    <row r="191" spans="1:27">
      <c r="A191" s="40">
        <v>48</v>
      </c>
      <c r="C191" s="40">
        <v>26</v>
      </c>
      <c r="D191" s="39">
        <f t="shared" si="148"/>
        <v>615941.34853463352</v>
      </c>
      <c r="E191" s="39">
        <f t="shared" si="149"/>
        <v>610736.97754519456</v>
      </c>
      <c r="H191" s="40">
        <v>49</v>
      </c>
      <c r="J191" s="40">
        <v>26</v>
      </c>
      <c r="K191" s="40">
        <f t="shared" si="150"/>
        <v>267495.08133657125</v>
      </c>
      <c r="L191" s="40">
        <f t="shared" si="151"/>
        <v>265245.13034858252</v>
      </c>
      <c r="M191" s="40"/>
      <c r="O191" s="40">
        <v>47</v>
      </c>
      <c r="Q191" s="40">
        <v>26</v>
      </c>
      <c r="R191" s="40">
        <f t="shared" si="152"/>
        <v>615941.34853463352</v>
      </c>
      <c r="S191" s="40">
        <f t="shared" si="153"/>
        <v>610736.97754519456</v>
      </c>
      <c r="T191" s="40"/>
      <c r="V191" s="40">
        <v>44</v>
      </c>
      <c r="X191" s="40">
        <v>26</v>
      </c>
      <c r="Y191" s="40">
        <f t="shared" si="154"/>
        <v>529209.75053094991</v>
      </c>
      <c r="Z191" s="40">
        <f t="shared" si="155"/>
        <v>524738.21459730319</v>
      </c>
      <c r="AA191" s="40"/>
    </row>
    <row r="192" spans="1:27">
      <c r="A192" s="40">
        <v>48</v>
      </c>
      <c r="C192" s="40">
        <v>27</v>
      </c>
      <c r="D192" s="39">
        <f t="shared" si="148"/>
        <v>643432.11475893413</v>
      </c>
      <c r="E192" s="39">
        <f t="shared" si="149"/>
        <v>637795.81724860205</v>
      </c>
      <c r="H192" s="40">
        <v>49</v>
      </c>
      <c r="J192" s="40">
        <v>27</v>
      </c>
      <c r="K192" s="40">
        <f t="shared" si="150"/>
        <v>279230.63202714437</v>
      </c>
      <c r="L192" s="40">
        <f t="shared" si="151"/>
        <v>276796.32109816949</v>
      </c>
      <c r="M192" s="40"/>
      <c r="O192" s="40">
        <v>47</v>
      </c>
      <c r="Q192" s="40">
        <v>27</v>
      </c>
      <c r="R192" s="40">
        <f t="shared" si="152"/>
        <v>643432.11475893413</v>
      </c>
      <c r="S192" s="40">
        <f t="shared" si="153"/>
        <v>637795.81724860205</v>
      </c>
      <c r="T192" s="40"/>
      <c r="V192" s="40">
        <v>44</v>
      </c>
      <c r="X192" s="40">
        <v>27</v>
      </c>
      <c r="Y192" s="40">
        <f t="shared" si="154"/>
        <v>552829.50194085017</v>
      </c>
      <c r="Z192" s="40">
        <f t="shared" si="155"/>
        <v>547986.85968853638</v>
      </c>
      <c r="AA192" s="40"/>
    </row>
    <row r="193" spans="1:27">
      <c r="A193" s="40">
        <v>48</v>
      </c>
      <c r="C193" s="40">
        <v>28</v>
      </c>
      <c r="D193" s="39">
        <f t="shared" si="148"/>
        <v>671111.88000102679</v>
      </c>
      <c r="E193" s="39">
        <f t="shared" si="149"/>
        <v>665023.77470015583</v>
      </c>
      <c r="H193" s="40">
        <v>49</v>
      </c>
      <c r="J193" s="40">
        <v>28</v>
      </c>
      <c r="K193" s="40">
        <f t="shared" si="150"/>
        <v>291029.75028395804</v>
      </c>
      <c r="L193" s="40">
        <f t="shared" si="151"/>
        <v>288402.86130343156</v>
      </c>
      <c r="M193" s="40"/>
      <c r="O193" s="40">
        <v>47</v>
      </c>
      <c r="Q193" s="40">
        <v>28</v>
      </c>
      <c r="R193" s="40">
        <f t="shared" si="152"/>
        <v>671111.88000102679</v>
      </c>
      <c r="S193" s="40">
        <f t="shared" si="153"/>
        <v>665023.77470015583</v>
      </c>
      <c r="T193" s="40"/>
      <c r="V193" s="40">
        <v>44</v>
      </c>
      <c r="X193" s="40">
        <v>28</v>
      </c>
      <c r="Y193" s="40">
        <f t="shared" si="154"/>
        <v>576611.63914169348</v>
      </c>
      <c r="Z193" s="40">
        <f t="shared" si="155"/>
        <v>571380.80881158973</v>
      </c>
      <c r="AA193" s="40"/>
    </row>
    <row r="194" spans="1:27">
      <c r="A194" s="40">
        <v>48</v>
      </c>
      <c r="C194" s="40">
        <v>29</v>
      </c>
      <c r="D194" s="39">
        <f t="shared" si="148"/>
        <v>698981.94362915878</v>
      </c>
      <c r="E194" s="39">
        <f t="shared" si="149"/>
        <v>692421.90688578191</v>
      </c>
      <c r="H194" s="40">
        <v>49</v>
      </c>
      <c r="J194" s="40">
        <v>29</v>
      </c>
      <c r="K194" s="40">
        <f t="shared" si="150"/>
        <v>302892.78043132951</v>
      </c>
      <c r="L194" s="40">
        <f t="shared" si="151"/>
        <v>300065.01618051052</v>
      </c>
      <c r="M194" s="40"/>
      <c r="O194" s="40">
        <v>47</v>
      </c>
      <c r="Q194" s="40">
        <v>29</v>
      </c>
      <c r="R194" s="40">
        <f t="shared" si="152"/>
        <v>698981.94362915878</v>
      </c>
      <c r="S194" s="40">
        <f t="shared" si="153"/>
        <v>692421.90688578191</v>
      </c>
      <c r="T194" s="40"/>
      <c r="V194" s="40">
        <v>44</v>
      </c>
      <c r="X194" s="40">
        <v>29</v>
      </c>
      <c r="Y194" s="40">
        <f t="shared" si="154"/>
        <v>600557.2785357926</v>
      </c>
      <c r="Z194" s="40">
        <f t="shared" si="155"/>
        <v>594920.97011666221</v>
      </c>
      <c r="AA194" s="40"/>
    </row>
    <row r="195" spans="1:27">
      <c r="A195" s="40">
        <v>48</v>
      </c>
      <c r="C195" s="40">
        <v>30</v>
      </c>
      <c r="D195" s="39">
        <f t="shared" si="148"/>
        <v>727043.61394473421</v>
      </c>
      <c r="E195" s="39">
        <f t="shared" si="149"/>
        <v>719991.2773975681</v>
      </c>
      <c r="H195" s="40">
        <v>49</v>
      </c>
      <c r="J195" s="40">
        <v>30</v>
      </c>
      <c r="K195" s="40">
        <f t="shared" si="150"/>
        <v>314820.06865866587</v>
      </c>
      <c r="L195" s="40">
        <f t="shared" si="151"/>
        <v>311783.05221637548</v>
      </c>
      <c r="M195" s="40"/>
      <c r="O195" s="40">
        <v>47</v>
      </c>
      <c r="Q195" s="40">
        <v>30</v>
      </c>
      <c r="R195" s="40">
        <f t="shared" si="152"/>
        <v>727043.61394473421</v>
      </c>
      <c r="S195" s="40">
        <f t="shared" si="153"/>
        <v>719991.2773975681</v>
      </c>
      <c r="T195" s="40"/>
      <c r="V195" s="40">
        <v>44</v>
      </c>
      <c r="X195" s="40">
        <v>30</v>
      </c>
      <c r="Y195" s="40">
        <f t="shared" si="154"/>
        <v>624667.5442007262</v>
      </c>
      <c r="Z195" s="40">
        <f t="shared" si="155"/>
        <v>618608.25742989138</v>
      </c>
      <c r="AA195" s="40"/>
    </row>
    <row r="196" spans="1:27">
      <c r="A196" s="40">
        <v>48</v>
      </c>
      <c r="C196" s="40">
        <v>31</v>
      </c>
      <c r="D196" s="39">
        <f t="shared" si="148"/>
        <v>755298.2082437292</v>
      </c>
      <c r="E196" s="39">
        <f t="shared" si="149"/>
        <v>747732.95647505298</v>
      </c>
      <c r="H196" s="40">
        <v>49</v>
      </c>
      <c r="J196" s="40">
        <v>31</v>
      </c>
      <c r="K196" s="40">
        <f t="shared" si="150"/>
        <v>326811.96303056699</v>
      </c>
      <c r="L196" s="40">
        <f t="shared" si="151"/>
        <v>323557.2371749123</v>
      </c>
      <c r="M196" s="40"/>
      <c r="O196" s="40">
        <v>47</v>
      </c>
      <c r="Q196" s="40">
        <v>31</v>
      </c>
      <c r="R196" s="40">
        <f t="shared" si="152"/>
        <v>755298.2082437292</v>
      </c>
      <c r="S196" s="40">
        <f t="shared" si="153"/>
        <v>747732.95647505298</v>
      </c>
      <c r="T196" s="40"/>
      <c r="V196" s="40">
        <v>44</v>
      </c>
      <c r="X196" s="40">
        <v>31</v>
      </c>
      <c r="Y196" s="40">
        <f t="shared" si="154"/>
        <v>648943.56794210616</v>
      </c>
      <c r="Z196" s="40">
        <f t="shared" si="155"/>
        <v>642443.59028882824</v>
      </c>
      <c r="AA196" s="40"/>
    </row>
    <row r="197" spans="1:27">
      <c r="A197" s="40">
        <v>48</v>
      </c>
      <c r="C197" s="40">
        <v>32</v>
      </c>
      <c r="D197" s="39">
        <f t="shared" si="148"/>
        <v>783747.05287852976</v>
      </c>
      <c r="E197" s="39">
        <f t="shared" si="149"/>
        <v>775648.02104677213</v>
      </c>
      <c r="H197" s="40">
        <v>49</v>
      </c>
      <c r="J197" s="40">
        <v>32</v>
      </c>
      <c r="K197" s="40">
        <f t="shared" si="150"/>
        <v>338868.81349698256</v>
      </c>
      <c r="L197" s="40">
        <f t="shared" si="151"/>
        <v>335387.84010304214</v>
      </c>
      <c r="M197" s="40"/>
      <c r="O197" s="40">
        <v>47</v>
      </c>
      <c r="Q197" s="40">
        <v>32</v>
      </c>
      <c r="R197" s="40">
        <f t="shared" si="152"/>
        <v>783747.05287852976</v>
      </c>
      <c r="S197" s="40">
        <f t="shared" si="153"/>
        <v>775648.02104677213</v>
      </c>
      <c r="T197" s="40"/>
      <c r="V197" s="40">
        <v>44</v>
      </c>
      <c r="X197" s="40">
        <v>32</v>
      </c>
      <c r="Y197" s="40">
        <f t="shared" si="154"/>
        <v>673386.48934670817</v>
      </c>
      <c r="Z197" s="40">
        <f t="shared" si="155"/>
        <v>666427.89397813345</v>
      </c>
      <c r="AA197" s="40"/>
    </row>
    <row r="198" spans="1:27">
      <c r="A198" s="40">
        <v>48</v>
      </c>
      <c r="C198" s="40">
        <v>33</v>
      </c>
      <c r="D198" s="39">
        <f t="shared" si="148"/>
        <v>812391.48332019465</v>
      </c>
      <c r="E198" s="39">
        <f t="shared" si="149"/>
        <v>803737.55477206456</v>
      </c>
      <c r="H198" s="40">
        <v>49</v>
      </c>
      <c r="J198" s="40">
        <v>33</v>
      </c>
      <c r="K198" s="40">
        <f t="shared" si="150"/>
        <v>350990.97190342454</v>
      </c>
      <c r="L198" s="40">
        <f t="shared" si="151"/>
        <v>347275.13133686926</v>
      </c>
      <c r="M198" s="40"/>
      <c r="O198" s="40">
        <v>47</v>
      </c>
      <c r="Q198" s="40">
        <v>33</v>
      </c>
      <c r="R198" s="40">
        <f t="shared" si="152"/>
        <v>812391.48332019465</v>
      </c>
      <c r="S198" s="40">
        <f t="shared" si="153"/>
        <v>803737.55477206456</v>
      </c>
      <c r="T198" s="40"/>
      <c r="V198" s="40">
        <v>44</v>
      </c>
      <c r="X198" s="40">
        <v>33</v>
      </c>
      <c r="Y198" s="40">
        <f t="shared" si="154"/>
        <v>697997.45583596674</v>
      </c>
      <c r="Z198" s="40">
        <f t="shared" si="155"/>
        <v>690562.0995654969</v>
      </c>
      <c r="AA198" s="40"/>
    </row>
    <row r="199" spans="1:27">
      <c r="A199" s="40">
        <v>48</v>
      </c>
      <c r="C199" s="40">
        <v>34</v>
      </c>
      <c r="D199" s="39">
        <f t="shared" si="148"/>
        <v>841232.84422114596</v>
      </c>
      <c r="E199" s="39">
        <f t="shared" si="149"/>
        <v>832002.64808314003</v>
      </c>
      <c r="H199" s="40">
        <v>49</v>
      </c>
      <c r="J199" s="40">
        <v>34</v>
      </c>
      <c r="K199" s="40">
        <f t="shared" si="150"/>
        <v>363178.79200123477</v>
      </c>
      <c r="L199" s="40">
        <f t="shared" si="151"/>
        <v>359219.38250785845</v>
      </c>
      <c r="M199" s="40"/>
      <c r="O199" s="40">
        <v>47</v>
      </c>
      <c r="Q199" s="40">
        <v>34</v>
      </c>
      <c r="R199" s="40">
        <f t="shared" si="152"/>
        <v>841232.84422114596</v>
      </c>
      <c r="S199" s="40">
        <f t="shared" si="153"/>
        <v>832002.64808314003</v>
      </c>
      <c r="T199" s="40"/>
      <c r="V199" s="40">
        <v>44</v>
      </c>
      <c r="X199" s="40">
        <v>34</v>
      </c>
      <c r="Y199" s="40">
        <f t="shared" si="154"/>
        <v>722777.62271983898</v>
      </c>
      <c r="Z199" s="40">
        <f t="shared" si="155"/>
        <v>714847.14393778134</v>
      </c>
      <c r="AA199" s="40"/>
    </row>
    <row r="200" spans="1:27">
      <c r="A200" s="40">
        <v>48</v>
      </c>
      <c r="C200" s="40">
        <v>35</v>
      </c>
      <c r="D200" s="39">
        <f t="shared" si="148"/>
        <v>870272.48947829136</v>
      </c>
      <c r="E200" s="39">
        <f t="shared" si="149"/>
        <v>860444.39822740969</v>
      </c>
      <c r="H200" s="40">
        <v>49</v>
      </c>
      <c r="J200" s="40">
        <v>35</v>
      </c>
      <c r="K200" s="40">
        <f t="shared" si="150"/>
        <v>375432.6294579081</v>
      </c>
      <c r="L200" s="40">
        <f t="shared" si="151"/>
        <v>371220.866549042</v>
      </c>
      <c r="M200" s="40"/>
      <c r="O200" s="40">
        <v>47</v>
      </c>
      <c r="Q200" s="40">
        <v>35</v>
      </c>
      <c r="R200" s="40">
        <f t="shared" si="152"/>
        <v>870272.48947829136</v>
      </c>
      <c r="S200" s="40">
        <f t="shared" si="153"/>
        <v>860444.39822740969</v>
      </c>
      <c r="T200" s="40"/>
      <c r="V200" s="40">
        <v>44</v>
      </c>
      <c r="X200" s="40">
        <v>35</v>
      </c>
      <c r="Y200" s="40">
        <f t="shared" si="154"/>
        <v>747728.15325103782</v>
      </c>
      <c r="Z200" s="40">
        <f t="shared" si="155"/>
        <v>739283.96983739256</v>
      </c>
      <c r="AA200" s="40"/>
    </row>
    <row r="201" spans="1:27">
      <c r="A201" s="40">
        <v>48</v>
      </c>
      <c r="C201" s="40">
        <v>36</v>
      </c>
      <c r="D201" s="39">
        <f t="shared" si="148"/>
        <v>899511.78229657956</v>
      </c>
      <c r="E201" s="39">
        <f t="shared" si="149"/>
        <v>889063.90931008104</v>
      </c>
      <c r="H201" s="40">
        <v>49</v>
      </c>
      <c r="J201" s="40">
        <v>36</v>
      </c>
      <c r="K201" s="40">
        <f t="shared" si="150"/>
        <v>387752.84186747175</v>
      </c>
      <c r="L201" s="40">
        <f t="shared" si="151"/>
        <v>383279.85770125617</v>
      </c>
      <c r="M201" s="40"/>
      <c r="O201" s="40">
        <v>47</v>
      </c>
      <c r="Q201" s="40">
        <v>36</v>
      </c>
      <c r="R201" s="40">
        <f t="shared" si="152"/>
        <v>899511.78229657956</v>
      </c>
      <c r="S201" s="40">
        <f t="shared" si="153"/>
        <v>889063.90931008104</v>
      </c>
      <c r="T201" s="40"/>
      <c r="V201" s="40">
        <v>44</v>
      </c>
      <c r="X201" s="40">
        <v>36</v>
      </c>
      <c r="Y201" s="40">
        <f t="shared" si="154"/>
        <v>772850.2186796387</v>
      </c>
      <c r="Z201" s="40">
        <f t="shared" si="155"/>
        <v>763873.52589887637</v>
      </c>
      <c r="AA201" s="40"/>
    </row>
    <row r="202" spans="1:27">
      <c r="A202" s="40">
        <v>49</v>
      </c>
      <c r="B202" s="39">
        <f>B190*1.05</f>
        <v>24252.243750000001</v>
      </c>
      <c r="C202" s="40">
        <v>37</v>
      </c>
      <c r="D202" s="39">
        <f t="shared" ref="D202:D213" si="156">($B$202+$D201)*(1+$D$165)</f>
        <v>930114.90372564981</v>
      </c>
      <c r="H202" s="40">
        <v>50</v>
      </c>
      <c r="I202" s="39">
        <f>I190*1.05</f>
        <v>10742.760000000002</v>
      </c>
      <c r="J202" s="40">
        <v>37</v>
      </c>
      <c r="K202" s="40">
        <f t="shared" ref="K202:K213" si="157">($I$202+$K201)*(1+$K$165)</f>
        <v>400654.11971092055</v>
      </c>
      <c r="O202" s="40">
        <v>48</v>
      </c>
      <c r="P202" s="39">
        <f>P190*1.05</f>
        <v>24252.243750000001</v>
      </c>
      <c r="Q202" s="40">
        <v>37</v>
      </c>
      <c r="R202" s="40">
        <f t="shared" ref="R202:R213" si="158">($P$202+$R201)*(1+$R$165)</f>
        <v>930114.90372564981</v>
      </c>
      <c r="T202" s="40"/>
      <c r="V202" s="40">
        <v>45</v>
      </c>
      <c r="W202" s="39">
        <f>W190*1.05</f>
        <v>20837.25</v>
      </c>
      <c r="X202" s="40">
        <v>37</v>
      </c>
      <c r="Y202" s="40">
        <f t="shared" ref="Y202:Y213" si="159">($W$202+$Y201)*(1+$Y$165)</f>
        <v>799144.07002681121</v>
      </c>
    </row>
    <row r="203" spans="1:27">
      <c r="A203" s="40">
        <v>49</v>
      </c>
      <c r="C203" s="40">
        <v>38</v>
      </c>
      <c r="D203" s="39">
        <f t="shared" si="156"/>
        <v>960928.42161454493</v>
      </c>
      <c r="H203" s="40">
        <v>50</v>
      </c>
      <c r="J203" s="40">
        <v>38</v>
      </c>
      <c r="K203" s="40">
        <f t="shared" si="157"/>
        <v>413625.27947602136</v>
      </c>
      <c r="O203" s="40">
        <v>48</v>
      </c>
      <c r="Q203" s="40">
        <v>38</v>
      </c>
      <c r="R203" s="40">
        <f t="shared" si="158"/>
        <v>960928.42161454493</v>
      </c>
      <c r="S203" s="40"/>
      <c r="T203" s="40"/>
      <c r="V203" s="40">
        <v>45</v>
      </c>
      <c r="X203" s="40">
        <v>38</v>
      </c>
      <c r="Y203" s="40">
        <f t="shared" si="159"/>
        <v>825618.6916019955</v>
      </c>
    </row>
    <row r="204" spans="1:27">
      <c r="A204" s="40">
        <v>49</v>
      </c>
      <c r="C204" s="40">
        <v>39</v>
      </c>
      <c r="D204" s="39">
        <f t="shared" si="156"/>
        <v>991953.78243892617</v>
      </c>
      <c r="H204" s="40">
        <v>50</v>
      </c>
      <c r="J204" s="40">
        <v>39</v>
      </c>
      <c r="K204" s="40">
        <f t="shared" si="157"/>
        <v>426666.6996898498</v>
      </c>
      <c r="O204" s="40">
        <v>48</v>
      </c>
      <c r="Q204" s="40">
        <v>39</v>
      </c>
      <c r="R204" s="40">
        <f t="shared" si="158"/>
        <v>991953.78243892617</v>
      </c>
      <c r="S204" s="40"/>
      <c r="T204" s="40"/>
      <c r="V204" s="40">
        <v>45</v>
      </c>
      <c r="X204" s="40">
        <v>39</v>
      </c>
      <c r="Y204" s="40">
        <f t="shared" si="159"/>
        <v>852275.32620050921</v>
      </c>
    </row>
    <row r="205" spans="1:27">
      <c r="A205" s="40">
        <v>49</v>
      </c>
      <c r="C205" s="40">
        <v>40</v>
      </c>
      <c r="D205" s="39">
        <f t="shared" si="156"/>
        <v>1023192.4426189751</v>
      </c>
      <c r="H205" s="40">
        <v>50</v>
      </c>
      <c r="J205" s="40">
        <v>40</v>
      </c>
      <c r="K205" s="40">
        <f t="shared" si="157"/>
        <v>439778.76092983648</v>
      </c>
      <c r="O205" s="40">
        <v>48</v>
      </c>
      <c r="Q205" s="40">
        <v>40</v>
      </c>
      <c r="R205" s="40">
        <f t="shared" si="158"/>
        <v>1023192.4426189751</v>
      </c>
      <c r="S205" s="40"/>
      <c r="T205" s="40"/>
      <c r="V205" s="40">
        <v>45</v>
      </c>
      <c r="X205" s="40">
        <v>40</v>
      </c>
      <c r="Y205" s="40">
        <f t="shared" si="159"/>
        <v>879115.22516188771</v>
      </c>
    </row>
    <row r="206" spans="1:27">
      <c r="A206" s="40">
        <v>49</v>
      </c>
      <c r="C206" s="40">
        <v>41</v>
      </c>
      <c r="D206" s="39">
        <f t="shared" si="156"/>
        <v>1054645.8685877617</v>
      </c>
      <c r="H206" s="40">
        <v>50</v>
      </c>
      <c r="J206" s="40">
        <v>41</v>
      </c>
      <c r="K206" s="40">
        <f t="shared" si="157"/>
        <v>452961.84583487309</v>
      </c>
      <c r="O206" s="40">
        <v>48</v>
      </c>
      <c r="Q206" s="40">
        <v>41</v>
      </c>
      <c r="R206" s="40">
        <f t="shared" si="158"/>
        <v>1054645.8685877617</v>
      </c>
      <c r="S206" s="40"/>
      <c r="T206" s="40"/>
      <c r="V206" s="40">
        <v>45</v>
      </c>
      <c r="X206" s="40">
        <v>41</v>
      </c>
      <c r="Y206" s="40">
        <f t="shared" si="159"/>
        <v>906139.64842862566</v>
      </c>
    </row>
    <row r="207" spans="1:27">
      <c r="A207" s="40">
        <v>49</v>
      </c>
      <c r="C207" s="40">
        <v>42</v>
      </c>
      <c r="D207" s="39">
        <f t="shared" si="156"/>
        <v>1086315.5368600837</v>
      </c>
      <c r="H207" s="40">
        <v>50</v>
      </c>
      <c r="J207" s="40">
        <v>42</v>
      </c>
      <c r="K207" s="40">
        <f t="shared" si="157"/>
        <v>466216.33911647863</v>
      </c>
      <c r="O207" s="40">
        <v>48</v>
      </c>
      <c r="Q207" s="40">
        <v>42</v>
      </c>
      <c r="R207" s="40">
        <f t="shared" si="158"/>
        <v>1086315.5368600837</v>
      </c>
      <c r="S207" s="40"/>
      <c r="T207" s="40"/>
      <c r="V207" s="40">
        <v>45</v>
      </c>
      <c r="X207" s="40">
        <v>42</v>
      </c>
      <c r="Y207" s="40">
        <f t="shared" si="159"/>
        <v>933349.86460532248</v>
      </c>
    </row>
    <row r="208" spans="1:27">
      <c r="A208" s="40">
        <v>49</v>
      </c>
      <c r="C208" s="40">
        <v>43</v>
      </c>
      <c r="D208" s="39">
        <f t="shared" si="156"/>
        <v>1118202.9341017778</v>
      </c>
      <c r="H208" s="40">
        <v>50</v>
      </c>
      <c r="J208" s="40">
        <v>43</v>
      </c>
      <c r="K208" s="40">
        <f t="shared" si="157"/>
        <v>479542.6275700262</v>
      </c>
      <c r="O208" s="40">
        <v>48</v>
      </c>
      <c r="Q208" s="40">
        <v>43</v>
      </c>
      <c r="R208" s="40">
        <f t="shared" si="158"/>
        <v>1118202.9341017778</v>
      </c>
      <c r="S208" s="40"/>
      <c r="T208" s="40"/>
      <c r="V208" s="40">
        <v>45</v>
      </c>
      <c r="X208" s="40">
        <v>43</v>
      </c>
      <c r="Y208" s="40">
        <f t="shared" si="159"/>
        <v>960747.15101823409</v>
      </c>
    </row>
    <row r="209" spans="1:25">
      <c r="A209" s="40">
        <v>49</v>
      </c>
      <c r="C209" s="40">
        <v>44</v>
      </c>
      <c r="D209" s="39">
        <f t="shared" si="156"/>
        <v>1150309.5571995087</v>
      </c>
      <c r="H209" s="40">
        <v>50</v>
      </c>
      <c r="J209" s="40">
        <v>44</v>
      </c>
      <c r="K209" s="40">
        <f t="shared" si="157"/>
        <v>492941.10008603049</v>
      </c>
      <c r="O209" s="40">
        <v>48</v>
      </c>
      <c r="Q209" s="40">
        <v>44</v>
      </c>
      <c r="R209" s="40">
        <f t="shared" si="158"/>
        <v>1150309.5571995087</v>
      </c>
      <c r="S209" s="40"/>
      <c r="T209" s="40"/>
      <c r="V209" s="40">
        <v>45</v>
      </c>
      <c r="X209" s="40">
        <v>44</v>
      </c>
      <c r="Y209" s="40">
        <f t="shared" si="159"/>
        <v>988332.79377523437</v>
      </c>
    </row>
    <row r="210" spans="1:25">
      <c r="A210" s="40">
        <v>49</v>
      </c>
      <c r="C210" s="40">
        <v>45</v>
      </c>
      <c r="D210" s="39">
        <f t="shared" si="156"/>
        <v>1182636.9133310365</v>
      </c>
      <c r="H210" s="40">
        <v>50</v>
      </c>
      <c r="J210" s="40">
        <v>45</v>
      </c>
      <c r="K210" s="40">
        <f t="shared" si="157"/>
        <v>506412.14766149648</v>
      </c>
      <c r="O210" s="40">
        <v>48</v>
      </c>
      <c r="Q210" s="40">
        <v>45</v>
      </c>
      <c r="R210" s="40">
        <f t="shared" si="158"/>
        <v>1182636.9133310365</v>
      </c>
      <c r="S210" s="40"/>
      <c r="T210" s="40"/>
      <c r="V210" s="40">
        <v>45</v>
      </c>
      <c r="X210" s="40">
        <v>45</v>
      </c>
      <c r="Y210" s="40">
        <f t="shared" si="159"/>
        <v>1016108.0878261891</v>
      </c>
    </row>
    <row r="211" spans="1:25">
      <c r="A211" s="40">
        <v>49</v>
      </c>
      <c r="C211" s="40">
        <v>46</v>
      </c>
      <c r="D211" s="39">
        <f t="shared" si="156"/>
        <v>1215186.5200359684</v>
      </c>
      <c r="H211" s="40">
        <v>50</v>
      </c>
      <c r="J211" s="40">
        <v>46</v>
      </c>
      <c r="K211" s="40">
        <f t="shared" si="157"/>
        <v>519956.16341132956</v>
      </c>
      <c r="O211" s="40">
        <v>48</v>
      </c>
      <c r="Q211" s="40">
        <v>46</v>
      </c>
      <c r="R211" s="40">
        <f t="shared" si="158"/>
        <v>1215186.5200359684</v>
      </c>
      <c r="S211" s="40"/>
      <c r="T211" s="40"/>
      <c r="V211" s="40">
        <v>45</v>
      </c>
      <c r="X211" s="40">
        <v>46</v>
      </c>
      <c r="Y211" s="40">
        <f t="shared" si="159"/>
        <v>1044074.3370237441</v>
      </c>
    </row>
    <row r="212" spans="1:25">
      <c r="A212" s="40">
        <v>49</v>
      </c>
      <c r="C212" s="40">
        <v>47</v>
      </c>
      <c r="D212" s="39">
        <f t="shared" si="156"/>
        <v>1247959.9052869969</v>
      </c>
      <c r="H212" s="40">
        <v>50</v>
      </c>
      <c r="J212" s="40">
        <v>47</v>
      </c>
      <c r="K212" s="40">
        <f t="shared" si="157"/>
        <v>533573.54257980757</v>
      </c>
      <c r="O212" s="40">
        <v>48</v>
      </c>
      <c r="Q212" s="40">
        <v>47</v>
      </c>
      <c r="R212" s="40">
        <f t="shared" si="158"/>
        <v>1247959.9052869969</v>
      </c>
      <c r="S212" s="40"/>
      <c r="T212" s="40"/>
      <c r="V212" s="40">
        <v>45</v>
      </c>
      <c r="X212" s="40">
        <v>47</v>
      </c>
      <c r="Y212" s="40">
        <f t="shared" si="159"/>
        <v>1072232.8541845323</v>
      </c>
    </row>
    <row r="213" spans="1:25">
      <c r="A213" s="40">
        <v>49</v>
      </c>
      <c r="C213" s="40">
        <v>48</v>
      </c>
      <c r="D213" s="39">
        <f t="shared" si="156"/>
        <v>1280958.607561626</v>
      </c>
      <c r="H213" s="40">
        <v>50</v>
      </c>
      <c r="J213" s="40">
        <v>48</v>
      </c>
      <c r="K213" s="40">
        <f t="shared" si="157"/>
        <v>547264.68255211483</v>
      </c>
      <c r="O213" s="40">
        <v>48</v>
      </c>
      <c r="Q213" s="40">
        <v>48</v>
      </c>
      <c r="R213" s="40">
        <f t="shared" si="158"/>
        <v>1280958.607561626</v>
      </c>
      <c r="S213" s="40"/>
      <c r="T213" s="40"/>
      <c r="V213" s="40">
        <v>45</v>
      </c>
      <c r="X213" s="40">
        <v>48</v>
      </c>
      <c r="Y213" s="40">
        <f t="shared" si="159"/>
        <v>1100584.961150801</v>
      </c>
    </row>
  </sheetData>
  <mergeCells count="20">
    <mergeCell ref="A55:C55"/>
    <mergeCell ref="D55:F55"/>
    <mergeCell ref="V55:X55"/>
    <mergeCell ref="A163:C163"/>
    <mergeCell ref="D163:F163"/>
    <mergeCell ref="H163:J163"/>
    <mergeCell ref="O163:Q163"/>
    <mergeCell ref="V163:X163"/>
    <mergeCell ref="H55:J55"/>
    <mergeCell ref="O55:Q55"/>
    <mergeCell ref="A109:C109"/>
    <mergeCell ref="D109:F109"/>
    <mergeCell ref="H109:J109"/>
    <mergeCell ref="O109:Q109"/>
    <mergeCell ref="V109:X109"/>
    <mergeCell ref="A1:C1"/>
    <mergeCell ref="D1:F1"/>
    <mergeCell ref="H1:J1"/>
    <mergeCell ref="O1:Q1"/>
    <mergeCell ref="V1:X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209"/>
  <sheetViews>
    <sheetView workbookViewId="0"/>
  </sheetViews>
  <sheetFormatPr defaultColWidth="14.42578125" defaultRowHeight="15.75" customHeight="1"/>
  <cols>
    <col min="1" max="1" width="18.28515625" customWidth="1"/>
    <col min="8" max="8" width="15.7109375" customWidth="1"/>
    <col min="10" max="13" width="14.7109375" customWidth="1"/>
    <col min="15" max="15" width="17.5703125" customWidth="1"/>
    <col min="22" max="22" width="15.42578125" customWidth="1"/>
  </cols>
  <sheetData>
    <row r="1" spans="1:34">
      <c r="A1" s="42" t="s">
        <v>30</v>
      </c>
      <c r="B1" s="29"/>
      <c r="C1" s="29"/>
      <c r="D1" s="43"/>
      <c r="E1" s="43"/>
      <c r="F1" s="43"/>
      <c r="H1" s="42" t="s">
        <v>31</v>
      </c>
      <c r="I1" s="29"/>
      <c r="J1" s="29"/>
      <c r="K1" s="43"/>
      <c r="L1" s="43"/>
      <c r="M1" s="43"/>
      <c r="O1" s="42" t="s">
        <v>32</v>
      </c>
      <c r="P1" s="29"/>
      <c r="Q1" s="29"/>
      <c r="R1" s="43"/>
      <c r="S1" s="43"/>
      <c r="T1" s="43"/>
      <c r="V1" s="42" t="s">
        <v>33</v>
      </c>
      <c r="W1" s="29"/>
      <c r="X1" s="29"/>
      <c r="Y1" s="43"/>
      <c r="Z1" s="43"/>
      <c r="AA1" s="43"/>
    </row>
    <row r="2" spans="1:34">
      <c r="A2" s="9"/>
      <c r="B2" s="9"/>
      <c r="C2" s="44"/>
      <c r="D2" s="44" t="s">
        <v>85</v>
      </c>
      <c r="E2" s="44" t="s">
        <v>86</v>
      </c>
      <c r="F2" s="44" t="s">
        <v>87</v>
      </c>
      <c r="H2" s="9"/>
      <c r="I2" s="9"/>
      <c r="J2" s="9"/>
      <c r="K2" s="44" t="s">
        <v>85</v>
      </c>
      <c r="L2" s="44" t="s">
        <v>86</v>
      </c>
      <c r="M2" s="44" t="s">
        <v>87</v>
      </c>
      <c r="O2" s="9"/>
      <c r="P2" s="9"/>
      <c r="Q2" s="9"/>
      <c r="R2" s="44" t="s">
        <v>85</v>
      </c>
      <c r="S2" s="44" t="s">
        <v>86</v>
      </c>
      <c r="T2" s="44" t="s">
        <v>87</v>
      </c>
      <c r="V2" s="9"/>
      <c r="W2" s="9"/>
      <c r="X2" s="9"/>
      <c r="Y2" s="44" t="s">
        <v>85</v>
      </c>
      <c r="Z2" s="44" t="s">
        <v>86</v>
      </c>
      <c r="AA2" s="44" t="s">
        <v>87</v>
      </c>
      <c r="AE2" s="10"/>
      <c r="AF2" s="10"/>
      <c r="AG2" s="45"/>
      <c r="AH2" s="10"/>
    </row>
    <row r="3" spans="1:34">
      <c r="A3" s="9" t="s">
        <v>80</v>
      </c>
      <c r="B3" s="9" t="s">
        <v>81</v>
      </c>
      <c r="C3" s="44" t="s">
        <v>82</v>
      </c>
      <c r="D3" s="1">
        <f>6.5/(100*12)</f>
        <v>5.4166666666666669E-3</v>
      </c>
      <c r="E3" s="1">
        <f>5.75/(100*12)</f>
        <v>4.7916666666666663E-3</v>
      </c>
      <c r="F3" s="1">
        <f>5/(100*12)</f>
        <v>4.1666666666666666E-3</v>
      </c>
      <c r="H3" s="9" t="s">
        <v>80</v>
      </c>
      <c r="I3" s="9" t="s">
        <v>81</v>
      </c>
      <c r="J3" s="9" t="s">
        <v>82</v>
      </c>
      <c r="K3" s="1">
        <f>8.25/(100*12)</f>
        <v>6.875E-3</v>
      </c>
      <c r="L3" s="1">
        <f>7.5/(100*12)</f>
        <v>6.2500000000000003E-3</v>
      </c>
      <c r="M3" s="1">
        <f>6.75/(100*12)</f>
        <v>5.6249999999999998E-3</v>
      </c>
      <c r="O3" s="9" t="s">
        <v>80</v>
      </c>
      <c r="P3" s="9" t="s">
        <v>81</v>
      </c>
      <c r="Q3" s="9" t="s">
        <v>82</v>
      </c>
      <c r="R3" s="1">
        <f>8.25/(100*12)</f>
        <v>6.875E-3</v>
      </c>
      <c r="S3" s="1">
        <f>7.5/(100*12)</f>
        <v>6.2500000000000003E-3</v>
      </c>
      <c r="T3" s="1">
        <f>6.75/(100*12)</f>
        <v>5.6249999999999998E-3</v>
      </c>
      <c r="V3" s="9" t="s">
        <v>80</v>
      </c>
      <c r="W3" s="9" t="s">
        <v>81</v>
      </c>
      <c r="X3" s="9" t="s">
        <v>82</v>
      </c>
      <c r="Y3" s="1">
        <f>8.25/(100*12)</f>
        <v>6.875E-3</v>
      </c>
      <c r="Z3" s="1">
        <f>7.5/(100*12)</f>
        <v>6.2500000000000003E-3</v>
      </c>
      <c r="AA3" s="1">
        <f>6.75/(100*12)</f>
        <v>5.6249999999999998E-3</v>
      </c>
      <c r="AE3" s="10"/>
      <c r="AF3" s="10"/>
      <c r="AG3" s="45"/>
      <c r="AH3" s="10"/>
    </row>
    <row r="4" spans="1:34">
      <c r="A4" s="40">
        <v>42</v>
      </c>
      <c r="B4" s="40">
        <v>9360</v>
      </c>
      <c r="C4" s="40">
        <v>1</v>
      </c>
      <c r="D4" s="40">
        <f t="shared" ref="D4:F4" si="0">$B$4*(1+D$3)</f>
        <v>9410.6999999999989</v>
      </c>
      <c r="E4" s="40">
        <f t="shared" si="0"/>
        <v>9404.85</v>
      </c>
      <c r="F4" s="40">
        <f t="shared" si="0"/>
        <v>9399</v>
      </c>
      <c r="H4" s="40">
        <v>42</v>
      </c>
      <c r="I4" s="40">
        <v>10000</v>
      </c>
      <c r="J4" s="40">
        <v>1</v>
      </c>
      <c r="K4" s="40">
        <f t="shared" ref="K4:M4" si="1">$I$4*(1+K$3)</f>
        <v>10068.75</v>
      </c>
      <c r="L4" s="40">
        <f t="shared" si="1"/>
        <v>10062.5</v>
      </c>
      <c r="M4" s="40">
        <f t="shared" si="1"/>
        <v>10056.25</v>
      </c>
      <c r="O4" s="40">
        <v>40</v>
      </c>
      <c r="P4" s="40">
        <v>19650</v>
      </c>
      <c r="Q4" s="40">
        <v>1</v>
      </c>
      <c r="R4" s="39">
        <f t="shared" ref="R4:T4" si="2">$P$4*(1+R$3)</f>
        <v>19785.09375</v>
      </c>
      <c r="S4" s="39">
        <f t="shared" si="2"/>
        <v>19772.8125</v>
      </c>
      <c r="T4" s="39">
        <f t="shared" si="2"/>
        <v>19760.53125</v>
      </c>
      <c r="V4" s="46">
        <v>45</v>
      </c>
      <c r="W4" s="40">
        <v>16100</v>
      </c>
      <c r="X4" s="40">
        <v>1</v>
      </c>
      <c r="Y4" s="40">
        <f t="shared" ref="Y4:AA4" si="3">$W$4*(1+Y$3)</f>
        <v>16210.6875</v>
      </c>
      <c r="Z4" s="40">
        <f t="shared" si="3"/>
        <v>16200.625000000002</v>
      </c>
      <c r="AA4" s="40">
        <f t="shared" si="3"/>
        <v>16190.5625</v>
      </c>
    </row>
    <row r="5" spans="1:34">
      <c r="A5" s="40">
        <v>42</v>
      </c>
      <c r="C5" s="40">
        <v>2</v>
      </c>
      <c r="D5" s="40">
        <f t="shared" ref="D5:D15" si="4">($B$4+$D4)*(1+$D$3)</f>
        <v>18872.374624999997</v>
      </c>
      <c r="E5" s="40">
        <f t="shared" ref="E5:E15" si="5">($B$4+$E4)*(1+$E$3)</f>
        <v>18854.764906249999</v>
      </c>
      <c r="F5" s="40">
        <f t="shared" ref="F5:F15" si="6">($B$4+$F4)*(1+$F$3)</f>
        <v>18837.162499999999</v>
      </c>
      <c r="H5" s="40">
        <v>42</v>
      </c>
      <c r="J5" s="40">
        <v>2</v>
      </c>
      <c r="K5" s="40">
        <f t="shared" ref="K5:K15" si="7">($I$4+$K4)*(1+$K$3)</f>
        <v>20206.72265625</v>
      </c>
      <c r="L5" s="40">
        <f t="shared" ref="L5:L15" si="8">($I$4+$L4)*(1+$L$3)</f>
        <v>20187.890625</v>
      </c>
      <c r="M5" s="40">
        <f t="shared" ref="M5:M15" si="9">($I$4+$M4)*(1+$M$3)</f>
        <v>20169.06640625</v>
      </c>
      <c r="O5" s="40">
        <v>40</v>
      </c>
      <c r="Q5" s="40">
        <v>2</v>
      </c>
      <c r="R5" s="39">
        <f t="shared" ref="R5:R15" si="10">($P$4+$R4)*(1+$R$3)</f>
        <v>39706.210019531245</v>
      </c>
      <c r="S5" s="39">
        <f t="shared" ref="S5:S15" si="11">($P$4+$S4)*(1+$S$3)</f>
        <v>39669.205078125</v>
      </c>
      <c r="T5" s="39">
        <f t="shared" ref="T5:T15" si="12">($P$4+$T4)*(1+$T$3)</f>
        <v>39632.215488281247</v>
      </c>
      <c r="V5" s="46">
        <v>45</v>
      </c>
      <c r="X5" s="40">
        <v>2</v>
      </c>
      <c r="Y5" s="40">
        <f t="shared" ref="Y5:Y15" si="13">($W$4+$Y4)*(1+$Y$3)</f>
        <v>32532.823476562498</v>
      </c>
      <c r="Z5" s="40">
        <f t="shared" ref="Z5:Z15" si="14">($W$4+$Z4)*(1+$Z$3)</f>
        <v>32502.503906250004</v>
      </c>
      <c r="AA5" s="40">
        <f t="shared" ref="AA5:AA15" si="15">($W$4+$AA4)*(1+$AA$3)</f>
        <v>32472.196914062501</v>
      </c>
    </row>
    <row r="6" spans="1:34">
      <c r="A6" s="40">
        <v>42</v>
      </c>
      <c r="C6" s="40">
        <v>3</v>
      </c>
      <c r="D6" s="40">
        <f t="shared" si="4"/>
        <v>28385.29998755208</v>
      </c>
      <c r="E6" s="40">
        <f t="shared" si="5"/>
        <v>28349.960654759114</v>
      </c>
      <c r="F6" s="40">
        <f t="shared" si="6"/>
        <v>28314.650677083333</v>
      </c>
      <c r="H6" s="40">
        <v>42</v>
      </c>
      <c r="J6" s="40">
        <v>3</v>
      </c>
      <c r="K6" s="40">
        <f t="shared" si="7"/>
        <v>30414.393874511719</v>
      </c>
      <c r="L6" s="40">
        <f t="shared" si="8"/>
        <v>30376.564941406254</v>
      </c>
      <c r="M6" s="40">
        <f t="shared" si="9"/>
        <v>30338.767404785154</v>
      </c>
      <c r="O6" s="40">
        <v>40</v>
      </c>
      <c r="Q6" s="40">
        <v>3</v>
      </c>
      <c r="R6" s="39">
        <f t="shared" si="10"/>
        <v>59764.283963415517</v>
      </c>
      <c r="S6" s="39">
        <f t="shared" si="11"/>
        <v>59689.95010986329</v>
      </c>
      <c r="T6" s="39">
        <f t="shared" si="12"/>
        <v>59615.677950402831</v>
      </c>
      <c r="V6" s="46">
        <v>45</v>
      </c>
      <c r="X6" s="40">
        <v>3</v>
      </c>
      <c r="Y6" s="40">
        <f t="shared" si="13"/>
        <v>48967.174137963862</v>
      </c>
      <c r="Z6" s="40">
        <f t="shared" si="14"/>
        <v>48906.269555664068</v>
      </c>
      <c r="AA6" s="40">
        <f t="shared" si="15"/>
        <v>48845.415521704104</v>
      </c>
    </row>
    <row r="7" spans="1:34">
      <c r="A7" s="40">
        <v>42</v>
      </c>
      <c r="C7" s="40">
        <v>4</v>
      </c>
      <c r="D7" s="40">
        <f t="shared" si="4"/>
        <v>37949.753695817984</v>
      </c>
      <c r="E7" s="40">
        <f t="shared" si="5"/>
        <v>37890.654216229836</v>
      </c>
      <c r="F7" s="40">
        <f t="shared" si="6"/>
        <v>37831.628388237848</v>
      </c>
      <c r="H7" s="40">
        <v>42</v>
      </c>
      <c r="J7" s="40">
        <v>4</v>
      </c>
      <c r="K7" s="40">
        <f t="shared" si="7"/>
        <v>40692.242832398988</v>
      </c>
      <c r="L7" s="40">
        <f t="shared" si="8"/>
        <v>40628.918472290039</v>
      </c>
      <c r="M7" s="40">
        <f t="shared" si="9"/>
        <v>40565.672971437067</v>
      </c>
      <c r="O7" s="40">
        <v>40</v>
      </c>
      <c r="Q7" s="40">
        <v>4</v>
      </c>
      <c r="R7" s="39">
        <f t="shared" si="10"/>
        <v>79960.257165663992</v>
      </c>
      <c r="S7" s="39">
        <f t="shared" si="11"/>
        <v>79835.824798049944</v>
      </c>
      <c r="T7" s="39">
        <f t="shared" si="12"/>
        <v>79711.547388873849</v>
      </c>
      <c r="V7" s="46">
        <v>45</v>
      </c>
      <c r="X7" s="40">
        <v>4</v>
      </c>
      <c r="Y7" s="40">
        <f t="shared" si="13"/>
        <v>65514.510960162363</v>
      </c>
      <c r="Z7" s="40">
        <f t="shared" si="14"/>
        <v>65412.558740386972</v>
      </c>
      <c r="AA7" s="40">
        <f t="shared" si="15"/>
        <v>65310.73348401369</v>
      </c>
    </row>
    <row r="8" spans="1:34">
      <c r="A8" s="40">
        <v>42</v>
      </c>
      <c r="C8" s="40">
        <v>5</v>
      </c>
      <c r="D8" s="40">
        <f t="shared" si="4"/>
        <v>47566.01486167033</v>
      </c>
      <c r="E8" s="40">
        <f t="shared" si="5"/>
        <v>47477.063601015943</v>
      </c>
      <c r="F8" s="40">
        <f t="shared" si="6"/>
        <v>47388.260173188835</v>
      </c>
      <c r="H8" s="40">
        <v>42</v>
      </c>
      <c r="J8" s="40">
        <v>5</v>
      </c>
      <c r="K8" s="40">
        <f t="shared" si="7"/>
        <v>51040.752001871726</v>
      </c>
      <c r="L8" s="40">
        <f t="shared" si="8"/>
        <v>50945.349212741858</v>
      </c>
      <c r="M8" s="40">
        <f t="shared" si="9"/>
        <v>50850.104881901403</v>
      </c>
      <c r="O8" s="40">
        <v>40</v>
      </c>
      <c r="Q8" s="40">
        <v>5</v>
      </c>
      <c r="R8" s="39">
        <f t="shared" si="10"/>
        <v>100295.07768367793</v>
      </c>
      <c r="S8" s="39">
        <f t="shared" si="11"/>
        <v>100107.61120303777</v>
      </c>
      <c r="T8" s="39">
        <f t="shared" si="12"/>
        <v>99920.456092936263</v>
      </c>
      <c r="V8" s="46">
        <v>45</v>
      </c>
      <c r="X8" s="40">
        <v>5</v>
      </c>
      <c r="Y8" s="40">
        <f t="shared" si="13"/>
        <v>82175.610723013466</v>
      </c>
      <c r="Z8" s="40">
        <f t="shared" si="14"/>
        <v>82022.012232514404</v>
      </c>
      <c r="AA8" s="40">
        <f t="shared" si="15"/>
        <v>81868.668859861267</v>
      </c>
    </row>
    <row r="9" spans="1:34">
      <c r="A9" s="40">
        <v>42</v>
      </c>
      <c r="C9" s="40">
        <v>6</v>
      </c>
      <c r="D9" s="40">
        <f t="shared" si="4"/>
        <v>57234.364108837712</v>
      </c>
      <c r="E9" s="40">
        <f t="shared" si="5"/>
        <v>57109.407864104149</v>
      </c>
      <c r="F9" s="40">
        <f t="shared" si="6"/>
        <v>56984.711257243791</v>
      </c>
      <c r="H9" s="40">
        <v>42</v>
      </c>
      <c r="J9" s="40">
        <v>6</v>
      </c>
      <c r="K9" s="40">
        <f t="shared" si="7"/>
        <v>61460.407171884595</v>
      </c>
      <c r="L9" s="40">
        <f t="shared" si="8"/>
        <v>61326.257645321501</v>
      </c>
      <c r="M9" s="40">
        <f t="shared" si="9"/>
        <v>61192.386721862094</v>
      </c>
      <c r="O9" s="40">
        <v>40</v>
      </c>
      <c r="Q9" s="40">
        <v>6</v>
      </c>
      <c r="R9" s="39">
        <f t="shared" si="10"/>
        <v>120769.70009275321</v>
      </c>
      <c r="S9" s="39">
        <f t="shared" si="11"/>
        <v>120506.09627305677</v>
      </c>
      <c r="T9" s="39">
        <f t="shared" si="12"/>
        <v>120243.03990845903</v>
      </c>
      <c r="V9" s="46">
        <v>45</v>
      </c>
      <c r="X9" s="40">
        <v>6</v>
      </c>
      <c r="Y9" s="40">
        <f t="shared" si="13"/>
        <v>98951.255546734174</v>
      </c>
      <c r="Z9" s="40">
        <f t="shared" si="14"/>
        <v>98735.274808967632</v>
      </c>
      <c r="AA9" s="40">
        <f t="shared" si="15"/>
        <v>98519.742622197984</v>
      </c>
    </row>
    <row r="10" spans="1:34">
      <c r="A10" s="40">
        <v>42</v>
      </c>
      <c r="C10" s="40">
        <v>7</v>
      </c>
      <c r="D10" s="40">
        <f t="shared" si="4"/>
        <v>66955.083581093902</v>
      </c>
      <c r="E10" s="40">
        <f t="shared" si="5"/>
        <v>66787.907110119646</v>
      </c>
      <c r="F10" s="40">
        <f t="shared" si="6"/>
        <v>66621.147554148978</v>
      </c>
      <c r="H10" s="40">
        <v>42</v>
      </c>
      <c r="J10" s="40">
        <v>7</v>
      </c>
      <c r="K10" s="40">
        <f t="shared" si="7"/>
        <v>71951.697471191306</v>
      </c>
      <c r="L10" s="40">
        <f t="shared" si="8"/>
        <v>71772.046755604766</v>
      </c>
      <c r="M10" s="40">
        <f t="shared" si="9"/>
        <v>71592.84389717257</v>
      </c>
      <c r="O10" s="40">
        <v>40</v>
      </c>
      <c r="Q10" s="40">
        <v>7</v>
      </c>
      <c r="R10" s="39">
        <f t="shared" si="10"/>
        <v>141385.08553089091</v>
      </c>
      <c r="S10" s="39">
        <f t="shared" si="11"/>
        <v>141032.07187476338</v>
      </c>
      <c r="T10" s="39">
        <f t="shared" si="12"/>
        <v>140679.9382579441</v>
      </c>
      <c r="V10" s="46">
        <v>45</v>
      </c>
      <c r="X10" s="40">
        <v>7</v>
      </c>
      <c r="Y10" s="40">
        <f t="shared" si="13"/>
        <v>115842.23292861797</v>
      </c>
      <c r="Z10" s="40">
        <f t="shared" si="14"/>
        <v>115552.9952765237</v>
      </c>
      <c r="AA10" s="40">
        <f t="shared" si="15"/>
        <v>115264.47867444785</v>
      </c>
    </row>
    <row r="11" spans="1:34">
      <c r="A11" s="40">
        <v>42</v>
      </c>
      <c r="C11" s="40">
        <v>8</v>
      </c>
      <c r="D11" s="40">
        <f t="shared" si="4"/>
        <v>76728.456950491498</v>
      </c>
      <c r="E11" s="40">
        <f t="shared" si="5"/>
        <v>76512.782498355649</v>
      </c>
      <c r="F11" s="40">
        <f t="shared" si="6"/>
        <v>76297.735668957932</v>
      </c>
      <c r="H11" s="40">
        <v>42</v>
      </c>
      <c r="J11" s="40">
        <v>8</v>
      </c>
      <c r="K11" s="40">
        <f t="shared" si="7"/>
        <v>82515.11539130575</v>
      </c>
      <c r="L11" s="40">
        <f t="shared" si="8"/>
        <v>82283.122047827303</v>
      </c>
      <c r="M11" s="40">
        <f t="shared" si="9"/>
        <v>82051.803644094165</v>
      </c>
      <c r="O11" s="40">
        <v>40</v>
      </c>
      <c r="Q11" s="40">
        <v>8</v>
      </c>
      <c r="R11" s="39">
        <f t="shared" si="10"/>
        <v>162142.20174391576</v>
      </c>
      <c r="S11" s="39">
        <f t="shared" si="11"/>
        <v>161686.33482398067</v>
      </c>
      <c r="T11" s="39">
        <f t="shared" si="12"/>
        <v>161231.79416064505</v>
      </c>
      <c r="V11" s="46">
        <v>45</v>
      </c>
      <c r="X11" s="40">
        <v>8</v>
      </c>
      <c r="Y11" s="40">
        <f t="shared" si="13"/>
        <v>132849.33578000221</v>
      </c>
      <c r="Z11" s="40">
        <f t="shared" si="14"/>
        <v>132475.82649700198</v>
      </c>
      <c r="AA11" s="40">
        <f t="shared" si="15"/>
        <v>132103.40386699163</v>
      </c>
    </row>
    <row r="12" spans="1:34">
      <c r="A12" s="40">
        <v>42</v>
      </c>
      <c r="C12" s="40">
        <v>9</v>
      </c>
      <c r="D12" s="40">
        <f t="shared" si="4"/>
        <v>86554.769425639985</v>
      </c>
      <c r="E12" s="40">
        <f t="shared" si="5"/>
        <v>86284.256247826939</v>
      </c>
      <c r="F12" s="40">
        <f t="shared" si="6"/>
        <v>86014.642900911917</v>
      </c>
      <c r="H12" s="40">
        <v>42</v>
      </c>
      <c r="J12" s="40">
        <v>9</v>
      </c>
      <c r="K12" s="40">
        <f t="shared" si="7"/>
        <v>93151.156809620967</v>
      </c>
      <c r="L12" s="40">
        <f t="shared" si="8"/>
        <v>92859.891560626231</v>
      </c>
      <c r="M12" s="40">
        <f t="shared" si="9"/>
        <v>92569.595039592197</v>
      </c>
      <c r="O12" s="40">
        <v>40</v>
      </c>
      <c r="Q12" s="40">
        <v>9</v>
      </c>
      <c r="R12" s="39">
        <f t="shared" si="10"/>
        <v>183042.02313090517</v>
      </c>
      <c r="S12" s="39">
        <f t="shared" si="11"/>
        <v>182469.68691663057</v>
      </c>
      <c r="T12" s="39">
        <f t="shared" si="12"/>
        <v>181899.25425279868</v>
      </c>
      <c r="V12" s="46">
        <v>45</v>
      </c>
      <c r="X12" s="40">
        <v>9</v>
      </c>
      <c r="Y12" s="40">
        <f t="shared" si="13"/>
        <v>149973.36246348973</v>
      </c>
      <c r="Z12" s="40">
        <f t="shared" si="14"/>
        <v>149504.42541260825</v>
      </c>
      <c r="AA12" s="40">
        <f t="shared" si="15"/>
        <v>149037.04801374345</v>
      </c>
    </row>
    <row r="13" spans="1:34">
      <c r="A13" s="40">
        <v>42</v>
      </c>
      <c r="C13" s="40">
        <v>10</v>
      </c>
      <c r="D13" s="40">
        <f t="shared" si="4"/>
        <v>96434.307760028867</v>
      </c>
      <c r="E13" s="40">
        <f t="shared" si="5"/>
        <v>96102.551642347782</v>
      </c>
      <c r="F13" s="40">
        <f t="shared" si="6"/>
        <v>95772.037246332387</v>
      </c>
      <c r="H13" s="40">
        <v>42</v>
      </c>
      <c r="J13" s="40">
        <v>10</v>
      </c>
      <c r="K13" s="40">
        <f t="shared" si="7"/>
        <v>103860.32101268711</v>
      </c>
      <c r="L13" s="40">
        <f t="shared" si="8"/>
        <v>103502.76588288015</v>
      </c>
      <c r="M13" s="40">
        <f t="shared" si="9"/>
        <v>103146.5490116899</v>
      </c>
      <c r="O13" s="40">
        <v>40</v>
      </c>
      <c r="Q13" s="40">
        <v>10</v>
      </c>
      <c r="R13" s="39">
        <f t="shared" si="10"/>
        <v>204085.53078993014</v>
      </c>
      <c r="S13" s="39">
        <f t="shared" si="11"/>
        <v>203382.93495985953</v>
      </c>
      <c r="T13" s="39">
        <f t="shared" si="12"/>
        <v>202682.96880797067</v>
      </c>
      <c r="V13" s="46">
        <v>45</v>
      </c>
      <c r="X13" s="40">
        <v>10</v>
      </c>
      <c r="Y13" s="40">
        <f t="shared" si="13"/>
        <v>167215.11683042621</v>
      </c>
      <c r="Z13" s="40">
        <f t="shared" si="14"/>
        <v>166639.45307143708</v>
      </c>
      <c r="AA13" s="40">
        <f t="shared" si="15"/>
        <v>166065.94390882074</v>
      </c>
    </row>
    <row r="14" spans="1:34">
      <c r="A14" s="40">
        <v>42</v>
      </c>
      <c r="C14" s="40">
        <v>11</v>
      </c>
      <c r="D14" s="40">
        <f t="shared" si="4"/>
        <v>106367.36026039568</v>
      </c>
      <c r="E14" s="40">
        <f t="shared" si="5"/>
        <v>105967.89303563404</v>
      </c>
      <c r="F14" s="40">
        <f t="shared" si="6"/>
        <v>105570.08740152544</v>
      </c>
      <c r="H14" s="40">
        <v>42</v>
      </c>
      <c r="J14" s="40">
        <v>11</v>
      </c>
      <c r="K14" s="40">
        <f t="shared" si="7"/>
        <v>114643.11071964934</v>
      </c>
      <c r="L14" s="40">
        <f t="shared" si="8"/>
        <v>114212.15816964816</v>
      </c>
      <c r="M14" s="40">
        <f t="shared" si="9"/>
        <v>113782.99834988065</v>
      </c>
      <c r="O14" s="40">
        <v>40</v>
      </c>
      <c r="Q14" s="40">
        <v>11</v>
      </c>
      <c r="R14" s="39">
        <f t="shared" si="10"/>
        <v>225273.7125641109</v>
      </c>
      <c r="S14" s="39">
        <f t="shared" si="11"/>
        <v>224426.89080335866</v>
      </c>
      <c r="T14" s="39">
        <f t="shared" si="12"/>
        <v>223583.5917575155</v>
      </c>
      <c r="V14" s="46">
        <v>45</v>
      </c>
      <c r="X14" s="40">
        <v>11</v>
      </c>
      <c r="Y14" s="40">
        <f t="shared" si="13"/>
        <v>184575.40825863538</v>
      </c>
      <c r="Z14" s="40">
        <f t="shared" si="14"/>
        <v>183881.57465313358</v>
      </c>
      <c r="AA14" s="40">
        <f t="shared" si="15"/>
        <v>183190.62734330786</v>
      </c>
    </row>
    <row r="15" spans="1:34">
      <c r="A15" s="40">
        <v>42</v>
      </c>
      <c r="C15" s="40">
        <v>12</v>
      </c>
      <c r="D15" s="40">
        <f t="shared" si="4"/>
        <v>116354.21679513948</v>
      </c>
      <c r="E15" s="40">
        <f t="shared" si="5"/>
        <v>115880.50585642979</v>
      </c>
      <c r="F15" s="40">
        <f t="shared" si="6"/>
        <v>115408.96276569845</v>
      </c>
      <c r="H15" s="40">
        <v>42</v>
      </c>
      <c r="J15" s="40">
        <v>12</v>
      </c>
      <c r="K15" s="40">
        <f t="shared" si="7"/>
        <v>125500.03210584693</v>
      </c>
      <c r="L15" s="40">
        <f t="shared" si="8"/>
        <v>124988.48415820848</v>
      </c>
      <c r="M15" s="40">
        <f t="shared" si="9"/>
        <v>124479.27771559873</v>
      </c>
      <c r="O15" s="40">
        <v>40</v>
      </c>
      <c r="Q15" s="40">
        <v>12</v>
      </c>
      <c r="R15" s="39">
        <f t="shared" si="10"/>
        <v>246607.56308798917</v>
      </c>
      <c r="S15" s="39">
        <f t="shared" si="11"/>
        <v>245602.37137087967</v>
      </c>
      <c r="T15" s="39">
        <f t="shared" si="12"/>
        <v>244601.78071115151</v>
      </c>
      <c r="V15" s="46">
        <v>45</v>
      </c>
      <c r="X15" s="40">
        <v>12</v>
      </c>
      <c r="Y15" s="40">
        <f t="shared" si="13"/>
        <v>202055.0516904135</v>
      </c>
      <c r="Z15" s="40">
        <f t="shared" si="14"/>
        <v>201231.45949471567</v>
      </c>
      <c r="AA15" s="40">
        <f t="shared" si="15"/>
        <v>200411.63712211396</v>
      </c>
    </row>
    <row r="16" spans="1:34">
      <c r="A16" s="40">
        <v>43</v>
      </c>
      <c r="B16" s="39">
        <f>B4*1.05</f>
        <v>9828</v>
      </c>
      <c r="C16" s="40">
        <v>13</v>
      </c>
      <c r="D16" s="40">
        <f t="shared" ref="D16:D27" si="16">($B$16+$D15)*(1+$D$3)</f>
        <v>126865.70380277981</v>
      </c>
      <c r="E16" s="40">
        <f t="shared" ref="E16:E27" si="17">($B$16+$E15)*(1+$E$3)</f>
        <v>126310.85911365853</v>
      </c>
      <c r="F16" s="40">
        <f t="shared" ref="F16:F27" si="18">($B$16+$F15)*(1+$F$3)</f>
        <v>125758.78344388887</v>
      </c>
      <c r="H16" s="40">
        <v>43</v>
      </c>
      <c r="I16" s="39">
        <f>I4*1.05</f>
        <v>10500</v>
      </c>
      <c r="J16" s="40">
        <v>13</v>
      </c>
      <c r="K16" s="40">
        <f t="shared" ref="K16:K27" si="19">($I$16+$K15)*(1+$K$3)</f>
        <v>136935.03232657461</v>
      </c>
      <c r="L16" s="40">
        <f t="shared" ref="L16:L27" si="20">($I$16+$L15)*(1+$L$3)</f>
        <v>136335.28718419728</v>
      </c>
      <c r="M16" s="40">
        <f t="shared" ref="M16:M27" si="21">($I$16+$M15)*(1+$M$3)</f>
        <v>135738.53615274897</v>
      </c>
      <c r="O16" s="40">
        <v>41</v>
      </c>
      <c r="P16" s="39">
        <f>P4*1.05</f>
        <v>20632.5</v>
      </c>
      <c r="Q16" s="40">
        <v>13</v>
      </c>
      <c r="R16" s="39">
        <f t="shared" ref="R16:R27" si="22">($P$16+$R15)*(1+$R$3)</f>
        <v>269077.3385217191</v>
      </c>
      <c r="S16" s="39">
        <f t="shared" ref="S16:S27" si="23">($P$16+$S15)*(1+$S$3)</f>
        <v>267898.83931694773</v>
      </c>
      <c r="T16" s="39">
        <f t="shared" ref="T16:T27" si="24">($P$16+$T15)*(1+$T$3)</f>
        <v>266726.22354015178</v>
      </c>
      <c r="V16" s="40">
        <v>46</v>
      </c>
      <c r="W16" s="39">
        <f>W4*1.05</f>
        <v>16905</v>
      </c>
      <c r="X16" s="40">
        <v>13</v>
      </c>
      <c r="Y16" s="40">
        <f t="shared" ref="Y16:Y27" si="25">($W$16+$Y15)*(1+$Y$3)</f>
        <v>220465.40204578507</v>
      </c>
      <c r="Z16" s="40">
        <f t="shared" ref="Z16:Z27" si="26">($W$16+$Z15)*(1+$Z$3)</f>
        <v>219499.81236655766</v>
      </c>
      <c r="AA16" s="40">
        <f t="shared" ref="AA16:AA27" si="27">($W$16+$AA15)*(1+$AA$3)</f>
        <v>218539.04320592585</v>
      </c>
    </row>
    <row r="17" spans="1:27">
      <c r="A17" s="40">
        <v>43</v>
      </c>
      <c r="C17" s="40">
        <v>14</v>
      </c>
      <c r="D17" s="40">
        <f t="shared" si="16"/>
        <v>137434.12803171153</v>
      </c>
      <c r="E17" s="40">
        <f t="shared" si="17"/>
        <v>136791.1911469115</v>
      </c>
      <c r="F17" s="40">
        <f t="shared" si="18"/>
        <v>136151.72837490507</v>
      </c>
      <c r="H17" s="40">
        <v>43</v>
      </c>
      <c r="J17" s="40">
        <v>14</v>
      </c>
      <c r="K17" s="40">
        <f t="shared" si="19"/>
        <v>148448.64817381982</v>
      </c>
      <c r="L17" s="40">
        <f t="shared" si="20"/>
        <v>147753.00772909852</v>
      </c>
      <c r="M17" s="40">
        <f t="shared" si="21"/>
        <v>147061.1279186082</v>
      </c>
      <c r="O17" s="40">
        <v>41</v>
      </c>
      <c r="Q17" s="40">
        <v>14</v>
      </c>
      <c r="R17" s="39">
        <f t="shared" si="22"/>
        <v>291701.5936615559</v>
      </c>
      <c r="S17" s="39">
        <f t="shared" si="23"/>
        <v>290334.6601876787</v>
      </c>
      <c r="T17" s="39">
        <f t="shared" si="24"/>
        <v>288975.11636006512</v>
      </c>
      <c r="V17" s="40">
        <v>46</v>
      </c>
      <c r="X17" s="40">
        <v>14</v>
      </c>
      <c r="Y17" s="40">
        <f t="shared" si="25"/>
        <v>239002.32355984984</v>
      </c>
      <c r="Z17" s="40">
        <f t="shared" si="26"/>
        <v>237882.34244384867</v>
      </c>
      <c r="AA17" s="40">
        <f t="shared" si="27"/>
        <v>236768.41594895918</v>
      </c>
    </row>
    <row r="18" spans="1:27">
      <c r="A18" s="40">
        <v>43</v>
      </c>
      <c r="C18" s="40">
        <v>15</v>
      </c>
      <c r="D18" s="40">
        <f t="shared" si="16"/>
        <v>148059.7978918833</v>
      </c>
      <c r="E18" s="40">
        <f t="shared" si="17"/>
        <v>147321.7414378238</v>
      </c>
      <c r="F18" s="40">
        <f t="shared" si="18"/>
        <v>146587.97724313385</v>
      </c>
      <c r="H18" s="40">
        <v>43</v>
      </c>
      <c r="J18" s="40">
        <v>15</v>
      </c>
      <c r="K18" s="40">
        <f t="shared" si="19"/>
        <v>160041.42013001483</v>
      </c>
      <c r="L18" s="40">
        <f t="shared" si="20"/>
        <v>159242.0890274054</v>
      </c>
      <c r="M18" s="40">
        <f t="shared" si="21"/>
        <v>158447.40926315036</v>
      </c>
      <c r="O18" s="40">
        <v>41</v>
      </c>
      <c r="Q18" s="40">
        <v>15</v>
      </c>
      <c r="R18" s="39">
        <f t="shared" si="22"/>
        <v>314481.3905554791</v>
      </c>
      <c r="S18" s="39">
        <f t="shared" si="23"/>
        <v>312910.7049388517</v>
      </c>
      <c r="T18" s="39">
        <f t="shared" si="24"/>
        <v>311349.15920209046</v>
      </c>
      <c r="V18" s="40">
        <v>46</v>
      </c>
      <c r="X18" s="40">
        <v>15</v>
      </c>
      <c r="Y18" s="40">
        <f t="shared" si="25"/>
        <v>257666.6864093238</v>
      </c>
      <c r="Z18" s="40">
        <f t="shared" si="26"/>
        <v>256379.76333412275</v>
      </c>
      <c r="AA18" s="40">
        <f t="shared" si="27"/>
        <v>255100.32891367207</v>
      </c>
    </row>
    <row r="19" spans="1:27">
      <c r="A19" s="40">
        <v>43</v>
      </c>
      <c r="C19" s="40">
        <v>16</v>
      </c>
      <c r="D19" s="40">
        <f t="shared" si="16"/>
        <v>158743.02346379767</v>
      </c>
      <c r="E19" s="40">
        <f t="shared" si="17"/>
        <v>157902.75061554671</v>
      </c>
      <c r="F19" s="40">
        <f t="shared" si="18"/>
        <v>157067.71048164691</v>
      </c>
      <c r="H19" s="40">
        <v>43</v>
      </c>
      <c r="J19" s="40">
        <v>16</v>
      </c>
      <c r="K19" s="40">
        <f t="shared" si="19"/>
        <v>171713.89239340866</v>
      </c>
      <c r="L19" s="40">
        <f t="shared" si="20"/>
        <v>170802.9770838267</v>
      </c>
      <c r="M19" s="40">
        <f t="shared" si="21"/>
        <v>169897.73844025558</v>
      </c>
      <c r="O19" s="40">
        <v>41</v>
      </c>
      <c r="Q19" s="40">
        <v>16</v>
      </c>
      <c r="R19" s="39">
        <f t="shared" si="22"/>
        <v>337417.79855304799</v>
      </c>
      <c r="S19" s="39">
        <f t="shared" si="23"/>
        <v>335627.84996971954</v>
      </c>
      <c r="T19" s="39">
        <f t="shared" si="24"/>
        <v>333849.05603510223</v>
      </c>
      <c r="V19" s="40">
        <v>46</v>
      </c>
      <c r="X19" s="40">
        <v>16</v>
      </c>
      <c r="Y19" s="40">
        <f t="shared" si="25"/>
        <v>276459.36675338791</v>
      </c>
      <c r="Z19" s="40">
        <f t="shared" si="26"/>
        <v>274992.79310496099</v>
      </c>
      <c r="AA19" s="40">
        <f t="shared" si="27"/>
        <v>273535.35888881149</v>
      </c>
    </row>
    <row r="20" spans="1:27">
      <c r="A20" s="40">
        <v>43</v>
      </c>
      <c r="C20" s="40">
        <v>17</v>
      </c>
      <c r="D20" s="40">
        <f t="shared" si="16"/>
        <v>169484.1165075599</v>
      </c>
      <c r="E20" s="40">
        <f t="shared" si="17"/>
        <v>168534.46046224624</v>
      </c>
      <c r="F20" s="40">
        <f t="shared" si="18"/>
        <v>167591.10927532043</v>
      </c>
      <c r="H20" s="40">
        <v>43</v>
      </c>
      <c r="J20" s="40">
        <v>17</v>
      </c>
      <c r="K20" s="40">
        <f t="shared" si="19"/>
        <v>183466.61290361334</v>
      </c>
      <c r="L20" s="40">
        <f t="shared" si="20"/>
        <v>182436.12069060063</v>
      </c>
      <c r="M20" s="40">
        <f t="shared" si="21"/>
        <v>181412.47571898202</v>
      </c>
      <c r="O20" s="40">
        <v>41</v>
      </c>
      <c r="Q20" s="40">
        <v>17</v>
      </c>
      <c r="R20" s="39">
        <f t="shared" si="22"/>
        <v>360511.89435560018</v>
      </c>
      <c r="S20" s="39">
        <f t="shared" si="23"/>
        <v>358486.97715703031</v>
      </c>
      <c r="T20" s="39">
        <f t="shared" si="24"/>
        <v>356475.51478779968</v>
      </c>
      <c r="V20" s="40">
        <v>46</v>
      </c>
      <c r="X20" s="40">
        <v>17</v>
      </c>
      <c r="Y20" s="40">
        <f t="shared" si="25"/>
        <v>295381.24677481741</v>
      </c>
      <c r="Z20" s="40">
        <f t="shared" si="26"/>
        <v>293722.15431186702</v>
      </c>
      <c r="AA20" s="40">
        <f t="shared" si="27"/>
        <v>292074.08590756106</v>
      </c>
    </row>
    <row r="21" spans="1:27">
      <c r="A21" s="40">
        <v>43</v>
      </c>
      <c r="C21" s="40">
        <v>18</v>
      </c>
      <c r="D21" s="40">
        <f t="shared" si="16"/>
        <v>180283.39047197584</v>
      </c>
      <c r="E21" s="40">
        <f t="shared" si="17"/>
        <v>179217.11391862785</v>
      </c>
      <c r="F21" s="40">
        <f t="shared" si="18"/>
        <v>178158.35556396761</v>
      </c>
      <c r="H21" s="40">
        <v>43</v>
      </c>
      <c r="J21" s="40">
        <v>18</v>
      </c>
      <c r="K21" s="40">
        <f t="shared" si="19"/>
        <v>195300.13336732567</v>
      </c>
      <c r="L21" s="40">
        <f t="shared" si="20"/>
        <v>194141.97144491691</v>
      </c>
      <c r="M21" s="40">
        <f t="shared" si="21"/>
        <v>192991.9833949013</v>
      </c>
      <c r="O21" s="40">
        <v>41</v>
      </c>
      <c r="Q21" s="40">
        <v>18</v>
      </c>
      <c r="R21" s="39">
        <f t="shared" si="22"/>
        <v>383764.76206679491</v>
      </c>
      <c r="S21" s="39">
        <f t="shared" si="23"/>
        <v>381488.97388926178</v>
      </c>
      <c r="T21" s="39">
        <f t="shared" si="24"/>
        <v>379229.24737098103</v>
      </c>
      <c r="V21" s="40">
        <v>46</v>
      </c>
      <c r="X21" s="40">
        <v>18</v>
      </c>
      <c r="Y21" s="40">
        <f t="shared" si="25"/>
        <v>314433.2147213943</v>
      </c>
      <c r="Z21" s="40">
        <f t="shared" si="26"/>
        <v>312568.57402631623</v>
      </c>
      <c r="AA21" s="40">
        <f t="shared" si="27"/>
        <v>310717.09326579107</v>
      </c>
    </row>
    <row r="22" spans="1:27">
      <c r="A22" s="40">
        <v>43</v>
      </c>
      <c r="C22" s="40">
        <v>19</v>
      </c>
      <c r="D22" s="40">
        <f t="shared" si="16"/>
        <v>191141.16050369904</v>
      </c>
      <c r="E22" s="40">
        <f t="shared" si="17"/>
        <v>189950.95508948795</v>
      </c>
      <c r="F22" s="40">
        <f t="shared" si="18"/>
        <v>188769.63204548415</v>
      </c>
      <c r="H22" s="40">
        <v>43</v>
      </c>
      <c r="J22" s="40">
        <v>19</v>
      </c>
      <c r="K22" s="40">
        <f t="shared" si="19"/>
        <v>207215.00928422602</v>
      </c>
      <c r="L22" s="40">
        <f t="shared" si="20"/>
        <v>205920.98376644767</v>
      </c>
      <c r="M22" s="40">
        <f t="shared" si="21"/>
        <v>204636.6258014976</v>
      </c>
      <c r="O22" s="40">
        <v>41</v>
      </c>
      <c r="Q22" s="40">
        <v>19</v>
      </c>
      <c r="R22" s="39">
        <f t="shared" si="22"/>
        <v>407177.49324350408</v>
      </c>
      <c r="S22" s="39">
        <f t="shared" si="23"/>
        <v>404634.73310106969</v>
      </c>
      <c r="T22" s="39">
        <f t="shared" si="24"/>
        <v>402110.9696999428</v>
      </c>
      <c r="V22" s="40">
        <v>46</v>
      </c>
      <c r="X22" s="40">
        <v>19</v>
      </c>
      <c r="Y22" s="40">
        <f t="shared" si="25"/>
        <v>333616.16494760389</v>
      </c>
      <c r="Z22" s="40">
        <f t="shared" si="26"/>
        <v>331532.78386398073</v>
      </c>
      <c r="AA22" s="40">
        <f t="shared" si="27"/>
        <v>329464.96754041116</v>
      </c>
    </row>
    <row r="23" spans="1:27">
      <c r="A23" s="40">
        <v>43</v>
      </c>
      <c r="C23" s="40">
        <v>20</v>
      </c>
      <c r="D23" s="40">
        <f t="shared" si="16"/>
        <v>202057.74345642739</v>
      </c>
      <c r="E23" s="40">
        <f t="shared" si="17"/>
        <v>200736.22924929176</v>
      </c>
      <c r="F23" s="40">
        <f t="shared" si="18"/>
        <v>199425.12217900698</v>
      </c>
      <c r="H23" s="40">
        <v>43</v>
      </c>
      <c r="J23" s="40">
        <v>20</v>
      </c>
      <c r="K23" s="40">
        <f t="shared" si="19"/>
        <v>219211.79997305508</v>
      </c>
      <c r="L23" s="40">
        <f t="shared" si="20"/>
        <v>217773.61491498799</v>
      </c>
      <c r="M23" s="40">
        <f t="shared" si="21"/>
        <v>216346.76932163103</v>
      </c>
      <c r="O23" s="40">
        <v>41</v>
      </c>
      <c r="Q23" s="40">
        <v>20</v>
      </c>
      <c r="R23" s="39">
        <f t="shared" si="22"/>
        <v>430751.18694705318</v>
      </c>
      <c r="S23" s="39">
        <f t="shared" si="23"/>
        <v>427925.1533079514</v>
      </c>
      <c r="T23" s="39">
        <f t="shared" si="24"/>
        <v>425121.40171700495</v>
      </c>
      <c r="V23" s="40">
        <v>46</v>
      </c>
      <c r="X23" s="40">
        <v>20</v>
      </c>
      <c r="Y23" s="40">
        <f t="shared" si="25"/>
        <v>352930.99795661867</v>
      </c>
      <c r="Z23" s="40">
        <f t="shared" si="26"/>
        <v>350615.52001313062</v>
      </c>
      <c r="AA23" s="40">
        <f t="shared" si="27"/>
        <v>348318.298607826</v>
      </c>
    </row>
    <row r="24" spans="1:27">
      <c r="A24" s="40">
        <v>43</v>
      </c>
      <c r="C24" s="40">
        <v>21</v>
      </c>
      <c r="D24" s="40">
        <f t="shared" si="16"/>
        <v>213033.45790014969</v>
      </c>
      <c r="E24" s="40">
        <f t="shared" si="17"/>
        <v>211573.18284777796</v>
      </c>
      <c r="F24" s="40">
        <f t="shared" si="18"/>
        <v>210125.01018808616</v>
      </c>
      <c r="H24" s="40">
        <v>43</v>
      </c>
      <c r="J24" s="40">
        <v>21</v>
      </c>
      <c r="K24" s="40">
        <f t="shared" si="19"/>
        <v>231291.06859786983</v>
      </c>
      <c r="L24" s="40">
        <f t="shared" si="20"/>
        <v>229700.32500820668</v>
      </c>
      <c r="M24" s="40">
        <f t="shared" si="21"/>
        <v>228122.78239906521</v>
      </c>
      <c r="O24" s="40">
        <v>41</v>
      </c>
      <c r="Q24" s="40">
        <v>21</v>
      </c>
      <c r="R24" s="39">
        <f t="shared" si="22"/>
        <v>454486.94979481417</v>
      </c>
      <c r="S24" s="39">
        <f t="shared" si="23"/>
        <v>451361.13864112616</v>
      </c>
      <c r="T24" s="39">
        <f t="shared" si="24"/>
        <v>448261.2674141631</v>
      </c>
      <c r="V24" s="40">
        <v>46</v>
      </c>
      <c r="X24" s="40">
        <v>21</v>
      </c>
      <c r="Y24" s="40">
        <f t="shared" si="25"/>
        <v>372378.62044257042</v>
      </c>
      <c r="Z24" s="40">
        <f t="shared" si="26"/>
        <v>369817.5232632127</v>
      </c>
      <c r="AA24" s="40">
        <f t="shared" si="27"/>
        <v>367277.67966249504</v>
      </c>
    </row>
    <row r="25" spans="1:27">
      <c r="A25" s="40">
        <v>43</v>
      </c>
      <c r="C25" s="40">
        <v>22</v>
      </c>
      <c r="D25" s="40">
        <f t="shared" si="16"/>
        <v>224068.62413044216</v>
      </c>
      <c r="E25" s="40">
        <f t="shared" si="17"/>
        <v>222462.06351559024</v>
      </c>
      <c r="F25" s="40">
        <f t="shared" si="18"/>
        <v>220869.48106386984</v>
      </c>
      <c r="H25" s="40">
        <v>43</v>
      </c>
      <c r="J25" s="40">
        <v>22</v>
      </c>
      <c r="K25" s="40">
        <f t="shared" si="19"/>
        <v>243453.38219448019</v>
      </c>
      <c r="L25" s="40">
        <f t="shared" si="20"/>
        <v>241701.577039508</v>
      </c>
      <c r="M25" s="40">
        <f t="shared" si="21"/>
        <v>239965.03555005995</v>
      </c>
      <c r="O25" s="40">
        <v>41</v>
      </c>
      <c r="Q25" s="40">
        <v>22</v>
      </c>
      <c r="R25" s="39">
        <f t="shared" si="22"/>
        <v>478385.89601215348</v>
      </c>
      <c r="S25" s="39">
        <f t="shared" si="23"/>
        <v>474943.59888263326</v>
      </c>
      <c r="T25" s="39">
        <f t="shared" si="24"/>
        <v>471531.29485586775</v>
      </c>
      <c r="V25" s="40">
        <v>46</v>
      </c>
      <c r="X25" s="40">
        <v>22</v>
      </c>
      <c r="Y25" s="40">
        <f t="shared" si="25"/>
        <v>391959.94533311308</v>
      </c>
      <c r="Z25" s="40">
        <f t="shared" si="26"/>
        <v>389139.53903360781</v>
      </c>
      <c r="AA25" s="40">
        <f t="shared" si="27"/>
        <v>386343.70723559655</v>
      </c>
    </row>
    <row r="26" spans="1:27">
      <c r="A26" s="40">
        <v>43</v>
      </c>
      <c r="C26" s="40">
        <v>23</v>
      </c>
      <c r="D26" s="40">
        <f t="shared" si="16"/>
        <v>235163.56417781537</v>
      </c>
      <c r="E26" s="40">
        <f t="shared" si="17"/>
        <v>233403.1200699358</v>
      </c>
      <c r="F26" s="40">
        <f t="shared" si="18"/>
        <v>231658.72056830264</v>
      </c>
      <c r="H26" s="40">
        <v>43</v>
      </c>
      <c r="J26" s="40">
        <v>23</v>
      </c>
      <c r="K26" s="40">
        <f t="shared" si="19"/>
        <v>255699.31169706723</v>
      </c>
      <c r="L26" s="40">
        <f t="shared" si="20"/>
        <v>253777.83689600494</v>
      </c>
      <c r="M26" s="40">
        <f t="shared" si="21"/>
        <v>251873.90137502903</v>
      </c>
      <c r="O26" s="40">
        <v>41</v>
      </c>
      <c r="Q26" s="40">
        <v>23</v>
      </c>
      <c r="R26" s="39">
        <f t="shared" si="22"/>
        <v>502449.14748473704</v>
      </c>
      <c r="S26" s="39">
        <f t="shared" si="23"/>
        <v>498673.44950064976</v>
      </c>
      <c r="T26" s="39">
        <f t="shared" si="24"/>
        <v>494932.21620193199</v>
      </c>
      <c r="V26" s="40">
        <v>46</v>
      </c>
      <c r="X26" s="40">
        <v>23</v>
      </c>
      <c r="Y26" s="40">
        <f t="shared" si="25"/>
        <v>411675.89183227823</v>
      </c>
      <c r="Z26" s="40">
        <f t="shared" si="26"/>
        <v>408582.31740256789</v>
      </c>
      <c r="AA26" s="40">
        <f t="shared" si="27"/>
        <v>405516.98121379677</v>
      </c>
    </row>
    <row r="27" spans="1:27">
      <c r="A27" s="40">
        <v>43</v>
      </c>
      <c r="C27" s="40">
        <v>24</v>
      </c>
      <c r="D27" s="40">
        <f t="shared" si="16"/>
        <v>246318.60181711186</v>
      </c>
      <c r="E27" s="40">
        <f t="shared" si="17"/>
        <v>244396.60252027094</v>
      </c>
      <c r="F27" s="40">
        <f t="shared" si="18"/>
        <v>242492.91523733723</v>
      </c>
      <c r="H27" s="40">
        <v>43</v>
      </c>
      <c r="J27" s="40">
        <v>24</v>
      </c>
      <c r="K27" s="40">
        <f t="shared" si="19"/>
        <v>268029.43196498457</v>
      </c>
      <c r="L27" s="40">
        <f t="shared" si="20"/>
        <v>265929.573376605</v>
      </c>
      <c r="M27" s="40">
        <f t="shared" si="21"/>
        <v>263849.75457026355</v>
      </c>
      <c r="O27" s="40">
        <v>41</v>
      </c>
      <c r="Q27" s="40">
        <v>24</v>
      </c>
      <c r="R27" s="39">
        <f t="shared" si="22"/>
        <v>526677.83381119464</v>
      </c>
      <c r="S27" s="39">
        <f t="shared" si="23"/>
        <v>522551.61168502888</v>
      </c>
      <c r="T27" s="39">
        <f t="shared" si="24"/>
        <v>518464.76773056784</v>
      </c>
      <c r="V27" s="40">
        <v>46</v>
      </c>
      <c r="X27" s="40">
        <v>24</v>
      </c>
      <c r="Y27" s="40">
        <f t="shared" si="25"/>
        <v>431527.38546362513</v>
      </c>
      <c r="Z27" s="40">
        <f t="shared" si="26"/>
        <v>428146.613136334</v>
      </c>
      <c r="AA27" s="40">
        <f t="shared" si="27"/>
        <v>424798.1048581244</v>
      </c>
    </row>
    <row r="28" spans="1:27">
      <c r="A28" s="40">
        <v>44</v>
      </c>
      <c r="B28" s="39">
        <f>B16*1.05</f>
        <v>10319.4</v>
      </c>
      <c r="C28" s="40">
        <v>25</v>
      </c>
      <c r="D28" s="40">
        <f t="shared" ref="D28:D39" si="28">($B$28+$D27)*(1+$D$3)</f>
        <v>258028.12432695454</v>
      </c>
      <c r="E28" s="40">
        <f t="shared" ref="E28:E39" si="29">($B$28+$E27)*(1+$E$3)</f>
        <v>255936.51669901391</v>
      </c>
      <c r="H28" s="40">
        <v>44</v>
      </c>
      <c r="I28" s="39">
        <f>I16*1.05</f>
        <v>11025</v>
      </c>
      <c r="J28" s="40">
        <v>25</v>
      </c>
      <c r="K28" s="40">
        <f t="shared" ref="K28:K39" si="30">($I$28+$K27)*(1+$K$3)</f>
        <v>280972.93118474382</v>
      </c>
      <c r="L28" s="40">
        <f t="shared" ref="L28:L39" si="31">($I$28+$L27)*(1+$L$3)</f>
        <v>278685.53946020879</v>
      </c>
      <c r="O28" s="40">
        <v>42</v>
      </c>
      <c r="P28" s="39">
        <f>P16*1.05</f>
        <v>21664.125</v>
      </c>
      <c r="Q28" s="40">
        <v>25</v>
      </c>
      <c r="R28" s="39">
        <f t="shared" ref="R28:R39" si="32">($P$28+$R27)*(1+$R$3)</f>
        <v>552111.80977802153</v>
      </c>
      <c r="S28" s="39">
        <f t="shared" ref="S28:S39" si="33">($P$28+$S27)*(1+$S$3)</f>
        <v>547617.08503931039</v>
      </c>
      <c r="V28" s="40">
        <v>47</v>
      </c>
      <c r="W28" s="39">
        <f>W16*1.05</f>
        <v>17750.25</v>
      </c>
      <c r="X28" s="40">
        <v>25</v>
      </c>
      <c r="Y28" s="40">
        <f t="shared" ref="Y28:Y39" si="34">($W$28+$Y27)*(1+$Y$3)</f>
        <v>452366.41920743755</v>
      </c>
      <c r="Z28" s="40">
        <f t="shared" ref="Z28:Z39" si="35">($W$28+$Z27)*(1+$Z$3)</f>
        <v>448683.71853093611</v>
      </c>
    </row>
    <row r="29" spans="1:27">
      <c r="A29" s="40">
        <v>44</v>
      </c>
      <c r="C29" s="40">
        <v>26</v>
      </c>
      <c r="D29" s="40">
        <f t="shared" si="28"/>
        <v>269801.07341705891</v>
      </c>
      <c r="E29" s="40">
        <f t="shared" si="29"/>
        <v>267531.72629986337</v>
      </c>
      <c r="H29" s="40">
        <v>44</v>
      </c>
      <c r="J29" s="40">
        <v>26</v>
      </c>
      <c r="K29" s="40">
        <f t="shared" si="30"/>
        <v>294005.4169616389</v>
      </c>
      <c r="L29" s="40">
        <f t="shared" si="31"/>
        <v>291521.2303318351</v>
      </c>
      <c r="O29" s="40">
        <v>42</v>
      </c>
      <c r="Q29" s="40">
        <v>26</v>
      </c>
      <c r="R29" s="39">
        <f t="shared" si="32"/>
        <v>577720.64432962041</v>
      </c>
      <c r="S29" s="39">
        <f t="shared" si="33"/>
        <v>572839.2176020561</v>
      </c>
      <c r="T29" s="40"/>
      <c r="V29" s="40">
        <v>47</v>
      </c>
      <c r="X29" s="40">
        <v>26</v>
      </c>
      <c r="Y29" s="40">
        <f t="shared" si="34"/>
        <v>473348.72130823869</v>
      </c>
      <c r="Z29" s="40">
        <f t="shared" si="35"/>
        <v>469349.18083425448</v>
      </c>
    </row>
    <row r="30" spans="1:27">
      <c r="A30" s="40">
        <v>44</v>
      </c>
      <c r="C30" s="40">
        <v>27</v>
      </c>
      <c r="D30" s="40">
        <f t="shared" si="28"/>
        <v>281637.79264806799</v>
      </c>
      <c r="E30" s="40">
        <f t="shared" si="29"/>
        <v>279182.49628005025</v>
      </c>
      <c r="H30" s="40">
        <v>44</v>
      </c>
      <c r="J30" s="40">
        <v>27</v>
      </c>
      <c r="K30" s="40">
        <f t="shared" si="30"/>
        <v>307127.50107825018</v>
      </c>
      <c r="L30" s="40">
        <f t="shared" si="31"/>
        <v>304437.14427140908</v>
      </c>
      <c r="O30" s="40">
        <v>42</v>
      </c>
      <c r="Q30" s="40">
        <v>27</v>
      </c>
      <c r="R30" s="39">
        <f t="shared" si="32"/>
        <v>603505.53961876151</v>
      </c>
      <c r="S30" s="39">
        <f t="shared" si="33"/>
        <v>598218.98849331902</v>
      </c>
      <c r="T30" s="40"/>
      <c r="V30" s="40">
        <v>47</v>
      </c>
      <c r="X30" s="40">
        <v>27</v>
      </c>
      <c r="Y30" s="40">
        <f t="shared" si="34"/>
        <v>494475.2767359828</v>
      </c>
      <c r="Z30" s="40">
        <f t="shared" si="35"/>
        <v>490143.80227696861</v>
      </c>
    </row>
    <row r="31" spans="1:27">
      <c r="A31" s="40">
        <v>44</v>
      </c>
      <c r="C31" s="40">
        <v>28</v>
      </c>
      <c r="D31" s="40">
        <f t="shared" si="28"/>
        <v>293538.62744157837</v>
      </c>
      <c r="E31" s="40">
        <f t="shared" si="29"/>
        <v>290889.09286639222</v>
      </c>
      <c r="H31" s="40">
        <v>44</v>
      </c>
      <c r="J31" s="40">
        <v>28</v>
      </c>
      <c r="K31" s="40">
        <f t="shared" si="30"/>
        <v>320339.79952316312</v>
      </c>
      <c r="L31" s="40">
        <f t="shared" si="31"/>
        <v>317433.78267310542</v>
      </c>
      <c r="O31" s="40">
        <v>42</v>
      </c>
      <c r="Q31" s="40">
        <v>28</v>
      </c>
      <c r="R31" s="39">
        <f t="shared" si="32"/>
        <v>629467.7060630155</v>
      </c>
      <c r="S31" s="39">
        <f t="shared" si="33"/>
        <v>623757.38295265229</v>
      </c>
      <c r="T31" s="40"/>
      <c r="V31" s="40">
        <v>47</v>
      </c>
      <c r="X31" s="40">
        <v>28</v>
      </c>
      <c r="Y31" s="40">
        <f t="shared" si="34"/>
        <v>515747.07723229268</v>
      </c>
      <c r="Z31" s="40">
        <f t="shared" si="35"/>
        <v>511068.3901036997</v>
      </c>
    </row>
    <row r="32" spans="1:27">
      <c r="A32" s="40">
        <v>44</v>
      </c>
      <c r="C32" s="40">
        <v>29</v>
      </c>
      <c r="D32" s="40">
        <f t="shared" si="28"/>
        <v>305503.92509022029</v>
      </c>
      <c r="E32" s="40">
        <f t="shared" si="29"/>
        <v>302651.78356137709</v>
      </c>
      <c r="H32" s="40">
        <v>44</v>
      </c>
      <c r="J32" s="40">
        <v>29</v>
      </c>
      <c r="K32" s="40">
        <f t="shared" si="30"/>
        <v>333642.93251988484</v>
      </c>
      <c r="L32" s="40">
        <f t="shared" si="31"/>
        <v>330511.65006481233</v>
      </c>
      <c r="O32" s="40">
        <v>42</v>
      </c>
      <c r="Q32" s="40">
        <v>29</v>
      </c>
      <c r="R32" s="39">
        <f t="shared" si="32"/>
        <v>655608.36240157369</v>
      </c>
      <c r="S32" s="39">
        <f t="shared" si="33"/>
        <v>649455.39237735642</v>
      </c>
      <c r="T32" s="40"/>
      <c r="V32" s="40">
        <v>47</v>
      </c>
      <c r="X32" s="40">
        <v>29</v>
      </c>
      <c r="Y32" s="40">
        <f t="shared" si="34"/>
        <v>537165.12135701464</v>
      </c>
      <c r="Z32" s="40">
        <f t="shared" si="35"/>
        <v>532123.75660434784</v>
      </c>
    </row>
    <row r="33" spans="1:26">
      <c r="A33" s="40">
        <v>44</v>
      </c>
      <c r="C33" s="40">
        <v>30</v>
      </c>
      <c r="D33" s="40">
        <f t="shared" si="28"/>
        <v>317534.03476779233</v>
      </c>
      <c r="E33" s="40">
        <f t="shared" si="29"/>
        <v>314470.83714927541</v>
      </c>
      <c r="H33" s="40">
        <v>44</v>
      </c>
      <c r="J33" s="40">
        <v>30</v>
      </c>
      <c r="K33" s="40">
        <f t="shared" si="30"/>
        <v>347037.52455595904</v>
      </c>
      <c r="L33" s="40">
        <f t="shared" si="31"/>
        <v>343671.25412771746</v>
      </c>
      <c r="O33" s="40">
        <v>42</v>
      </c>
      <c r="Q33" s="40">
        <v>30</v>
      </c>
      <c r="R33" s="39">
        <f t="shared" si="32"/>
        <v>681928.7357524595</v>
      </c>
      <c r="S33" s="39">
        <f t="shared" si="33"/>
        <v>675314.014360965</v>
      </c>
      <c r="T33" s="40"/>
      <c r="V33" s="40">
        <v>47</v>
      </c>
      <c r="X33" s="40">
        <v>30</v>
      </c>
      <c r="Y33" s="40">
        <f t="shared" si="34"/>
        <v>558730.41453509405</v>
      </c>
      <c r="Z33" s="40">
        <f t="shared" si="35"/>
        <v>553310.71914562501</v>
      </c>
    </row>
    <row r="34" spans="1:26">
      <c r="A34" s="40">
        <v>44</v>
      </c>
      <c r="C34" s="40">
        <v>31</v>
      </c>
      <c r="D34" s="40">
        <f t="shared" si="28"/>
        <v>329629.30753945123</v>
      </c>
      <c r="E34" s="40">
        <f t="shared" si="29"/>
        <v>326346.5237022824</v>
      </c>
      <c r="H34" s="40">
        <v>44</v>
      </c>
      <c r="J34" s="40">
        <v>31</v>
      </c>
      <c r="K34" s="40">
        <f t="shared" si="30"/>
        <v>360524.20441228122</v>
      </c>
      <c r="L34" s="40">
        <f t="shared" si="31"/>
        <v>356913.10571601574</v>
      </c>
      <c r="O34" s="40">
        <v>42</v>
      </c>
      <c r="Q34" s="40">
        <v>31</v>
      </c>
      <c r="R34" s="39">
        <f t="shared" si="32"/>
        <v>708430.06167013268</v>
      </c>
      <c r="S34" s="39">
        <f t="shared" si="33"/>
        <v>701334.25273197109</v>
      </c>
      <c r="T34" s="40"/>
      <c r="V34" s="40">
        <v>47</v>
      </c>
      <c r="X34" s="40">
        <v>31</v>
      </c>
      <c r="Y34" s="40">
        <f t="shared" si="34"/>
        <v>580443.96910377278</v>
      </c>
      <c r="Z34" s="40">
        <f t="shared" si="35"/>
        <v>574630.10020278522</v>
      </c>
    </row>
    <row r="35" spans="1:26">
      <c r="A35" s="40">
        <v>44</v>
      </c>
      <c r="C35" s="40">
        <v>32</v>
      </c>
      <c r="D35" s="40">
        <f t="shared" si="28"/>
        <v>341790.09637195658</v>
      </c>
      <c r="E35" s="40">
        <f t="shared" si="29"/>
        <v>338279.11458668922</v>
      </c>
      <c r="H35" s="40">
        <v>44</v>
      </c>
      <c r="J35" s="40">
        <v>32</v>
      </c>
      <c r="K35" s="40">
        <f t="shared" si="30"/>
        <v>374103.60519261565</v>
      </c>
      <c r="L35" s="40">
        <f t="shared" si="31"/>
        <v>370237.7188767409</v>
      </c>
      <c r="O35" s="40">
        <v>42</v>
      </c>
      <c r="Q35" s="40">
        <v>32</v>
      </c>
      <c r="R35" s="39">
        <f t="shared" si="32"/>
        <v>735113.58420348982</v>
      </c>
      <c r="S35" s="39">
        <f t="shared" si="33"/>
        <v>727517.11759279598</v>
      </c>
      <c r="T35" s="40"/>
      <c r="V35" s="40">
        <v>47</v>
      </c>
      <c r="X35" s="40">
        <v>32</v>
      </c>
      <c r="Y35" s="40">
        <f t="shared" si="34"/>
        <v>602306.80436011124</v>
      </c>
      <c r="Z35" s="40">
        <f t="shared" si="35"/>
        <v>596082.72739155265</v>
      </c>
    </row>
    <row r="36" spans="1:26">
      <c r="A36" s="40">
        <v>44</v>
      </c>
      <c r="C36" s="40">
        <v>33</v>
      </c>
      <c r="D36" s="40">
        <f t="shared" si="28"/>
        <v>354016.75614397135</v>
      </c>
      <c r="E36" s="40">
        <f t="shared" si="29"/>
        <v>350268.88246908382</v>
      </c>
      <c r="H36" s="40">
        <v>44</v>
      </c>
      <c r="J36" s="40">
        <v>33</v>
      </c>
      <c r="K36" s="40">
        <f t="shared" si="30"/>
        <v>387776.36435331486</v>
      </c>
      <c r="L36" s="40">
        <f t="shared" si="31"/>
        <v>383645.61086972058</v>
      </c>
      <c r="O36" s="40">
        <v>42</v>
      </c>
      <c r="Q36" s="40">
        <v>33</v>
      </c>
      <c r="R36" s="39">
        <f t="shared" si="32"/>
        <v>761980.55595426378</v>
      </c>
      <c r="S36" s="39">
        <f t="shared" si="33"/>
        <v>753863.62535900099</v>
      </c>
      <c r="T36" s="40"/>
      <c r="V36" s="40">
        <v>47</v>
      </c>
      <c r="X36" s="40">
        <v>33</v>
      </c>
      <c r="Y36" s="40">
        <f t="shared" si="34"/>
        <v>624319.946608837</v>
      </c>
      <c r="Z36" s="40">
        <f t="shared" si="35"/>
        <v>617669.43350024987</v>
      </c>
    </row>
    <row r="37" spans="1:26">
      <c r="A37" s="40">
        <v>44</v>
      </c>
      <c r="C37" s="40">
        <v>34</v>
      </c>
      <c r="D37" s="40">
        <f t="shared" si="28"/>
        <v>366309.64365641784</v>
      </c>
      <c r="E37" s="40">
        <f t="shared" si="29"/>
        <v>362316.10132258158</v>
      </c>
      <c r="H37" s="40">
        <v>44</v>
      </c>
      <c r="J37" s="40">
        <v>34</v>
      </c>
      <c r="K37" s="40">
        <f t="shared" si="30"/>
        <v>401543.12373324391</v>
      </c>
      <c r="L37" s="40">
        <f t="shared" si="31"/>
        <v>397137.30218765634</v>
      </c>
      <c r="O37" s="40">
        <v>42</v>
      </c>
      <c r="Q37" s="40">
        <v>34</v>
      </c>
      <c r="R37" s="39">
        <f t="shared" si="32"/>
        <v>789032.23813582433</v>
      </c>
      <c r="S37" s="39">
        <f t="shared" si="33"/>
        <v>780374.7987987448</v>
      </c>
      <c r="T37" s="40"/>
      <c r="V37" s="40">
        <v>47</v>
      </c>
      <c r="X37" s="40">
        <v>34</v>
      </c>
      <c r="Y37" s="40">
        <f t="shared" si="34"/>
        <v>646484.42921052268</v>
      </c>
      <c r="Z37" s="40">
        <f t="shared" si="35"/>
        <v>639391.05652212654</v>
      </c>
    </row>
    <row r="38" spans="1:26">
      <c r="A38" s="40">
        <v>44</v>
      </c>
      <c r="C38" s="40">
        <v>35</v>
      </c>
      <c r="D38" s="40">
        <f t="shared" si="28"/>
        <v>378669.11764289014</v>
      </c>
      <c r="E38" s="40">
        <f t="shared" si="29"/>
        <v>374421.04643308569</v>
      </c>
      <c r="H38" s="40">
        <v>44</v>
      </c>
      <c r="J38" s="40">
        <v>35</v>
      </c>
      <c r="K38" s="40">
        <f t="shared" si="30"/>
        <v>415404.52958390996</v>
      </c>
      <c r="L38" s="40">
        <f t="shared" si="31"/>
        <v>410713.31657632923</v>
      </c>
      <c r="O38" s="40">
        <v>42</v>
      </c>
      <c r="Q38" s="40">
        <v>35</v>
      </c>
      <c r="R38" s="39">
        <f t="shared" si="32"/>
        <v>816269.90063238307</v>
      </c>
      <c r="S38" s="39">
        <f t="shared" si="33"/>
        <v>807051.66707248706</v>
      </c>
      <c r="T38" s="40"/>
      <c r="V38" s="40">
        <v>47</v>
      </c>
      <c r="X38" s="40">
        <v>35</v>
      </c>
      <c r="Y38" s="40">
        <f t="shared" si="34"/>
        <v>668801.29263009503</v>
      </c>
      <c r="Z38" s="40">
        <f t="shared" si="35"/>
        <v>661248.43968788988</v>
      </c>
    </row>
    <row r="39" spans="1:26">
      <c r="A39" s="40">
        <v>44</v>
      </c>
      <c r="B39" s="46"/>
      <c r="C39" s="40">
        <v>36</v>
      </c>
      <c r="D39" s="40">
        <f t="shared" si="28"/>
        <v>391095.53878012247</v>
      </c>
      <c r="E39" s="40">
        <f t="shared" si="29"/>
        <v>386583.9944055776</v>
      </c>
      <c r="F39" s="47"/>
      <c r="H39" s="40">
        <v>44</v>
      </c>
      <c r="I39" s="46"/>
      <c r="J39" s="40">
        <v>36</v>
      </c>
      <c r="K39" s="40">
        <f t="shared" si="30"/>
        <v>429361.23259979935</v>
      </c>
      <c r="L39" s="40">
        <f t="shared" si="31"/>
        <v>424374.18105493131</v>
      </c>
      <c r="M39" s="47"/>
      <c r="N39" s="46"/>
      <c r="O39" s="40">
        <v>42</v>
      </c>
      <c r="Q39" s="40">
        <v>36</v>
      </c>
      <c r="R39" s="39">
        <f t="shared" si="32"/>
        <v>843694.82205860573</v>
      </c>
      <c r="S39" s="39">
        <f t="shared" si="33"/>
        <v>833895.26577294013</v>
      </c>
      <c r="T39" s="40"/>
      <c r="V39" s="40">
        <v>47</v>
      </c>
      <c r="X39" s="40">
        <v>36</v>
      </c>
      <c r="Y39" s="40">
        <f t="shared" si="34"/>
        <v>691271.58448567695</v>
      </c>
      <c r="Z39" s="40">
        <f t="shared" si="35"/>
        <v>683242.43149843928</v>
      </c>
    </row>
    <row r="40" spans="1:26">
      <c r="A40" s="46">
        <v>45</v>
      </c>
      <c r="B40" s="46">
        <f>B28*1.05</f>
        <v>10835.37</v>
      </c>
      <c r="C40" s="40">
        <v>37</v>
      </c>
      <c r="D40" s="40">
        <f t="shared" ref="D40:D51" si="36">($B$40+$D39)*(1+$D$3)</f>
        <v>404108.03453601478</v>
      </c>
      <c r="F40" s="47"/>
      <c r="H40" s="46">
        <v>45</v>
      </c>
      <c r="I40" s="46">
        <f>I28*1.05</f>
        <v>11576.25</v>
      </c>
      <c r="J40" s="40">
        <v>37</v>
      </c>
      <c r="K40" s="40">
        <f t="shared" ref="K40:K51" si="37">($I$40+$K39)*(1+$K$3)</f>
        <v>443968.92779267294</v>
      </c>
      <c r="M40" s="47"/>
      <c r="N40" s="46"/>
      <c r="O40" s="40">
        <v>43</v>
      </c>
      <c r="P40" s="39">
        <f>P28*1.05</f>
        <v>22747.331249999999</v>
      </c>
      <c r="Q40" s="40">
        <v>37</v>
      </c>
      <c r="R40" s="39">
        <f t="shared" ref="R40:R51" si="38">($P$40+$R39)*(1+$R$3)</f>
        <v>872398.94311260246</v>
      </c>
      <c r="T40" s="40"/>
      <c r="V40" s="40">
        <v>48</v>
      </c>
      <c r="W40" s="39">
        <f>W28*1.05</f>
        <v>18637.762500000001</v>
      </c>
      <c r="X40" s="40">
        <v>37</v>
      </c>
      <c r="Y40" s="40">
        <f t="shared" ref="Y40:Y51" si="39">($W$40+$Y39)*(1+$Y$3)</f>
        <v>714789.97374620347</v>
      </c>
    </row>
    <row r="41" spans="1:26">
      <c r="A41" s="46">
        <v>45</v>
      </c>
      <c r="B41" s="46"/>
      <c r="C41" s="40">
        <v>38</v>
      </c>
      <c r="D41" s="40">
        <f t="shared" si="36"/>
        <v>417191.01464391814</v>
      </c>
      <c r="E41" s="47"/>
      <c r="F41" s="47"/>
      <c r="H41" s="46">
        <v>45</v>
      </c>
      <c r="I41" s="46"/>
      <c r="J41" s="40">
        <v>38</v>
      </c>
      <c r="K41" s="40">
        <f t="shared" si="37"/>
        <v>458677.05088999757</v>
      </c>
      <c r="L41" s="47"/>
      <c r="M41" s="47"/>
      <c r="N41" s="46"/>
      <c r="O41" s="40">
        <v>43</v>
      </c>
      <c r="Q41" s="40">
        <v>38</v>
      </c>
      <c r="R41" s="39">
        <f t="shared" si="38"/>
        <v>901300.40499884542</v>
      </c>
      <c r="S41" s="40"/>
      <c r="T41" s="40"/>
      <c r="V41" s="40">
        <v>48</v>
      </c>
      <c r="X41" s="40">
        <v>38</v>
      </c>
      <c r="Y41" s="40">
        <f t="shared" si="39"/>
        <v>738470.05193289602</v>
      </c>
    </row>
    <row r="42" spans="1:26">
      <c r="A42" s="46">
        <v>45</v>
      </c>
      <c r="B42" s="46"/>
      <c r="C42" s="40">
        <v>39</v>
      </c>
      <c r="D42" s="40">
        <f t="shared" si="36"/>
        <v>430344.86089407268</v>
      </c>
      <c r="E42" s="47"/>
      <c r="F42" s="47"/>
      <c r="H42" s="46">
        <v>45</v>
      </c>
      <c r="I42" s="46"/>
      <c r="J42" s="40">
        <v>39</v>
      </c>
      <c r="K42" s="40">
        <f t="shared" si="37"/>
        <v>473486.29233361629</v>
      </c>
      <c r="L42" s="47"/>
      <c r="M42" s="47"/>
      <c r="N42" s="46"/>
      <c r="O42" s="40">
        <v>43</v>
      </c>
      <c r="Q42" s="40">
        <v>39</v>
      </c>
      <c r="R42" s="39">
        <f t="shared" si="38"/>
        <v>930400.5644355563</v>
      </c>
      <c r="S42" s="40"/>
      <c r="T42" s="40"/>
      <c r="V42" s="40">
        <v>48</v>
      </c>
      <c r="X42" s="40">
        <v>39</v>
      </c>
      <c r="Y42" s="40">
        <f t="shared" si="39"/>
        <v>762312.93065712205</v>
      </c>
    </row>
    <row r="43" spans="1:26">
      <c r="A43" s="46">
        <v>45</v>
      </c>
      <c r="B43" s="46"/>
      <c r="C43" s="40">
        <v>40</v>
      </c>
      <c r="D43" s="40">
        <f t="shared" si="36"/>
        <v>443569.95714474889</v>
      </c>
      <c r="E43" s="47"/>
      <c r="F43" s="47"/>
      <c r="H43" s="46">
        <v>45</v>
      </c>
      <c r="I43" s="46"/>
      <c r="J43" s="40">
        <v>40</v>
      </c>
      <c r="K43" s="40">
        <f t="shared" si="37"/>
        <v>488397.34731215989</v>
      </c>
      <c r="L43" s="47"/>
      <c r="M43" s="47"/>
      <c r="N43" s="46"/>
      <c r="O43" s="40">
        <v>43</v>
      </c>
      <c r="Q43" s="40">
        <v>40</v>
      </c>
      <c r="R43" s="39">
        <f t="shared" si="38"/>
        <v>959700.7874683945</v>
      </c>
      <c r="S43" s="40"/>
      <c r="T43" s="40"/>
      <c r="V43" s="40">
        <v>48</v>
      </c>
      <c r="X43" s="40">
        <v>40</v>
      </c>
      <c r="Y43" s="40">
        <f t="shared" si="39"/>
        <v>786319.72917257715</v>
      </c>
    </row>
    <row r="44" spans="1:26">
      <c r="A44" s="46">
        <v>45</v>
      </c>
      <c r="B44" s="46"/>
      <c r="C44" s="40">
        <v>41</v>
      </c>
      <c r="D44" s="40">
        <f t="shared" si="36"/>
        <v>456866.68933344958</v>
      </c>
      <c r="E44" s="47"/>
      <c r="F44" s="47"/>
      <c r="H44" s="46">
        <v>45</v>
      </c>
      <c r="I44" s="46"/>
      <c r="J44" s="40">
        <v>41</v>
      </c>
      <c r="K44" s="40">
        <f t="shared" si="37"/>
        <v>503410.91579368099</v>
      </c>
      <c r="L44" s="47"/>
      <c r="M44" s="47"/>
      <c r="N44" s="46"/>
      <c r="O44" s="40">
        <v>43</v>
      </c>
      <c r="Q44" s="40">
        <v>41</v>
      </c>
      <c r="R44" s="39">
        <f t="shared" si="38"/>
        <v>989202.44953458349</v>
      </c>
      <c r="S44" s="40"/>
      <c r="T44" s="40"/>
      <c r="V44" s="40">
        <v>48</v>
      </c>
      <c r="X44" s="40">
        <v>41</v>
      </c>
      <c r="Y44" s="40">
        <f t="shared" si="39"/>
        <v>810491.5744278261</v>
      </c>
    </row>
    <row r="45" spans="1:26">
      <c r="A45" s="46">
        <v>45</v>
      </c>
      <c r="B45" s="46"/>
      <c r="C45" s="40">
        <v>42</v>
      </c>
      <c r="D45" s="40">
        <f t="shared" si="36"/>
        <v>470235.44548817241</v>
      </c>
      <c r="E45" s="47"/>
      <c r="F45" s="47"/>
      <c r="H45" s="46">
        <v>45</v>
      </c>
      <c r="I45" s="46"/>
      <c r="J45" s="40">
        <v>42</v>
      </c>
      <c r="K45" s="40">
        <f t="shared" si="37"/>
        <v>518527.70255851251</v>
      </c>
      <c r="L45" s="47"/>
      <c r="M45" s="47"/>
      <c r="N45" s="46"/>
      <c r="O45" s="40">
        <v>43</v>
      </c>
      <c r="Q45" s="40">
        <v>42</v>
      </c>
      <c r="R45" s="39">
        <f t="shared" si="38"/>
        <v>1018906.9355274775</v>
      </c>
      <c r="S45" s="40"/>
      <c r="T45" s="40"/>
      <c r="V45" s="40">
        <v>48</v>
      </c>
      <c r="X45" s="40">
        <v>42</v>
      </c>
      <c r="Y45" s="40">
        <f t="shared" si="39"/>
        <v>834829.60111920477</v>
      </c>
    </row>
    <row r="46" spans="1:26">
      <c r="A46" s="46">
        <v>45</v>
      </c>
      <c r="B46" s="46"/>
      <c r="C46" s="40">
        <v>43</v>
      </c>
      <c r="D46" s="40">
        <f t="shared" si="36"/>
        <v>483676.61573873332</v>
      </c>
      <c r="E46" s="47"/>
      <c r="F46" s="47"/>
      <c r="H46" s="46">
        <v>45</v>
      </c>
      <c r="I46" s="46"/>
      <c r="J46" s="40">
        <v>43</v>
      </c>
      <c r="K46" s="40">
        <f t="shared" si="37"/>
        <v>533748.41723235231</v>
      </c>
      <c r="L46" s="47"/>
      <c r="M46" s="47"/>
      <c r="N46" s="46"/>
      <c r="O46" s="40">
        <v>43</v>
      </c>
      <c r="Q46" s="40">
        <v>43</v>
      </c>
      <c r="R46" s="39">
        <f t="shared" si="38"/>
        <v>1048815.6398615728</v>
      </c>
      <c r="S46" s="40"/>
      <c r="T46" s="40"/>
      <c r="V46" s="40">
        <v>48</v>
      </c>
      <c r="X46" s="40">
        <v>43</v>
      </c>
      <c r="Y46" s="40">
        <f t="shared" si="39"/>
        <v>859334.95174408669</v>
      </c>
    </row>
    <row r="47" spans="1:26">
      <c r="A47" s="46">
        <v>45</v>
      </c>
      <c r="B47" s="46"/>
      <c r="C47" s="40">
        <v>44</v>
      </c>
      <c r="D47" s="40">
        <f t="shared" si="36"/>
        <v>497190.59232815146</v>
      </c>
      <c r="E47" s="47"/>
      <c r="F47" s="47"/>
      <c r="H47" s="46">
        <v>45</v>
      </c>
      <c r="I47" s="46"/>
      <c r="J47" s="40">
        <v>44</v>
      </c>
      <c r="K47" s="40">
        <f t="shared" si="37"/>
        <v>549073.7743195747</v>
      </c>
      <c r="L47" s="47"/>
      <c r="M47" s="47"/>
      <c r="N47" s="46"/>
      <c r="O47" s="40">
        <v>43</v>
      </c>
      <c r="Q47" s="40">
        <v>44</v>
      </c>
      <c r="R47" s="39">
        <f t="shared" si="38"/>
        <v>1078929.9665379648</v>
      </c>
      <c r="S47" s="40"/>
      <c r="T47" s="40"/>
      <c r="V47" s="40">
        <v>48</v>
      </c>
      <c r="X47" s="40">
        <v>44</v>
      </c>
      <c r="Y47" s="40">
        <f t="shared" si="39"/>
        <v>884008.77665451472</v>
      </c>
    </row>
    <row r="48" spans="1:26">
      <c r="A48" s="46">
        <v>45</v>
      </c>
      <c r="B48" s="46"/>
      <c r="C48" s="40">
        <v>45</v>
      </c>
      <c r="D48" s="40">
        <f t="shared" si="36"/>
        <v>510777.76962409558</v>
      </c>
      <c r="E48" s="47"/>
      <c r="F48" s="47"/>
      <c r="H48" s="46">
        <v>45</v>
      </c>
      <c r="I48" s="46"/>
      <c r="J48" s="40">
        <v>45</v>
      </c>
      <c r="K48" s="40">
        <f t="shared" si="37"/>
        <v>564504.49323677178</v>
      </c>
      <c r="L48" s="47"/>
      <c r="M48" s="47"/>
      <c r="N48" s="46"/>
      <c r="O48" s="40">
        <v>43</v>
      </c>
      <c r="Q48" s="40">
        <v>45</v>
      </c>
      <c r="R48" s="39">
        <f t="shared" si="38"/>
        <v>1109251.3292102569</v>
      </c>
      <c r="S48" s="40"/>
      <c r="T48" s="40"/>
      <c r="V48" s="40">
        <v>48</v>
      </c>
      <c r="X48" s="40">
        <v>45</v>
      </c>
      <c r="Y48" s="40">
        <f t="shared" si="39"/>
        <v>908852.23411120195</v>
      </c>
    </row>
    <row r="49" spans="1:29">
      <c r="A49" s="46">
        <v>45</v>
      </c>
      <c r="B49" s="46"/>
      <c r="C49" s="40">
        <v>46</v>
      </c>
      <c r="D49" s="40">
        <f t="shared" si="36"/>
        <v>524438.54413039272</v>
      </c>
      <c r="E49" s="47"/>
      <c r="F49" s="47"/>
      <c r="H49" s="46">
        <v>45</v>
      </c>
      <c r="I49" s="46"/>
      <c r="J49" s="40">
        <v>46</v>
      </c>
      <c r="K49" s="40">
        <f t="shared" si="37"/>
        <v>580041.29834652459</v>
      </c>
      <c r="L49" s="47"/>
      <c r="M49" s="47"/>
      <c r="N49" s="46"/>
      <c r="O49" s="40">
        <v>43</v>
      </c>
      <c r="Q49" s="40">
        <v>46</v>
      </c>
      <c r="R49" s="39">
        <f t="shared" si="38"/>
        <v>1139781.1512509212</v>
      </c>
      <c r="S49" s="40"/>
      <c r="T49" s="40"/>
      <c r="V49" s="40">
        <v>48</v>
      </c>
      <c r="X49" s="40">
        <v>46</v>
      </c>
      <c r="Y49" s="40">
        <f t="shared" si="39"/>
        <v>933866.49033790384</v>
      </c>
    </row>
    <row r="50" spans="1:29">
      <c r="A50" s="46">
        <v>45</v>
      </c>
      <c r="B50" s="46"/>
      <c r="C50" s="40">
        <v>47</v>
      </c>
      <c r="D50" s="40">
        <f t="shared" si="36"/>
        <v>538173.31449859904</v>
      </c>
      <c r="E50" s="47"/>
      <c r="F50" s="47"/>
      <c r="H50" s="46">
        <v>45</v>
      </c>
      <c r="I50" s="46"/>
      <c r="J50" s="40">
        <v>47</v>
      </c>
      <c r="K50" s="40">
        <f t="shared" si="37"/>
        <v>595684.91899140691</v>
      </c>
      <c r="L50" s="47"/>
      <c r="M50" s="47"/>
      <c r="N50" s="46"/>
      <c r="O50" s="40">
        <v>43</v>
      </c>
      <c r="Q50" s="40">
        <v>47</v>
      </c>
      <c r="R50" s="39">
        <f t="shared" si="38"/>
        <v>1170520.865818115</v>
      </c>
      <c r="S50" s="40"/>
      <c r="T50" s="40"/>
      <c r="V50" s="40">
        <v>48</v>
      </c>
      <c r="X50" s="40">
        <v>47</v>
      </c>
      <c r="Y50" s="40">
        <f t="shared" si="39"/>
        <v>959052.71957616438</v>
      </c>
    </row>
    <row r="51" spans="1:29">
      <c r="A51" s="46">
        <v>45</v>
      </c>
      <c r="B51" s="46"/>
      <c r="C51" s="40">
        <v>48</v>
      </c>
      <c r="D51" s="40">
        <f t="shared" si="36"/>
        <v>551982.48153963313</v>
      </c>
      <c r="E51" s="47"/>
      <c r="F51" s="47"/>
      <c r="H51" s="46">
        <v>45</v>
      </c>
      <c r="I51" s="46"/>
      <c r="J51" s="40">
        <v>48</v>
      </c>
      <c r="K51" s="40">
        <f t="shared" si="37"/>
        <v>611436.0895282228</v>
      </c>
      <c r="L51" s="47"/>
      <c r="M51" s="47"/>
      <c r="N51" s="46"/>
      <c r="O51" s="40">
        <v>43</v>
      </c>
      <c r="Q51" s="40">
        <v>48</v>
      </c>
      <c r="R51" s="39">
        <f t="shared" si="38"/>
        <v>1201471.9159229582</v>
      </c>
      <c r="S51" s="40"/>
      <c r="T51" s="40"/>
      <c r="V51" s="40">
        <v>48</v>
      </c>
      <c r="X51" s="40">
        <v>48</v>
      </c>
      <c r="Y51" s="40">
        <f t="shared" si="39"/>
        <v>984412.10414043791</v>
      </c>
    </row>
    <row r="53" spans="1:29">
      <c r="A53" s="31" t="s">
        <v>34</v>
      </c>
      <c r="B53" s="29"/>
      <c r="C53" s="29"/>
      <c r="D53" s="11"/>
      <c r="E53" s="11"/>
      <c r="F53" s="11"/>
      <c r="H53" s="31" t="s">
        <v>35</v>
      </c>
      <c r="I53" s="29"/>
      <c r="J53" s="29"/>
      <c r="K53" s="11"/>
      <c r="L53" s="11"/>
      <c r="M53" s="11"/>
      <c r="O53" s="31" t="s">
        <v>36</v>
      </c>
      <c r="P53" s="29"/>
      <c r="Q53" s="29"/>
      <c r="R53" s="11"/>
      <c r="S53" s="11"/>
      <c r="T53" s="11"/>
      <c r="V53" s="31" t="s">
        <v>37</v>
      </c>
      <c r="W53" s="29"/>
      <c r="X53" s="29"/>
      <c r="Y53" s="11"/>
      <c r="Z53" s="11"/>
      <c r="AA53" s="11"/>
      <c r="AB53" s="46"/>
      <c r="AC53" s="48"/>
    </row>
    <row r="54" spans="1:29">
      <c r="A54" s="9"/>
      <c r="B54" s="9"/>
      <c r="C54" s="9"/>
      <c r="D54" s="44" t="s">
        <v>85</v>
      </c>
      <c r="E54" s="44" t="s">
        <v>86</v>
      </c>
      <c r="F54" s="44" t="s">
        <v>87</v>
      </c>
      <c r="H54" s="9"/>
      <c r="I54" s="9"/>
      <c r="J54" s="9"/>
      <c r="K54" s="44" t="s">
        <v>85</v>
      </c>
      <c r="L54" s="44" t="s">
        <v>86</v>
      </c>
      <c r="M54" s="44" t="s">
        <v>87</v>
      </c>
      <c r="O54" s="9"/>
      <c r="P54" s="9"/>
      <c r="Q54" s="9"/>
      <c r="R54" s="44" t="s">
        <v>85</v>
      </c>
      <c r="S54" s="44" t="s">
        <v>86</v>
      </c>
      <c r="T54" s="44" t="s">
        <v>87</v>
      </c>
      <c r="U54" s="48"/>
      <c r="V54" s="9"/>
      <c r="W54" s="9"/>
      <c r="X54" s="9"/>
      <c r="Y54" s="44" t="s">
        <v>85</v>
      </c>
      <c r="Z54" s="44" t="s">
        <v>86</v>
      </c>
      <c r="AA54" s="44" t="s">
        <v>87</v>
      </c>
    </row>
    <row r="55" spans="1:29">
      <c r="A55" s="9" t="s">
        <v>80</v>
      </c>
      <c r="B55" s="9" t="s">
        <v>81</v>
      </c>
      <c r="C55" s="9" t="s">
        <v>82</v>
      </c>
      <c r="D55" s="1">
        <f>8.25/(100*12)</f>
        <v>6.875E-3</v>
      </c>
      <c r="E55" s="1">
        <f>7.5/(100*12)</f>
        <v>6.2500000000000003E-3</v>
      </c>
      <c r="F55" s="1">
        <f>6.75/(100*12)</f>
        <v>5.6249999999999998E-3</v>
      </c>
      <c r="H55" s="9" t="s">
        <v>80</v>
      </c>
      <c r="I55" s="9" t="s">
        <v>81</v>
      </c>
      <c r="J55" s="9" t="s">
        <v>82</v>
      </c>
      <c r="K55" s="1">
        <f>6.5/(100*12)</f>
        <v>5.4166666666666669E-3</v>
      </c>
      <c r="L55" s="1">
        <f>5.75/(100*12)</f>
        <v>4.7916666666666663E-3</v>
      </c>
      <c r="M55" s="1">
        <f>5/(100*12)</f>
        <v>4.1666666666666666E-3</v>
      </c>
      <c r="O55" s="9" t="s">
        <v>80</v>
      </c>
      <c r="P55" s="9" t="s">
        <v>81</v>
      </c>
      <c r="Q55" s="9" t="s">
        <v>82</v>
      </c>
      <c r="R55" s="1">
        <f>8.25/(100*12)</f>
        <v>6.875E-3</v>
      </c>
      <c r="S55" s="1">
        <f>7.5/(100*12)</f>
        <v>6.2500000000000003E-3</v>
      </c>
      <c r="T55" s="1">
        <f>6.75/(100*12)</f>
        <v>5.6249999999999998E-3</v>
      </c>
      <c r="U55" s="48"/>
      <c r="V55" s="9" t="s">
        <v>80</v>
      </c>
      <c r="W55" s="9" t="s">
        <v>81</v>
      </c>
      <c r="X55" s="9" t="s">
        <v>82</v>
      </c>
      <c r="Y55" s="1">
        <f>10/(100*12)</f>
        <v>8.3333333333333332E-3</v>
      </c>
      <c r="Z55" s="1">
        <f>9.25/(100*12)</f>
        <v>7.7083333333333335E-3</v>
      </c>
      <c r="AA55" s="1">
        <f>8.5/(100*12)</f>
        <v>7.083333333333333E-3</v>
      </c>
    </row>
    <row r="56" spans="1:29">
      <c r="A56" s="40">
        <v>43</v>
      </c>
      <c r="B56" s="40">
        <v>24250</v>
      </c>
      <c r="C56" s="40">
        <v>1</v>
      </c>
      <c r="D56" s="40">
        <f t="shared" ref="D56:F56" si="40">$B$56*(1+D$55)</f>
        <v>24416.71875</v>
      </c>
      <c r="E56" s="40">
        <f t="shared" si="40"/>
        <v>24401.562500000004</v>
      </c>
      <c r="F56" s="40">
        <f t="shared" si="40"/>
        <v>24386.40625</v>
      </c>
      <c r="H56" s="40">
        <v>47</v>
      </c>
      <c r="I56" s="40">
        <v>8160</v>
      </c>
      <c r="J56" s="40">
        <v>1</v>
      </c>
      <c r="K56" s="40">
        <f t="shared" ref="K56:M56" si="41">$I$56*(1+K$55)</f>
        <v>8204.1999999999989</v>
      </c>
      <c r="L56" s="40">
        <f t="shared" si="41"/>
        <v>8199.1</v>
      </c>
      <c r="M56" s="40">
        <f t="shared" si="41"/>
        <v>8194</v>
      </c>
      <c r="O56" s="40">
        <v>40</v>
      </c>
      <c r="P56" s="40">
        <v>17750</v>
      </c>
      <c r="Q56" s="40">
        <v>1</v>
      </c>
      <c r="R56" s="40">
        <f t="shared" ref="R56:T56" si="42">$P$56*(1+R$55)</f>
        <v>17872.03125</v>
      </c>
      <c r="S56" s="40">
        <f t="shared" si="42"/>
        <v>17860.9375</v>
      </c>
      <c r="T56" s="40">
        <f t="shared" si="42"/>
        <v>17849.84375</v>
      </c>
      <c r="V56" s="40">
        <v>47</v>
      </c>
      <c r="W56" s="40">
        <v>35400</v>
      </c>
      <c r="X56" s="40">
        <v>1</v>
      </c>
      <c r="Y56" s="39">
        <f t="shared" ref="Y56:AA56" si="43">$W$56*(1+Y$55)</f>
        <v>35695</v>
      </c>
      <c r="Z56" s="39">
        <f t="shared" si="43"/>
        <v>35672.875</v>
      </c>
      <c r="AA56" s="39">
        <f t="shared" si="43"/>
        <v>35650.75</v>
      </c>
    </row>
    <row r="57" spans="1:29">
      <c r="A57" s="40">
        <v>43</v>
      </c>
      <c r="C57" s="40">
        <v>2</v>
      </c>
      <c r="D57" s="40">
        <f t="shared" ref="D57:D67" si="44">($B$56+$D56)*(1+$D$55)</f>
        <v>49001.302441406246</v>
      </c>
      <c r="E57" s="40">
        <f t="shared" ref="E57:E67" si="45">($B$56+$E56)*(1+$E$55)</f>
        <v>48955.634765625007</v>
      </c>
      <c r="F57" s="40">
        <f t="shared" ref="F57:F67" si="46">($B$56+$F56)*(1+$F$55)</f>
        <v>48909.986035156253</v>
      </c>
      <c r="H57" s="40">
        <v>47</v>
      </c>
      <c r="J57" s="40">
        <v>2</v>
      </c>
      <c r="K57" s="40">
        <f t="shared" ref="K57:K67" si="47">($I$56+$K56)*(1+$K$55)</f>
        <v>16452.839416666666</v>
      </c>
      <c r="L57" s="40">
        <f t="shared" ref="L57:L67" si="48">($I$56+$L56)*(1+$L$55)</f>
        <v>16437.487354166668</v>
      </c>
      <c r="M57" s="40">
        <f t="shared" ref="M57:M67" si="49">($I$56+$M56)*(1+$M$55)</f>
        <v>16422.141666666666</v>
      </c>
      <c r="O57" s="40">
        <v>40</v>
      </c>
      <c r="Q57" s="40">
        <v>2</v>
      </c>
      <c r="R57" s="40">
        <f t="shared" ref="R57:R67" si="50">($P$56+$R56)*(1+$R$55)</f>
        <v>35866.932714843751</v>
      </c>
      <c r="S57" s="40">
        <f t="shared" ref="S57:S67" si="51">($P$56+$S56)*(1+$S$55)</f>
        <v>35833.505859375</v>
      </c>
      <c r="T57" s="40">
        <f t="shared" ref="T57:T67" si="52">($P$56+$T56)*(1+$T$55)</f>
        <v>35800.092871093751</v>
      </c>
      <c r="V57" s="40">
        <v>47</v>
      </c>
      <c r="X57" s="40">
        <v>2</v>
      </c>
      <c r="Y57" s="40">
        <f t="shared" ref="Y57:Y67" si="53">($W$56+$Y56)*(1+$Y$55)</f>
        <v>71687.458333333328</v>
      </c>
      <c r="Z57" s="40">
        <f t="shared" ref="Z57:Z67" si="54">($W$56+$Z56)*(1+$Z$55)</f>
        <v>71620.728411458345</v>
      </c>
      <c r="AA57" s="40">
        <f t="shared" ref="AA57:AA67" si="55">($W$56+$AA56)*(1+$AA$55)</f>
        <v>71554.026145833326</v>
      </c>
    </row>
    <row r="58" spans="1:29">
      <c r="A58" s="40">
        <v>43</v>
      </c>
      <c r="C58" s="40">
        <v>3</v>
      </c>
      <c r="D58" s="40">
        <f t="shared" si="44"/>
        <v>73754.905145690907</v>
      </c>
      <c r="E58" s="40">
        <f t="shared" si="45"/>
        <v>73663.169982910156</v>
      </c>
      <c r="F58" s="40">
        <f t="shared" si="46"/>
        <v>73571.510956604005</v>
      </c>
      <c r="H58" s="40">
        <v>47</v>
      </c>
      <c r="J58" s="40">
        <v>3</v>
      </c>
      <c r="K58" s="40">
        <f t="shared" si="47"/>
        <v>24746.158963506943</v>
      </c>
      <c r="L58" s="40">
        <f t="shared" si="48"/>
        <v>24715.350314405387</v>
      </c>
      <c r="M58" s="40">
        <f t="shared" si="49"/>
        <v>24684.567256944443</v>
      </c>
      <c r="O58" s="40">
        <v>40</v>
      </c>
      <c r="Q58" s="40">
        <v>3</v>
      </c>
      <c r="R58" s="40">
        <f t="shared" si="50"/>
        <v>53985.549127258302</v>
      </c>
      <c r="S58" s="40">
        <f t="shared" si="51"/>
        <v>53918.402770996101</v>
      </c>
      <c r="T58" s="40">
        <f t="shared" si="52"/>
        <v>53851.312143493655</v>
      </c>
      <c r="V58" s="40">
        <v>47</v>
      </c>
      <c r="X58" s="40">
        <v>3</v>
      </c>
      <c r="Y58" s="40">
        <f t="shared" si="53"/>
        <v>107979.85381944444</v>
      </c>
      <c r="Z58" s="40">
        <f t="shared" si="54"/>
        <v>107845.67985963001</v>
      </c>
      <c r="AA58" s="40">
        <f t="shared" si="55"/>
        <v>107711.61716436631</v>
      </c>
    </row>
    <row r="59" spans="1:29">
      <c r="A59" s="40">
        <v>43</v>
      </c>
      <c r="C59" s="40">
        <v>4</v>
      </c>
      <c r="D59" s="40">
        <f t="shared" si="44"/>
        <v>98678.688868567522</v>
      </c>
      <c r="E59" s="40">
        <f t="shared" si="45"/>
        <v>98525.127295303348</v>
      </c>
      <c r="F59" s="40">
        <f t="shared" si="46"/>
        <v>98371.756955734905</v>
      </c>
      <c r="H59" s="40">
        <v>47</v>
      </c>
      <c r="J59" s="40">
        <v>4</v>
      </c>
      <c r="K59" s="40">
        <f t="shared" si="47"/>
        <v>33084.400657892598</v>
      </c>
      <c r="L59" s="40">
        <f t="shared" si="48"/>
        <v>33032.87803466191</v>
      </c>
      <c r="M59" s="40">
        <f t="shared" si="49"/>
        <v>32981.419620515044</v>
      </c>
      <c r="O59" s="40">
        <v>40</v>
      </c>
      <c r="Q59" s="40">
        <v>4</v>
      </c>
      <c r="R59" s="40">
        <f t="shared" si="50"/>
        <v>72228.731027508198</v>
      </c>
      <c r="S59" s="40">
        <f t="shared" si="51"/>
        <v>72116.330288314828</v>
      </c>
      <c r="T59" s="40">
        <f t="shared" si="52"/>
        <v>72004.069524300794</v>
      </c>
      <c r="V59" s="40">
        <v>47</v>
      </c>
      <c r="X59" s="40">
        <v>4</v>
      </c>
      <c r="Y59" s="40">
        <f t="shared" si="53"/>
        <v>144574.68593460644</v>
      </c>
      <c r="Z59" s="40">
        <f t="shared" si="54"/>
        <v>144349.865308548</v>
      </c>
      <c r="AA59" s="40">
        <f t="shared" si="55"/>
        <v>144125.32445261389</v>
      </c>
    </row>
    <row r="60" spans="1:29">
      <c r="A60" s="40">
        <v>43</v>
      </c>
      <c r="C60" s="40">
        <v>5</v>
      </c>
      <c r="D60" s="40">
        <f t="shared" si="44"/>
        <v>123773.82360453892</v>
      </c>
      <c r="E60" s="40">
        <f t="shared" si="45"/>
        <v>123542.471840899</v>
      </c>
      <c r="F60" s="40">
        <f t="shared" si="46"/>
        <v>123311.50433861092</v>
      </c>
      <c r="H60" s="40">
        <v>47</v>
      </c>
      <c r="J60" s="40">
        <v>5</v>
      </c>
      <c r="K60" s="40">
        <f t="shared" si="47"/>
        <v>41467.807828122845</v>
      </c>
      <c r="L60" s="40">
        <f t="shared" si="48"/>
        <v>41390.260575244669</v>
      </c>
      <c r="M60" s="40">
        <f t="shared" si="49"/>
        <v>41312.842202267188</v>
      </c>
      <c r="O60" s="40">
        <v>40</v>
      </c>
      <c r="Q60" s="40">
        <v>5</v>
      </c>
      <c r="R60" s="40">
        <f t="shared" si="50"/>
        <v>90597.334803322316</v>
      </c>
      <c r="S60" s="40">
        <f t="shared" si="51"/>
        <v>90427.994852616801</v>
      </c>
      <c r="T60" s="40">
        <f t="shared" si="52"/>
        <v>90258.93616537498</v>
      </c>
      <c r="V60" s="40">
        <v>47</v>
      </c>
      <c r="X60" s="40">
        <v>5</v>
      </c>
      <c r="Y60" s="40">
        <f t="shared" si="53"/>
        <v>181474.4749840615</v>
      </c>
      <c r="Z60" s="40">
        <f t="shared" si="54"/>
        <v>181135.43718696808</v>
      </c>
      <c r="AA60" s="40">
        <f t="shared" si="55"/>
        <v>180796.96216748658</v>
      </c>
    </row>
    <row r="61" spans="1:29">
      <c r="A61" s="40">
        <v>43</v>
      </c>
      <c r="C61" s="40">
        <v>6</v>
      </c>
      <c r="D61" s="40">
        <f t="shared" si="44"/>
        <v>149041.48739182012</v>
      </c>
      <c r="E61" s="40">
        <f t="shared" si="45"/>
        <v>148716.17478990465</v>
      </c>
      <c r="F61" s="40">
        <f t="shared" si="46"/>
        <v>148391.53780051559</v>
      </c>
      <c r="H61" s="40">
        <v>47</v>
      </c>
      <c r="J61" s="40">
        <v>6</v>
      </c>
      <c r="K61" s="40">
        <f t="shared" si="47"/>
        <v>49896.625120525176</v>
      </c>
      <c r="L61" s="40">
        <f t="shared" si="48"/>
        <v>49787.688907167721</v>
      </c>
      <c r="M61" s="40">
        <f t="shared" si="49"/>
        <v>49678.979044776635</v>
      </c>
      <c r="O61" s="40">
        <v>40</v>
      </c>
      <c r="Q61" s="40">
        <v>6</v>
      </c>
      <c r="R61" s="40">
        <f t="shared" si="50"/>
        <v>109092.22273009515</v>
      </c>
      <c r="S61" s="40">
        <f t="shared" si="51"/>
        <v>108854.10732044566</v>
      </c>
      <c r="T61" s="40">
        <f t="shared" si="52"/>
        <v>108616.48643130521</v>
      </c>
      <c r="V61" s="40">
        <v>47</v>
      </c>
      <c r="X61" s="40">
        <v>6</v>
      </c>
      <c r="Y61" s="40">
        <f t="shared" si="53"/>
        <v>218681.76227559533</v>
      </c>
      <c r="Z61" s="40">
        <f t="shared" si="54"/>
        <v>218204.56451528432</v>
      </c>
      <c r="AA61" s="40">
        <f t="shared" si="55"/>
        <v>217728.35731617294</v>
      </c>
    </row>
    <row r="62" spans="1:29">
      <c r="A62" s="40">
        <v>43</v>
      </c>
      <c r="C62" s="40">
        <v>7</v>
      </c>
      <c r="D62" s="40">
        <f t="shared" si="44"/>
        <v>174482.86636763887</v>
      </c>
      <c r="E62" s="40">
        <f t="shared" si="45"/>
        <v>174047.21338234158</v>
      </c>
      <c r="F62" s="40">
        <f t="shared" si="46"/>
        <v>173612.64645064349</v>
      </c>
      <c r="H62" s="40">
        <v>47</v>
      </c>
      <c r="J62" s="40">
        <v>7</v>
      </c>
      <c r="K62" s="40">
        <f t="shared" si="47"/>
        <v>58371.098506594688</v>
      </c>
      <c r="L62" s="40">
        <f t="shared" si="48"/>
        <v>58225.354916514574</v>
      </c>
      <c r="M62" s="40">
        <f t="shared" si="49"/>
        <v>58079.974790796536</v>
      </c>
      <c r="O62" s="40">
        <v>40</v>
      </c>
      <c r="Q62" s="40">
        <v>7</v>
      </c>
      <c r="R62" s="40">
        <f t="shared" si="50"/>
        <v>127714.26301136454</v>
      </c>
      <c r="S62" s="40">
        <f t="shared" si="51"/>
        <v>127395.38299119846</v>
      </c>
      <c r="T62" s="40">
        <f t="shared" si="52"/>
        <v>127077.29791748129</v>
      </c>
      <c r="V62" s="40">
        <v>47</v>
      </c>
      <c r="X62" s="40">
        <v>7</v>
      </c>
      <c r="Y62" s="40">
        <f t="shared" si="53"/>
        <v>256199.11029455863</v>
      </c>
      <c r="Z62" s="40">
        <f t="shared" si="54"/>
        <v>255559.433033423</v>
      </c>
      <c r="AA62" s="40">
        <f t="shared" si="55"/>
        <v>254921.34984716249</v>
      </c>
    </row>
    <row r="63" spans="1:29">
      <c r="A63" s="40">
        <v>43</v>
      </c>
      <c r="C63" s="40">
        <v>8</v>
      </c>
      <c r="D63" s="40">
        <f t="shared" si="44"/>
        <v>200099.15482391638</v>
      </c>
      <c r="E63" s="40">
        <f t="shared" si="45"/>
        <v>199536.57096598123</v>
      </c>
      <c r="F63" s="40">
        <f t="shared" si="46"/>
        <v>198975.62383692837</v>
      </c>
      <c r="H63" s="40">
        <v>47</v>
      </c>
      <c r="J63" s="40">
        <v>8</v>
      </c>
      <c r="K63" s="40">
        <f t="shared" si="47"/>
        <v>66891.475290172079</v>
      </c>
      <c r="L63" s="40">
        <f t="shared" si="48"/>
        <v>66703.451408822875</v>
      </c>
      <c r="M63" s="40">
        <f t="shared" si="49"/>
        <v>66515.974685758192</v>
      </c>
      <c r="O63" s="40">
        <v>40</v>
      </c>
      <c r="Q63" s="40">
        <v>8</v>
      </c>
      <c r="R63" s="40">
        <f t="shared" si="50"/>
        <v>146464.32981956768</v>
      </c>
      <c r="S63" s="40">
        <f t="shared" si="51"/>
        <v>146052.54163489345</v>
      </c>
      <c r="T63" s="40">
        <f t="shared" si="52"/>
        <v>145641.9514682671</v>
      </c>
      <c r="V63" s="40">
        <v>47</v>
      </c>
      <c r="X63" s="40">
        <v>8</v>
      </c>
      <c r="Y63" s="40">
        <f t="shared" si="53"/>
        <v>294029.10288034659</v>
      </c>
      <c r="Z63" s="40">
        <f t="shared" si="54"/>
        <v>293202.24532972235</v>
      </c>
      <c r="AA63" s="40">
        <f t="shared" si="55"/>
        <v>292377.79274191323</v>
      </c>
    </row>
    <row r="64" spans="1:29">
      <c r="A64" s="40">
        <v>43</v>
      </c>
      <c r="C64" s="40">
        <v>9</v>
      </c>
      <c r="D64" s="40">
        <f t="shared" si="44"/>
        <v>225891.55526333081</v>
      </c>
      <c r="E64" s="40">
        <f t="shared" si="45"/>
        <v>225185.23703451862</v>
      </c>
      <c r="F64" s="40">
        <f t="shared" si="46"/>
        <v>224481.26797101108</v>
      </c>
      <c r="H64" s="40">
        <v>47</v>
      </c>
      <c r="J64" s="40">
        <v>9</v>
      </c>
      <c r="K64" s="40">
        <f t="shared" si="47"/>
        <v>75458.004114660507</v>
      </c>
      <c r="L64" s="40">
        <f t="shared" si="48"/>
        <v>75222.17211349016</v>
      </c>
      <c r="M64" s="40">
        <f t="shared" si="49"/>
        <v>74987.12458028218</v>
      </c>
      <c r="O64" s="40">
        <v>40</v>
      </c>
      <c r="Q64" s="40">
        <v>9</v>
      </c>
      <c r="R64" s="40">
        <f t="shared" si="50"/>
        <v>165343.3033370772</v>
      </c>
      <c r="S64" s="40">
        <f t="shared" si="51"/>
        <v>164826.30752011156</v>
      </c>
      <c r="T64" s="40">
        <f t="shared" si="52"/>
        <v>164311.0311952761</v>
      </c>
      <c r="V64" s="40">
        <v>47</v>
      </c>
      <c r="X64" s="40">
        <v>9</v>
      </c>
      <c r="Y64" s="40">
        <f t="shared" si="53"/>
        <v>332174.34540434944</v>
      </c>
      <c r="Z64" s="40">
        <f t="shared" si="54"/>
        <v>331135.22097080568</v>
      </c>
      <c r="AA64" s="40">
        <f t="shared" si="55"/>
        <v>330099.55210716848</v>
      </c>
    </row>
    <row r="65" spans="1:27">
      <c r="A65" s="40">
        <v>43</v>
      </c>
      <c r="C65" s="40">
        <v>10</v>
      </c>
      <c r="D65" s="40">
        <f t="shared" si="44"/>
        <v>251861.27845576621</v>
      </c>
      <c r="E65" s="40">
        <f t="shared" si="45"/>
        <v>250994.20726598438</v>
      </c>
      <c r="F65" s="40">
        <f t="shared" si="46"/>
        <v>250130.38135334803</v>
      </c>
      <c r="H65" s="40">
        <v>47</v>
      </c>
      <c r="J65" s="40">
        <v>10</v>
      </c>
      <c r="K65" s="40">
        <f t="shared" si="47"/>
        <v>84070.934970281582</v>
      </c>
      <c r="L65" s="40">
        <f t="shared" si="48"/>
        <v>83781.711688200638</v>
      </c>
      <c r="M65" s="40">
        <f t="shared" si="49"/>
        <v>83493.570932700022</v>
      </c>
      <c r="O65" s="40">
        <v>40</v>
      </c>
      <c r="Q65" s="40">
        <v>10</v>
      </c>
      <c r="R65" s="40">
        <f t="shared" si="50"/>
        <v>184352.06979751959</v>
      </c>
      <c r="S65" s="40">
        <f t="shared" si="51"/>
        <v>183717.40944211226</v>
      </c>
      <c r="T65" s="40">
        <f t="shared" si="52"/>
        <v>183085.12449574954</v>
      </c>
      <c r="V65" s="40">
        <v>47</v>
      </c>
      <c r="X65" s="40">
        <v>10</v>
      </c>
      <c r="Y65" s="40">
        <f t="shared" si="53"/>
        <v>370637.46494938567</v>
      </c>
      <c r="Z65" s="40">
        <f t="shared" si="54"/>
        <v>369360.59663245565</v>
      </c>
      <c r="AA65" s="40">
        <f t="shared" si="55"/>
        <v>368088.50726792758</v>
      </c>
    </row>
    <row r="66" spans="1:27">
      <c r="A66" s="40">
        <v>43</v>
      </c>
      <c r="C66" s="40">
        <v>11</v>
      </c>
      <c r="D66" s="40">
        <f t="shared" si="44"/>
        <v>278009.54349514958</v>
      </c>
      <c r="E66" s="40">
        <f t="shared" si="45"/>
        <v>276964.48356139683</v>
      </c>
      <c r="F66" s="40">
        <f t="shared" si="46"/>
        <v>275923.77099846059</v>
      </c>
      <c r="H66" s="40">
        <v>47</v>
      </c>
      <c r="J66" s="40">
        <v>11</v>
      </c>
      <c r="K66" s="40">
        <f t="shared" si="47"/>
        <v>92730.519201370596</v>
      </c>
      <c r="L66" s="40">
        <f t="shared" si="48"/>
        <v>92382.265723373275</v>
      </c>
      <c r="M66" s="40">
        <f t="shared" si="49"/>
        <v>92035.460811586265</v>
      </c>
      <c r="O66" s="40">
        <v>40</v>
      </c>
      <c r="Q66" s="40">
        <v>11</v>
      </c>
      <c r="R66" s="40">
        <f t="shared" si="50"/>
        <v>203491.52152737754</v>
      </c>
      <c r="S66" s="40">
        <f t="shared" si="51"/>
        <v>202726.58075112547</v>
      </c>
      <c r="T66" s="40">
        <f t="shared" si="52"/>
        <v>201964.82207103813</v>
      </c>
      <c r="V66" s="40">
        <v>47</v>
      </c>
      <c r="X66" s="40">
        <v>11</v>
      </c>
      <c r="Y66" s="40">
        <f t="shared" si="53"/>
        <v>409421.11049063056</v>
      </c>
      <c r="Z66" s="40">
        <f t="shared" si="54"/>
        <v>407880.62623149756</v>
      </c>
      <c r="AA66" s="40">
        <f t="shared" si="55"/>
        <v>406346.5508610754</v>
      </c>
    </row>
    <row r="67" spans="1:27">
      <c r="A67" s="40">
        <v>43</v>
      </c>
      <c r="C67" s="40">
        <v>12</v>
      </c>
      <c r="D67" s="40">
        <f t="shared" si="44"/>
        <v>304337.57785667875</v>
      </c>
      <c r="E67" s="40">
        <f t="shared" si="45"/>
        <v>303097.07408365561</v>
      </c>
      <c r="F67" s="40">
        <f t="shared" si="46"/>
        <v>301862.24846032693</v>
      </c>
      <c r="H67" s="40">
        <v>47</v>
      </c>
      <c r="J67" s="40">
        <v>12</v>
      </c>
      <c r="K67" s="40">
        <f t="shared" si="47"/>
        <v>101437.00951371135</v>
      </c>
      <c r="L67" s="40">
        <f t="shared" si="48"/>
        <v>101024.03074663112</v>
      </c>
      <c r="M67" s="40">
        <f t="shared" si="49"/>
        <v>100612.9418983012</v>
      </c>
      <c r="O67" s="40">
        <v>40</v>
      </c>
      <c r="Q67" s="40">
        <v>12</v>
      </c>
      <c r="R67" s="40">
        <f t="shared" si="50"/>
        <v>222762.55698787826</v>
      </c>
      <c r="S67" s="40">
        <f t="shared" si="51"/>
        <v>221854.55938082002</v>
      </c>
      <c r="T67" s="40">
        <f t="shared" si="52"/>
        <v>220950.7179451877</v>
      </c>
      <c r="V67" s="40">
        <v>47</v>
      </c>
      <c r="X67" s="40">
        <v>12</v>
      </c>
      <c r="Y67" s="40">
        <f t="shared" si="53"/>
        <v>448527.95307805244</v>
      </c>
      <c r="Z67" s="40">
        <f t="shared" si="54"/>
        <v>446697.58105869871</v>
      </c>
      <c r="AA67" s="40">
        <f t="shared" si="55"/>
        <v>444875.5889296747</v>
      </c>
    </row>
    <row r="68" spans="1:27">
      <c r="A68" s="40">
        <v>44</v>
      </c>
      <c r="B68" s="39">
        <f>B56*1.05</f>
        <v>25462.5</v>
      </c>
      <c r="C68" s="40">
        <v>13</v>
      </c>
      <c r="D68" s="40">
        <f t="shared" ref="D68:D79" si="56">($B$68+$D67)*(1+$D$55)</f>
        <v>332067.45339194342</v>
      </c>
      <c r="E68" s="40">
        <f t="shared" ref="E68:E79" si="57">($B$68+$E67)*(1+$E$55)</f>
        <v>330613.07142167847</v>
      </c>
      <c r="F68" s="40">
        <f t="shared" ref="F68:F79" si="58">($B$68+$F67)*(1+$F$55)</f>
        <v>329165.95017041627</v>
      </c>
      <c r="H68" s="40">
        <v>48</v>
      </c>
      <c r="I68" s="39">
        <f>I56*1.05</f>
        <v>8568</v>
      </c>
      <c r="J68" s="40">
        <v>13</v>
      </c>
      <c r="K68" s="40">
        <f t="shared" ref="K68:K79" si="59">($I$68+$K67)*(1+$K$55)</f>
        <v>110600.86998191061</v>
      </c>
      <c r="L68" s="40">
        <f t="shared" ref="L68:L79" si="60">($I$68+$L67)*(1+$L$55)</f>
        <v>110117.15922729207</v>
      </c>
      <c r="M68" s="40">
        <f t="shared" ref="M68:M79" si="61">($I$68+$M67)*(1+$M$55)</f>
        <v>109635.86248954412</v>
      </c>
      <c r="O68" s="40">
        <v>41</v>
      </c>
      <c r="P68" s="39">
        <f>P56*1.05</f>
        <v>18637.5</v>
      </c>
      <c r="Q68" s="40">
        <v>13</v>
      </c>
      <c r="R68" s="40">
        <f t="shared" ref="R68:R79" si="62">($P$68+$R67)*(1+$R$55)</f>
        <v>243059.68237966992</v>
      </c>
      <c r="S68" s="40">
        <f t="shared" ref="S68:S79" si="63">($P$68+$S67)*(1+$S$55)</f>
        <v>241995.13475195016</v>
      </c>
      <c r="T68" s="40">
        <f t="shared" ref="T68:T79" si="64">($P$68+$T67)*(1+$T$55)</f>
        <v>240935.90167112937</v>
      </c>
      <c r="V68" s="40">
        <v>48</v>
      </c>
      <c r="W68" s="39">
        <f>W56*1.05</f>
        <v>37170</v>
      </c>
      <c r="X68" s="40">
        <v>13</v>
      </c>
      <c r="Y68" s="40">
        <f t="shared" ref="Y68:Y79" si="65">($W$68+$Y67)*(1+$Y$55)</f>
        <v>489745.43602036953</v>
      </c>
      <c r="Z68" s="40">
        <f t="shared" ref="Z68:Z79" si="66">($W$68+$Z67)*(1+$Z$55)</f>
        <v>487597.39366269286</v>
      </c>
      <c r="AA68" s="40">
        <f t="shared" ref="AA68:AA79" si="67">($W$68+$AA67)*(1+$AA$55)</f>
        <v>485460.07851792657</v>
      </c>
    </row>
    <row r="69" spans="1:27">
      <c r="A69" s="40">
        <v>44</v>
      </c>
      <c r="C69" s="40">
        <v>14</v>
      </c>
      <c r="D69" s="40">
        <f t="shared" si="56"/>
        <v>359987.97182151303</v>
      </c>
      <c r="E69" s="40">
        <f t="shared" si="57"/>
        <v>358301.04374306399</v>
      </c>
      <c r="F69" s="40">
        <f t="shared" si="58"/>
        <v>356623.23520262487</v>
      </c>
      <c r="H69" s="40">
        <v>48</v>
      </c>
      <c r="J69" s="40">
        <v>14</v>
      </c>
      <c r="K69" s="40">
        <f t="shared" si="59"/>
        <v>119814.36802764595</v>
      </c>
      <c r="L69" s="40">
        <f t="shared" si="60"/>
        <v>119253.85894858952</v>
      </c>
      <c r="M69" s="40">
        <f t="shared" si="61"/>
        <v>118696.37858325055</v>
      </c>
      <c r="O69" s="40">
        <v>41</v>
      </c>
      <c r="Q69" s="40">
        <v>14</v>
      </c>
      <c r="R69" s="40">
        <f t="shared" si="62"/>
        <v>263496.35050853016</v>
      </c>
      <c r="S69" s="40">
        <f t="shared" si="63"/>
        <v>262261.58871914988</v>
      </c>
      <c r="T69" s="40">
        <f t="shared" si="64"/>
        <v>261033.50205552948</v>
      </c>
      <c r="V69" s="40">
        <v>48</v>
      </c>
      <c r="X69" s="40">
        <v>14</v>
      </c>
      <c r="Y69" s="40">
        <f t="shared" si="65"/>
        <v>531306.39798720588</v>
      </c>
      <c r="Z69" s="40">
        <f t="shared" si="66"/>
        <v>528812.47565550951</v>
      </c>
      <c r="AA69" s="40">
        <f t="shared" si="67"/>
        <v>526332.04157409526</v>
      </c>
    </row>
    <row r="70" spans="1:27">
      <c r="A70" s="40">
        <v>44</v>
      </c>
      <c r="C70" s="40">
        <v>15</v>
      </c>
      <c r="D70" s="40">
        <f t="shared" si="56"/>
        <v>388100.44381528592</v>
      </c>
      <c r="E70" s="40">
        <f t="shared" si="57"/>
        <v>386162.06589145819</v>
      </c>
      <c r="F70" s="40">
        <f t="shared" si="58"/>
        <v>384234.96746313962</v>
      </c>
      <c r="H70" s="40">
        <v>48</v>
      </c>
      <c r="J70" s="40">
        <v>15</v>
      </c>
      <c r="K70" s="40">
        <f t="shared" si="59"/>
        <v>129077.77252112902</v>
      </c>
      <c r="L70" s="40">
        <f t="shared" si="60"/>
        <v>128434.33868938485</v>
      </c>
      <c r="M70" s="40">
        <f t="shared" si="61"/>
        <v>127794.64682734743</v>
      </c>
      <c r="O70" s="40">
        <v>41</v>
      </c>
      <c r="Q70" s="40">
        <v>15</v>
      </c>
      <c r="R70" s="40">
        <f t="shared" si="62"/>
        <v>284073.5207307763</v>
      </c>
      <c r="S70" s="40">
        <f t="shared" si="63"/>
        <v>282654.70802364458</v>
      </c>
      <c r="T70" s="40">
        <f t="shared" si="64"/>
        <v>281244.15144209185</v>
      </c>
      <c r="V70" s="40">
        <v>48</v>
      </c>
      <c r="X70" s="40">
        <v>15</v>
      </c>
      <c r="Y70" s="40">
        <f t="shared" si="65"/>
        <v>573213.70130376588</v>
      </c>
      <c r="Z70" s="40">
        <f t="shared" si="66"/>
        <v>570345.25723868748</v>
      </c>
      <c r="AA70" s="40">
        <f t="shared" si="67"/>
        <v>567493.51436857844</v>
      </c>
    </row>
    <row r="71" spans="1:27">
      <c r="A71" s="40">
        <v>44</v>
      </c>
      <c r="C71" s="40">
        <v>16</v>
      </c>
      <c r="D71" s="40">
        <f t="shared" si="56"/>
        <v>416406.18905401602</v>
      </c>
      <c r="E71" s="40">
        <f t="shared" si="57"/>
        <v>414197.21942827984</v>
      </c>
      <c r="F71" s="40">
        <f t="shared" si="58"/>
        <v>412002.0157176198</v>
      </c>
      <c r="H71" s="40">
        <v>48</v>
      </c>
      <c r="J71" s="40">
        <v>16</v>
      </c>
      <c r="K71" s="40">
        <f t="shared" si="59"/>
        <v>138391.35378895179</v>
      </c>
      <c r="L71" s="40">
        <f t="shared" si="60"/>
        <v>137658.80822893817</v>
      </c>
      <c r="M71" s="40">
        <f t="shared" si="61"/>
        <v>136930.82452246136</v>
      </c>
      <c r="O71" s="40">
        <v>41</v>
      </c>
      <c r="Q71" s="40">
        <v>16</v>
      </c>
      <c r="R71" s="40">
        <f t="shared" si="62"/>
        <v>304792.15899830038</v>
      </c>
      <c r="S71" s="40">
        <f t="shared" si="63"/>
        <v>303175.28432379238</v>
      </c>
      <c r="T71" s="40">
        <f t="shared" si="64"/>
        <v>301568.48573145363</v>
      </c>
      <c r="V71" s="40">
        <v>48</v>
      </c>
      <c r="X71" s="40">
        <v>16</v>
      </c>
      <c r="Y71" s="40">
        <f t="shared" si="65"/>
        <v>615470.23214796395</v>
      </c>
      <c r="Z71" s="40">
        <f t="shared" si="66"/>
        <v>612198.18734656915</v>
      </c>
      <c r="AA71" s="40">
        <f t="shared" si="67"/>
        <v>608946.54759535589</v>
      </c>
    </row>
    <row r="72" spans="1:27">
      <c r="A72" s="40">
        <v>44</v>
      </c>
      <c r="C72" s="40">
        <v>17</v>
      </c>
      <c r="D72" s="40">
        <f t="shared" si="56"/>
        <v>444906.53629126237</v>
      </c>
      <c r="E72" s="40">
        <f t="shared" si="57"/>
        <v>442407.59267470666</v>
      </c>
      <c r="F72" s="40">
        <f t="shared" si="58"/>
        <v>439925.25361853139</v>
      </c>
      <c r="H72" s="40">
        <v>48</v>
      </c>
      <c r="J72" s="40">
        <v>17</v>
      </c>
      <c r="K72" s="40">
        <f t="shared" si="59"/>
        <v>147755.38362197528</v>
      </c>
      <c r="L72" s="40">
        <f t="shared" si="60"/>
        <v>146927.47835170184</v>
      </c>
      <c r="M72" s="40">
        <f t="shared" si="61"/>
        <v>146105.06962463827</v>
      </c>
      <c r="O72" s="40">
        <v>41</v>
      </c>
      <c r="Q72" s="40">
        <v>17</v>
      </c>
      <c r="R72" s="40">
        <f t="shared" si="62"/>
        <v>325653.23790391366</v>
      </c>
      <c r="S72" s="40">
        <f t="shared" si="63"/>
        <v>323824.1142258161</v>
      </c>
      <c r="T72" s="40">
        <f t="shared" si="64"/>
        <v>322007.14440119307</v>
      </c>
      <c r="V72" s="40">
        <v>48</v>
      </c>
      <c r="X72" s="40">
        <v>17</v>
      </c>
      <c r="Y72" s="40">
        <f t="shared" si="65"/>
        <v>658078.900749197</v>
      </c>
      <c r="Z72" s="40">
        <f t="shared" si="66"/>
        <v>654373.73379069904</v>
      </c>
      <c r="AA72" s="40">
        <f t="shared" si="67"/>
        <v>650693.20647415635</v>
      </c>
    </row>
    <row r="73" spans="1:27">
      <c r="A73" s="40">
        <v>44</v>
      </c>
      <c r="C73" s="40">
        <v>18</v>
      </c>
      <c r="D73" s="40">
        <f t="shared" si="56"/>
        <v>473602.82341576478</v>
      </c>
      <c r="E73" s="40">
        <f t="shared" si="57"/>
        <v>470794.28075392364</v>
      </c>
      <c r="F73" s="40">
        <f t="shared" si="58"/>
        <v>468005.55973263562</v>
      </c>
      <c r="H73" s="40">
        <v>48</v>
      </c>
      <c r="J73" s="40">
        <v>18</v>
      </c>
      <c r="K73" s="40">
        <f t="shared" si="59"/>
        <v>157170.13528326098</v>
      </c>
      <c r="L73" s="40">
        <f t="shared" si="60"/>
        <v>156240.56085213707</v>
      </c>
      <c r="M73" s="40">
        <f t="shared" si="61"/>
        <v>155317.54074807427</v>
      </c>
      <c r="O73" s="40">
        <v>41</v>
      </c>
      <c r="Q73" s="40">
        <v>18</v>
      </c>
      <c r="R73" s="40">
        <f t="shared" si="62"/>
        <v>346657.73672700307</v>
      </c>
      <c r="S73" s="40">
        <f t="shared" si="63"/>
        <v>344601.99931472749</v>
      </c>
      <c r="T73" s="40">
        <f t="shared" si="64"/>
        <v>342560.77052594977</v>
      </c>
      <c r="V73" s="40">
        <v>48</v>
      </c>
      <c r="X73" s="40">
        <v>18</v>
      </c>
      <c r="Y73" s="40">
        <f t="shared" si="65"/>
        <v>701042.64158877358</v>
      </c>
      <c r="Z73" s="40">
        <f t="shared" si="66"/>
        <v>696874.38340533571</v>
      </c>
      <c r="AA73" s="40">
        <f t="shared" si="67"/>
        <v>692735.57085334824</v>
      </c>
    </row>
    <row r="74" spans="1:27">
      <c r="A74" s="40">
        <v>44</v>
      </c>
      <c r="C74" s="40">
        <v>19</v>
      </c>
      <c r="D74" s="40">
        <f t="shared" si="56"/>
        <v>502496.39751424815</v>
      </c>
      <c r="E74" s="40">
        <f t="shared" si="57"/>
        <v>499358.38563363568</v>
      </c>
      <c r="F74" s="40">
        <f t="shared" si="58"/>
        <v>496243.81756863167</v>
      </c>
      <c r="H74" s="40">
        <v>48</v>
      </c>
      <c r="J74" s="40">
        <v>19</v>
      </c>
      <c r="K74" s="40">
        <f t="shared" si="59"/>
        <v>166635.88351604532</v>
      </c>
      <c r="L74" s="40">
        <f t="shared" si="60"/>
        <v>165598.26853955357</v>
      </c>
      <c r="M74" s="40">
        <f t="shared" si="61"/>
        <v>164568.39716785791</v>
      </c>
      <c r="O74" s="40">
        <v>41</v>
      </c>
      <c r="Q74" s="40">
        <v>19</v>
      </c>
      <c r="R74" s="40">
        <f t="shared" si="62"/>
        <v>367806.64147950121</v>
      </c>
      <c r="S74" s="40">
        <f t="shared" si="63"/>
        <v>365509.74618544459</v>
      </c>
      <c r="T74" s="40">
        <f t="shared" si="64"/>
        <v>363230.01079765824</v>
      </c>
      <c r="V74" s="40">
        <v>48</v>
      </c>
      <c r="X74" s="40">
        <v>19</v>
      </c>
      <c r="Y74" s="40">
        <f t="shared" si="65"/>
        <v>744364.41360201337</v>
      </c>
      <c r="Z74" s="40">
        <f t="shared" si="66"/>
        <v>739702.64219408529</v>
      </c>
      <c r="AA74" s="40">
        <f t="shared" si="67"/>
        <v>735075.73531355942</v>
      </c>
    </row>
    <row r="75" spans="1:27">
      <c r="A75" s="40">
        <v>44</v>
      </c>
      <c r="C75" s="40">
        <v>20</v>
      </c>
      <c r="D75" s="40">
        <f t="shared" si="56"/>
        <v>531588.61493465863</v>
      </c>
      <c r="E75" s="40">
        <f t="shared" si="57"/>
        <v>528101.01616884593</v>
      </c>
      <c r="F75" s="40">
        <f t="shared" si="58"/>
        <v>524640.91560495517</v>
      </c>
      <c r="H75" s="40">
        <v>48</v>
      </c>
      <c r="J75" s="40">
        <v>20</v>
      </c>
      <c r="K75" s="40">
        <f t="shared" si="59"/>
        <v>176152.90455175721</v>
      </c>
      <c r="L75" s="40">
        <f t="shared" si="60"/>
        <v>175000.81524297228</v>
      </c>
      <c r="M75" s="40">
        <f t="shared" si="61"/>
        <v>173857.79882272397</v>
      </c>
      <c r="O75" s="40">
        <v>41</v>
      </c>
      <c r="Q75" s="40">
        <v>20</v>
      </c>
      <c r="R75" s="40">
        <f t="shared" si="62"/>
        <v>389100.94495217275</v>
      </c>
      <c r="S75" s="40">
        <f t="shared" si="63"/>
        <v>386548.16647410364</v>
      </c>
      <c r="T75" s="40">
        <f t="shared" si="64"/>
        <v>384015.51554589503</v>
      </c>
      <c r="V75" s="40">
        <v>48</v>
      </c>
      <c r="X75" s="40">
        <v>20</v>
      </c>
      <c r="Y75" s="40">
        <f t="shared" si="65"/>
        <v>788047.2003820301</v>
      </c>
      <c r="Z75" s="40">
        <f t="shared" si="66"/>
        <v>782861.03547766479</v>
      </c>
      <c r="AA75" s="40">
        <f t="shared" si="67"/>
        <v>777715.80927203048</v>
      </c>
    </row>
    <row r="76" spans="1:27">
      <c r="A76" s="40">
        <v>44</v>
      </c>
      <c r="C76" s="40">
        <v>21</v>
      </c>
      <c r="D76" s="40">
        <f t="shared" si="56"/>
        <v>560880.84134983434</v>
      </c>
      <c r="E76" s="40">
        <f t="shared" si="57"/>
        <v>557023.28814490128</v>
      </c>
      <c r="F76" s="40">
        <f t="shared" si="58"/>
        <v>553197.74731773301</v>
      </c>
      <c r="H76" s="40">
        <v>48</v>
      </c>
      <c r="J76" s="40">
        <v>21</v>
      </c>
      <c r="K76" s="40">
        <f t="shared" si="59"/>
        <v>185721.47611807921</v>
      </c>
      <c r="L76" s="40">
        <f t="shared" si="60"/>
        <v>184448.41581601155</v>
      </c>
      <c r="M76" s="40">
        <f t="shared" si="61"/>
        <v>183185.90631781865</v>
      </c>
      <c r="O76" s="40">
        <v>41</v>
      </c>
      <c r="Q76" s="40">
        <v>21</v>
      </c>
      <c r="R76" s="40">
        <f t="shared" si="62"/>
        <v>410541.6467612189</v>
      </c>
      <c r="S76" s="40">
        <f t="shared" si="63"/>
        <v>407718.07688956684</v>
      </c>
      <c r="T76" s="40">
        <f t="shared" si="64"/>
        <v>404917.93875834066</v>
      </c>
      <c r="V76" s="40">
        <v>48</v>
      </c>
      <c r="X76" s="40">
        <v>21</v>
      </c>
      <c r="Y76" s="40">
        <f t="shared" si="65"/>
        <v>832094.01038521365</v>
      </c>
      <c r="Z76" s="40">
        <f t="shared" si="66"/>
        <v>826352.10804280522</v>
      </c>
      <c r="AA76" s="40">
        <f t="shared" si="67"/>
        <v>820657.91708770732</v>
      </c>
    </row>
    <row r="77" spans="1:27">
      <c r="A77" s="40">
        <v>44</v>
      </c>
      <c r="C77" s="40">
        <v>22</v>
      </c>
      <c r="D77" s="40">
        <f t="shared" si="56"/>
        <v>590374.45182161441</v>
      </c>
      <c r="E77" s="40">
        <f t="shared" si="57"/>
        <v>586126.32432080701</v>
      </c>
      <c r="F77" s="40">
        <f t="shared" si="58"/>
        <v>581915.2112088952</v>
      </c>
      <c r="H77" s="40">
        <v>48</v>
      </c>
      <c r="J77" s="40">
        <v>22</v>
      </c>
      <c r="K77" s="40">
        <f t="shared" si="59"/>
        <v>195341.87744705213</v>
      </c>
      <c r="L77" s="40">
        <f t="shared" si="60"/>
        <v>193941.28614179662</v>
      </c>
      <c r="M77" s="40">
        <f t="shared" si="61"/>
        <v>192552.88092747622</v>
      </c>
      <c r="O77" s="40">
        <v>41</v>
      </c>
      <c r="Q77" s="40">
        <v>22</v>
      </c>
      <c r="R77" s="40">
        <f t="shared" si="62"/>
        <v>432129.75339520228</v>
      </c>
      <c r="S77" s="40">
        <f t="shared" si="63"/>
        <v>429020.29924512666</v>
      </c>
      <c r="T77" s="40">
        <f t="shared" si="64"/>
        <v>425937.93810135633</v>
      </c>
      <c r="V77" s="40">
        <v>48</v>
      </c>
      <c r="X77" s="40">
        <v>22</v>
      </c>
      <c r="Y77" s="40">
        <f t="shared" si="65"/>
        <v>876507.87713842373</v>
      </c>
      <c r="Z77" s="40">
        <f t="shared" si="66"/>
        <v>870178.42429230188</v>
      </c>
      <c r="AA77" s="40">
        <f t="shared" si="67"/>
        <v>863904.19816707855</v>
      </c>
    </row>
    <row r="78" spans="1:27">
      <c r="A78" s="40">
        <v>44</v>
      </c>
      <c r="C78" s="40">
        <v>23</v>
      </c>
      <c r="D78" s="40">
        <f t="shared" si="56"/>
        <v>620070.83086538804</v>
      </c>
      <c r="E78" s="40">
        <f t="shared" si="57"/>
        <v>615411.25447281206</v>
      </c>
      <c r="F78" s="40">
        <f t="shared" si="58"/>
        <v>610794.2108344452</v>
      </c>
      <c r="H78" s="40">
        <v>48</v>
      </c>
      <c r="J78" s="40">
        <v>23</v>
      </c>
      <c r="K78" s="40">
        <f t="shared" si="59"/>
        <v>205014.38928322366</v>
      </c>
      <c r="L78" s="40">
        <f t="shared" si="60"/>
        <v>203479.64313789274</v>
      </c>
      <c r="M78" s="40">
        <f t="shared" si="61"/>
        <v>201958.88459800737</v>
      </c>
      <c r="O78" s="40">
        <v>41</v>
      </c>
      <c r="Q78" s="40">
        <v>23</v>
      </c>
      <c r="R78" s="40">
        <f t="shared" si="62"/>
        <v>453866.27826229431</v>
      </c>
      <c r="S78" s="40">
        <f t="shared" si="63"/>
        <v>450455.66049040871</v>
      </c>
      <c r="T78" s="40">
        <f t="shared" si="64"/>
        <v>447076.17494067643</v>
      </c>
      <c r="V78" s="40">
        <v>48</v>
      </c>
      <c r="X78" s="40">
        <v>23</v>
      </c>
      <c r="Y78" s="40">
        <f t="shared" si="65"/>
        <v>921291.85944791057</v>
      </c>
      <c r="Z78" s="40">
        <f t="shared" si="66"/>
        <v>914342.56839622185</v>
      </c>
      <c r="AA78" s="40">
        <f t="shared" si="67"/>
        <v>907456.80707076204</v>
      </c>
    </row>
    <row r="79" spans="1:27">
      <c r="A79" s="40">
        <v>44</v>
      </c>
      <c r="C79" s="40">
        <v>24</v>
      </c>
      <c r="D79" s="40">
        <f t="shared" si="56"/>
        <v>649971.3725150876</v>
      </c>
      <c r="E79" s="40">
        <f t="shared" si="57"/>
        <v>644879.21543826722</v>
      </c>
      <c r="F79" s="40">
        <f t="shared" si="58"/>
        <v>639835.65483288898</v>
      </c>
      <c r="H79" s="40">
        <v>48</v>
      </c>
      <c r="J79" s="40">
        <v>24</v>
      </c>
      <c r="K79" s="40">
        <f t="shared" si="59"/>
        <v>214739.29389184111</v>
      </c>
      <c r="L79" s="40">
        <f t="shared" si="60"/>
        <v>213063.70476126182</v>
      </c>
      <c r="M79" s="40">
        <f t="shared" si="61"/>
        <v>211404.07995049906</v>
      </c>
      <c r="O79" s="40">
        <v>41</v>
      </c>
      <c r="Q79" s="40">
        <v>24</v>
      </c>
      <c r="R79" s="40">
        <f t="shared" si="62"/>
        <v>475752.24173784757</v>
      </c>
      <c r="S79" s="40">
        <f t="shared" si="63"/>
        <v>472024.99274347379</v>
      </c>
      <c r="T79" s="40">
        <f t="shared" si="64"/>
        <v>468333.31436221773</v>
      </c>
      <c r="V79" s="40">
        <v>48</v>
      </c>
      <c r="X79" s="40">
        <v>24</v>
      </c>
      <c r="Y79" s="40">
        <f t="shared" si="65"/>
        <v>966449.04160997644</v>
      </c>
      <c r="Z79" s="40">
        <f t="shared" si="66"/>
        <v>958847.14444427611</v>
      </c>
      <c r="AA79" s="40">
        <f t="shared" si="67"/>
        <v>951317.91362084658</v>
      </c>
    </row>
    <row r="80" spans="1:27">
      <c r="A80" s="40">
        <v>45</v>
      </c>
      <c r="B80" s="39">
        <f>B68*1.05</f>
        <v>26735.625</v>
      </c>
      <c r="C80" s="40">
        <v>25</v>
      </c>
      <c r="D80" s="40">
        <f t="shared" ref="D80:D91" si="68">($B$80+$D79)*(1+$D$55)</f>
        <v>681359.35812300385</v>
      </c>
      <c r="E80" s="40">
        <f t="shared" ref="E80:E91" si="69">($B$80+$E79)*(1+$E$55)</f>
        <v>675812.43319100642</v>
      </c>
      <c r="H80" s="40">
        <v>49</v>
      </c>
      <c r="I80" s="39">
        <f>I68*1.05</f>
        <v>8996.4</v>
      </c>
      <c r="J80" s="40">
        <v>25</v>
      </c>
      <c r="K80" s="40">
        <f t="shared" ref="K80:K91" si="70">($I$80+$K79)*(1+$K$55)</f>
        <v>224947.59556708857</v>
      </c>
      <c r="L80" s="40">
        <f t="shared" ref="L80:L91" si="71">($I$80+$L79)*(1+$L$55)</f>
        <v>223124.14276324288</v>
      </c>
      <c r="O80" s="40">
        <v>42</v>
      </c>
      <c r="P80" s="39">
        <f>P68*1.05</f>
        <v>19569.375</v>
      </c>
      <c r="Q80" s="40">
        <v>25</v>
      </c>
      <c r="R80" s="40">
        <f t="shared" ref="R80:R91" si="72">($P$80+$R79)*(1+$R$55)</f>
        <v>498726.95285292022</v>
      </c>
      <c r="S80" s="40">
        <f t="shared" ref="S80:S91" si="73">($P$80+$S79)*(1+$S$55)</f>
        <v>494666.83254187054</v>
      </c>
      <c r="V80" s="40">
        <v>49</v>
      </c>
      <c r="W80" s="39">
        <f>W68*1.05</f>
        <v>39028.5</v>
      </c>
      <c r="X80" s="40">
        <v>25</v>
      </c>
      <c r="Y80" s="40">
        <f t="shared" ref="Y80:Y91" si="74">($W$80+$Y79)*(1+$Y$55)</f>
        <v>1013856.5211233929</v>
      </c>
      <c r="Z80" s="40">
        <f t="shared" ref="Z80:Z91" si="75">($W$80+$Z79)*(1+$Z$55)</f>
        <v>1005567.6025368675</v>
      </c>
    </row>
    <row r="81" spans="1:27">
      <c r="A81" s="40">
        <v>45</v>
      </c>
      <c r="C81" s="40">
        <v>26</v>
      </c>
      <c r="D81" s="40">
        <f t="shared" si="68"/>
        <v>712963.13613197452</v>
      </c>
      <c r="E81" s="40">
        <f t="shared" si="69"/>
        <v>706938.98355470027</v>
      </c>
      <c r="F81" s="40"/>
      <c r="H81" s="40">
        <v>49</v>
      </c>
      <c r="J81" s="40">
        <v>26</v>
      </c>
      <c r="K81" s="40">
        <f t="shared" si="70"/>
        <v>235211.19220974363</v>
      </c>
      <c r="L81" s="40">
        <f t="shared" si="71"/>
        <v>233232.7870306501</v>
      </c>
      <c r="M81" s="40"/>
      <c r="O81" s="40">
        <v>42</v>
      </c>
      <c r="Q81" s="40">
        <v>26</v>
      </c>
      <c r="R81" s="40">
        <f t="shared" si="72"/>
        <v>521859.61510690901</v>
      </c>
      <c r="S81" s="40">
        <f t="shared" si="73"/>
        <v>517450.18383900728</v>
      </c>
      <c r="T81" s="40"/>
      <c r="V81" s="40">
        <v>49</v>
      </c>
      <c r="X81" s="40">
        <v>26</v>
      </c>
      <c r="Y81" s="40">
        <f t="shared" si="74"/>
        <v>1061659.0629660878</v>
      </c>
      <c r="Z81" s="40">
        <f t="shared" si="75"/>
        <v>1052648.1974939227</v>
      </c>
      <c r="AA81" s="40"/>
    </row>
    <row r="82" spans="1:27">
      <c r="A82" s="40">
        <v>45</v>
      </c>
      <c r="C82" s="40">
        <v>27</v>
      </c>
      <c r="D82" s="40">
        <f t="shared" si="68"/>
        <v>744784.19011475681</v>
      </c>
      <c r="E82" s="40">
        <f t="shared" si="69"/>
        <v>738260.07485816721</v>
      </c>
      <c r="F82" s="40"/>
      <c r="H82" s="40">
        <v>49</v>
      </c>
      <c r="J82" s="40">
        <v>27</v>
      </c>
      <c r="K82" s="40">
        <f t="shared" si="70"/>
        <v>245530.38333421305</v>
      </c>
      <c r="L82" s="40">
        <f t="shared" si="71"/>
        <v>243389.86855183865</v>
      </c>
      <c r="M82" s="40"/>
      <c r="O82" s="40">
        <v>42</v>
      </c>
      <c r="Q82" s="40">
        <v>27</v>
      </c>
      <c r="R82" s="40">
        <f t="shared" si="72"/>
        <v>545151.31441389408</v>
      </c>
      <c r="S82" s="40">
        <f t="shared" si="73"/>
        <v>540375.93108175113</v>
      </c>
      <c r="T82" s="40"/>
      <c r="V82" s="40">
        <v>49</v>
      </c>
      <c r="X82" s="40">
        <v>27</v>
      </c>
      <c r="Y82" s="40">
        <f t="shared" si="74"/>
        <v>1109859.9593241385</v>
      </c>
      <c r="Z82" s="40">
        <f t="shared" si="75"/>
        <v>1100091.7053704385</v>
      </c>
      <c r="AA82" s="40"/>
    </row>
    <row r="83" spans="1:27">
      <c r="A83" s="40">
        <v>45</v>
      </c>
      <c r="C83" s="40">
        <v>28</v>
      </c>
      <c r="D83" s="40">
        <f t="shared" si="68"/>
        <v>776824.01384367072</v>
      </c>
      <c r="E83" s="40">
        <f t="shared" si="69"/>
        <v>769776.92298228084</v>
      </c>
      <c r="F83" s="40"/>
      <c r="H83" s="40">
        <v>49</v>
      </c>
      <c r="J83" s="40">
        <v>28</v>
      </c>
      <c r="K83" s="40">
        <f t="shared" si="70"/>
        <v>255905.47007727335</v>
      </c>
      <c r="L83" s="40">
        <f t="shared" si="71"/>
        <v>253595.61942198288</v>
      </c>
      <c r="M83" s="40"/>
      <c r="O83" s="40">
        <v>42</v>
      </c>
      <c r="Q83" s="40">
        <v>28</v>
      </c>
      <c r="R83" s="40">
        <f t="shared" si="72"/>
        <v>568603.14415361453</v>
      </c>
      <c r="S83" s="40">
        <f t="shared" si="73"/>
        <v>563444.96424476209</v>
      </c>
      <c r="T83" s="40"/>
      <c r="V83" s="40">
        <v>49</v>
      </c>
      <c r="X83" s="40">
        <v>28</v>
      </c>
      <c r="Y83" s="40">
        <f t="shared" si="74"/>
        <v>1158462.5298185062</v>
      </c>
      <c r="Z83" s="40">
        <f t="shared" si="75"/>
        <v>1147900.9236201691</v>
      </c>
      <c r="AA83" s="40"/>
    </row>
    <row r="84" spans="1:27">
      <c r="A84" s="40">
        <v>45</v>
      </c>
      <c r="C84" s="40">
        <v>29</v>
      </c>
      <c r="D84" s="40">
        <f t="shared" si="68"/>
        <v>809084.11136072094</v>
      </c>
      <c r="E84" s="40">
        <f t="shared" si="69"/>
        <v>801490.7514071702</v>
      </c>
      <c r="F84" s="40"/>
      <c r="H84" s="40">
        <v>49</v>
      </c>
      <c r="J84" s="40">
        <v>29</v>
      </c>
      <c r="K84" s="40">
        <f t="shared" si="70"/>
        <v>266336.75520685856</v>
      </c>
      <c r="L84" s="40">
        <f t="shared" si="71"/>
        <v>263850.27284837991</v>
      </c>
      <c r="M84" s="40"/>
      <c r="O84" s="40">
        <v>42</v>
      </c>
      <c r="Q84" s="40">
        <v>29</v>
      </c>
      <c r="R84" s="40">
        <f t="shared" si="72"/>
        <v>592216.2052227956</v>
      </c>
      <c r="S84" s="40">
        <f t="shared" si="73"/>
        <v>586658.17886504193</v>
      </c>
      <c r="T84" s="40"/>
      <c r="V84" s="40">
        <v>49</v>
      </c>
      <c r="X84" s="40">
        <v>29</v>
      </c>
      <c r="Y84" s="40">
        <f t="shared" si="74"/>
        <v>1207470.1217336603</v>
      </c>
      <c r="Z84" s="40">
        <f t="shared" si="75"/>
        <v>1196078.6712605746</v>
      </c>
      <c r="AA84" s="40"/>
    </row>
    <row r="85" spans="1:27">
      <c r="A85" s="40">
        <v>45</v>
      </c>
      <c r="C85" s="40">
        <v>30</v>
      </c>
      <c r="D85" s="40">
        <f t="shared" si="68"/>
        <v>841565.99704820092</v>
      </c>
      <c r="E85" s="40">
        <f t="shared" si="69"/>
        <v>833402.7912597151</v>
      </c>
      <c r="F85" s="40"/>
      <c r="H85" s="40">
        <v>49</v>
      </c>
      <c r="J85" s="40">
        <v>30</v>
      </c>
      <c r="K85" s="40">
        <f t="shared" si="70"/>
        <v>276824.5431308957</v>
      </c>
      <c r="L85" s="40">
        <f t="shared" si="71"/>
        <v>274154.06315577845</v>
      </c>
      <c r="M85" s="40"/>
      <c r="O85" s="40">
        <v>42</v>
      </c>
      <c r="Q85" s="40">
        <v>30</v>
      </c>
      <c r="R85" s="40">
        <f t="shared" si="72"/>
        <v>615991.60608682735</v>
      </c>
      <c r="S85" s="40">
        <f t="shared" si="73"/>
        <v>610016.47607669851</v>
      </c>
      <c r="T85" s="40"/>
      <c r="V85" s="40">
        <v>49</v>
      </c>
      <c r="X85" s="40">
        <v>30</v>
      </c>
      <c r="Y85" s="40">
        <f t="shared" si="74"/>
        <v>1256886.1102481075</v>
      </c>
      <c r="Z85" s="40">
        <f t="shared" si="75"/>
        <v>1244627.7890390416</v>
      </c>
      <c r="AA85" s="40"/>
    </row>
    <row r="86" spans="1:27">
      <c r="A86" s="40">
        <v>45</v>
      </c>
      <c r="C86" s="40">
        <v>31</v>
      </c>
      <c r="D86" s="40">
        <f t="shared" si="68"/>
        <v>874271.19569978223</v>
      </c>
      <c r="E86" s="40">
        <f t="shared" si="69"/>
        <v>865514.28136133845</v>
      </c>
      <c r="F86" s="40"/>
      <c r="H86" s="40">
        <v>49</v>
      </c>
      <c r="J86" s="40">
        <v>31</v>
      </c>
      <c r="K86" s="40">
        <f t="shared" si="70"/>
        <v>287369.13990618807</v>
      </c>
      <c r="L86" s="40">
        <f t="shared" si="71"/>
        <v>284507.22579173325</v>
      </c>
      <c r="M86" s="40"/>
      <c r="O86" s="40">
        <v>42</v>
      </c>
      <c r="Q86" s="40">
        <v>31</v>
      </c>
      <c r="R86" s="40">
        <f t="shared" si="72"/>
        <v>639930.46283179929</v>
      </c>
      <c r="S86" s="40">
        <f t="shared" si="73"/>
        <v>633520.76264592796</v>
      </c>
      <c r="T86" s="40"/>
      <c r="V86" s="40">
        <v>49</v>
      </c>
      <c r="X86" s="40">
        <v>31</v>
      </c>
      <c r="Y86" s="40">
        <f t="shared" si="74"/>
        <v>1306713.8986668417</v>
      </c>
      <c r="Z86" s="40">
        <f t="shared" si="75"/>
        <v>1293551.1396003843</v>
      </c>
      <c r="AA86" s="40"/>
    </row>
    <row r="87" spans="1:27">
      <c r="A87" s="40">
        <v>45</v>
      </c>
      <c r="C87" s="40">
        <v>32</v>
      </c>
      <c r="D87" s="40">
        <f t="shared" si="68"/>
        <v>907201.24259209319</v>
      </c>
      <c r="E87" s="40">
        <f t="shared" si="69"/>
        <v>897826.46827609686</v>
      </c>
      <c r="F87" s="40"/>
      <c r="H87" s="40">
        <v>49</v>
      </c>
      <c r="J87" s="40">
        <v>32</v>
      </c>
      <c r="K87" s="40">
        <f t="shared" si="70"/>
        <v>297970.85324734659</v>
      </c>
      <c r="L87" s="40">
        <f t="shared" si="71"/>
        <v>294909.99733198533</v>
      </c>
      <c r="M87" s="40"/>
      <c r="O87" s="40">
        <v>42</v>
      </c>
      <c r="Q87" s="40">
        <v>32</v>
      </c>
      <c r="R87" s="40">
        <f t="shared" si="72"/>
        <v>664033.8992168929</v>
      </c>
      <c r="S87" s="40">
        <f t="shared" si="73"/>
        <v>657171.95100621507</v>
      </c>
      <c r="T87" s="40"/>
      <c r="V87" s="40">
        <v>49</v>
      </c>
      <c r="X87" s="40">
        <v>32</v>
      </c>
      <c r="Y87" s="40">
        <f t="shared" si="74"/>
        <v>1356956.9186557319</v>
      </c>
      <c r="Z87" s="40">
        <f t="shared" si="75"/>
        <v>1342851.6076556374</v>
      </c>
      <c r="AA87" s="40"/>
    </row>
    <row r="88" spans="1:27">
      <c r="A88" s="40">
        <v>45</v>
      </c>
      <c r="C88" s="40">
        <v>33</v>
      </c>
      <c r="D88" s="40">
        <f t="shared" si="68"/>
        <v>940357.68355678883</v>
      </c>
      <c r="E88" s="40">
        <f t="shared" si="69"/>
        <v>930340.6063590725</v>
      </c>
      <c r="F88" s="40"/>
      <c r="H88" s="40">
        <v>49</v>
      </c>
      <c r="J88" s="40">
        <v>33</v>
      </c>
      <c r="K88" s="40">
        <f t="shared" si="70"/>
        <v>308629.99253576971</v>
      </c>
      <c r="L88" s="40">
        <f t="shared" si="71"/>
        <v>305362.61548586783</v>
      </c>
      <c r="M88" s="40"/>
      <c r="O88" s="40">
        <v>42</v>
      </c>
      <c r="Q88" s="40">
        <v>33</v>
      </c>
      <c r="R88" s="40">
        <f t="shared" si="72"/>
        <v>688303.04672713403</v>
      </c>
      <c r="S88" s="40">
        <f t="shared" si="73"/>
        <v>680970.95929375396</v>
      </c>
      <c r="T88" s="40"/>
      <c r="V88" s="40">
        <v>49</v>
      </c>
      <c r="X88" s="40">
        <v>33</v>
      </c>
      <c r="Y88" s="40">
        <f t="shared" si="74"/>
        <v>1407618.6304778629</v>
      </c>
      <c r="Z88" s="40">
        <f t="shared" si="75"/>
        <v>1392532.1001521498</v>
      </c>
      <c r="AA88" s="40"/>
    </row>
    <row r="89" spans="1:27">
      <c r="A89" s="40">
        <v>45</v>
      </c>
      <c r="C89" s="40">
        <v>34</v>
      </c>
      <c r="D89" s="40">
        <f t="shared" si="68"/>
        <v>973742.07505311677</v>
      </c>
      <c r="E89" s="40">
        <f t="shared" si="69"/>
        <v>963057.95780506684</v>
      </c>
      <c r="F89" s="40"/>
      <c r="H89" s="40">
        <v>49</v>
      </c>
      <c r="J89" s="40">
        <v>34</v>
      </c>
      <c r="K89" s="40">
        <f t="shared" si="70"/>
        <v>319346.86882867181</v>
      </c>
      <c r="L89" s="40">
        <f t="shared" si="71"/>
        <v>315865.3191017377</v>
      </c>
      <c r="M89" s="40"/>
      <c r="O89" s="40">
        <v>42</v>
      </c>
      <c r="Q89" s="40">
        <v>34</v>
      </c>
      <c r="R89" s="40">
        <f t="shared" si="72"/>
        <v>712739.04462650802</v>
      </c>
      <c r="S89" s="40">
        <f t="shared" si="73"/>
        <v>704918.71138309001</v>
      </c>
      <c r="T89" s="40"/>
      <c r="V89" s="40">
        <v>49</v>
      </c>
      <c r="X89" s="40">
        <v>34</v>
      </c>
      <c r="Y89" s="40">
        <f t="shared" si="74"/>
        <v>1458702.5232318451</v>
      </c>
      <c r="Z89" s="40">
        <f t="shared" si="75"/>
        <v>1442595.5464449895</v>
      </c>
      <c r="AA89" s="40"/>
    </row>
    <row r="90" spans="1:27">
      <c r="A90" s="40">
        <v>45</v>
      </c>
      <c r="C90" s="40">
        <v>35</v>
      </c>
      <c r="D90" s="40">
        <f t="shared" si="68"/>
        <v>1007355.9842409819</v>
      </c>
      <c r="E90" s="40">
        <f t="shared" si="69"/>
        <v>995979.79269759858</v>
      </c>
      <c r="F90" s="40"/>
      <c r="H90" s="40">
        <v>49</v>
      </c>
      <c r="J90" s="40">
        <v>35</v>
      </c>
      <c r="K90" s="40">
        <f t="shared" si="70"/>
        <v>330121.79486816045</v>
      </c>
      <c r="L90" s="40">
        <f t="shared" si="71"/>
        <v>326418.34817243356</v>
      </c>
      <c r="M90" s="40"/>
      <c r="O90" s="40">
        <v>42</v>
      </c>
      <c r="Q90" s="40">
        <v>35</v>
      </c>
      <c r="R90" s="40">
        <f t="shared" si="72"/>
        <v>737343.04001144029</v>
      </c>
      <c r="S90" s="40">
        <f t="shared" si="73"/>
        <v>729016.13692298438</v>
      </c>
      <c r="T90" s="40"/>
      <c r="V90" s="40">
        <v>49</v>
      </c>
      <c r="X90" s="40">
        <v>35</v>
      </c>
      <c r="Y90" s="40">
        <f t="shared" si="74"/>
        <v>1510212.1150921104</v>
      </c>
      <c r="Z90" s="40">
        <f t="shared" si="75"/>
        <v>1493044.8984696697</v>
      </c>
      <c r="AA90" s="40"/>
    </row>
    <row r="91" spans="1:27">
      <c r="A91" s="40">
        <v>45</v>
      </c>
      <c r="C91" s="40">
        <v>36</v>
      </c>
      <c r="D91" s="40">
        <f t="shared" si="68"/>
        <v>1041200.9890545136</v>
      </c>
      <c r="E91" s="40">
        <f t="shared" si="69"/>
        <v>1029107.3890582087</v>
      </c>
      <c r="F91" s="40"/>
      <c r="H91" s="40">
        <v>49</v>
      </c>
      <c r="J91" s="40">
        <v>36</v>
      </c>
      <c r="K91" s="40">
        <f t="shared" si="70"/>
        <v>340955.08509036299</v>
      </c>
      <c r="L91" s="40">
        <f t="shared" si="71"/>
        <v>337021.94384075986</v>
      </c>
      <c r="M91" s="40"/>
      <c r="O91" s="40">
        <v>42</v>
      </c>
      <c r="Q91" s="40">
        <v>36</v>
      </c>
      <c r="R91" s="40">
        <f t="shared" si="72"/>
        <v>762116.18786464387</v>
      </c>
      <c r="S91" s="40">
        <f t="shared" si="73"/>
        <v>753264.17137250316</v>
      </c>
      <c r="T91" s="40"/>
      <c r="V91" s="40">
        <v>49</v>
      </c>
      <c r="X91" s="40">
        <v>36</v>
      </c>
      <c r="Y91" s="40">
        <f t="shared" si="74"/>
        <v>1562150.9535512112</v>
      </c>
      <c r="Z91" s="40">
        <f t="shared" si="75"/>
        <v>1543883.1309162069</v>
      </c>
      <c r="AA91" s="40"/>
    </row>
    <row r="92" spans="1:27">
      <c r="A92" s="40">
        <v>46</v>
      </c>
      <c r="B92" s="39">
        <f>B80*1.05</f>
        <v>28072.40625</v>
      </c>
      <c r="C92" s="40">
        <v>37</v>
      </c>
      <c r="D92" s="40">
        <f t="shared" ref="D92:D103" si="76">($B$92+$D91)*(1+$D$55)</f>
        <v>1076624.6498972322</v>
      </c>
      <c r="H92" s="40">
        <v>50</v>
      </c>
      <c r="I92" s="39">
        <f>I80*1.05</f>
        <v>9446.2199999999993</v>
      </c>
      <c r="J92" s="40">
        <v>37</v>
      </c>
      <c r="K92" s="40">
        <f t="shared" ref="K92:K103" si="77">($I$92+$K91)*(1+$K$55)</f>
        <v>352299.31215960241</v>
      </c>
      <c r="M92" s="40"/>
      <c r="O92" s="40">
        <v>43</v>
      </c>
      <c r="P92" s="39">
        <f>P80*1.05</f>
        <v>20547.84375</v>
      </c>
      <c r="Q92" s="40">
        <v>37</v>
      </c>
      <c r="R92" s="40">
        <f t="shared" ref="R92:R103" si="78">($P$92+$R91)*(1+$R$55)</f>
        <v>788044.84683199448</v>
      </c>
      <c r="V92" s="40">
        <v>50</v>
      </c>
      <c r="W92" s="39">
        <f>W80*1.05</f>
        <v>40979.925000000003</v>
      </c>
      <c r="X92" s="40">
        <v>37</v>
      </c>
      <c r="Y92" s="40">
        <f t="shared" ref="Y92:Y103" si="79">($W$92+$Y91)*(1+$Y$55)</f>
        <v>1616490.3025391379</v>
      </c>
      <c r="AA92" s="40"/>
    </row>
    <row r="93" spans="1:27">
      <c r="A93" s="40">
        <v>46</v>
      </c>
      <c r="C93" s="40">
        <v>38</v>
      </c>
      <c r="D93" s="40">
        <f t="shared" si="76"/>
        <v>1112291.8484082443</v>
      </c>
      <c r="H93" s="40">
        <v>50</v>
      </c>
      <c r="J93" s="40">
        <v>38</v>
      </c>
      <c r="K93" s="40">
        <f t="shared" si="77"/>
        <v>363704.98712546687</v>
      </c>
      <c r="L93" s="40"/>
      <c r="M93" s="40"/>
      <c r="O93" s="40">
        <v>43</v>
      </c>
      <c r="Q93" s="40">
        <v>38</v>
      </c>
      <c r="R93" s="40">
        <f t="shared" si="78"/>
        <v>814151.76532974571</v>
      </c>
      <c r="V93" s="40">
        <v>50</v>
      </c>
      <c r="X93" s="40">
        <v>38</v>
      </c>
      <c r="Y93" s="40">
        <f t="shared" si="79"/>
        <v>1671282.4794352974</v>
      </c>
      <c r="Z93" s="40"/>
      <c r="AA93" s="40"/>
    </row>
    <row r="94" spans="1:27">
      <c r="A94" s="40">
        <v>46</v>
      </c>
      <c r="C94" s="40">
        <v>39</v>
      </c>
      <c r="D94" s="40">
        <f t="shared" si="76"/>
        <v>1148204.2589090196</v>
      </c>
      <c r="H94" s="40">
        <v>50</v>
      </c>
      <c r="J94" s="40">
        <v>39</v>
      </c>
      <c r="K94" s="40">
        <f t="shared" si="77"/>
        <v>375172.44283072976</v>
      </c>
      <c r="L94" s="40"/>
      <c r="M94" s="40"/>
      <c r="O94" s="40">
        <v>43</v>
      </c>
      <c r="Q94" s="40">
        <v>39</v>
      </c>
      <c r="R94" s="40">
        <f t="shared" si="78"/>
        <v>840438.16889216891</v>
      </c>
      <c r="V94" s="40">
        <v>50</v>
      </c>
      <c r="X94" s="40">
        <v>39</v>
      </c>
      <c r="Y94" s="40">
        <f t="shared" si="79"/>
        <v>1726531.2578055917</v>
      </c>
      <c r="Z94" s="40"/>
      <c r="AA94" s="40"/>
    </row>
    <row r="95" spans="1:27">
      <c r="A95" s="40">
        <v>46</v>
      </c>
      <c r="C95" s="40">
        <v>40</v>
      </c>
      <c r="D95" s="40">
        <f t="shared" si="76"/>
        <v>1184363.5672319878</v>
      </c>
      <c r="H95" s="40">
        <v>50</v>
      </c>
      <c r="J95" s="40">
        <v>40</v>
      </c>
      <c r="K95" s="40">
        <f t="shared" si="77"/>
        <v>386702.01392106281</v>
      </c>
      <c r="L95" s="40"/>
      <c r="M95" s="40"/>
      <c r="O95" s="40">
        <v>43</v>
      </c>
      <c r="Q95" s="40">
        <v>40</v>
      </c>
      <c r="R95" s="40">
        <f t="shared" si="78"/>
        <v>866905.29147908383</v>
      </c>
      <c r="V95" s="40">
        <v>50</v>
      </c>
      <c r="X95" s="40">
        <v>40</v>
      </c>
      <c r="Y95" s="40">
        <f t="shared" si="79"/>
        <v>1782240.442662305</v>
      </c>
      <c r="Z95" s="40"/>
      <c r="AA95" s="40"/>
    </row>
    <row r="96" spans="1:27">
      <c r="A96" s="40">
        <v>46</v>
      </c>
      <c r="C96" s="40">
        <v>41</v>
      </c>
      <c r="D96" s="40">
        <f t="shared" si="76"/>
        <v>1220771.4707996764</v>
      </c>
      <c r="H96" s="40">
        <v>50</v>
      </c>
      <c r="J96" s="40">
        <v>41</v>
      </c>
      <c r="K96" s="40">
        <f t="shared" si="77"/>
        <v>398294.03685480187</v>
      </c>
      <c r="L96" s="40"/>
      <c r="M96" s="40"/>
      <c r="O96" s="40">
        <v>43</v>
      </c>
      <c r="Q96" s="40">
        <v>41</v>
      </c>
      <c r="R96" s="40">
        <f t="shared" si="78"/>
        <v>893554.37553378369</v>
      </c>
      <c r="V96" s="40">
        <v>50</v>
      </c>
      <c r="X96" s="40">
        <v>41</v>
      </c>
      <c r="Y96" s="40">
        <f t="shared" si="79"/>
        <v>1838413.8707261574</v>
      </c>
      <c r="Z96" s="40"/>
      <c r="AA96" s="40"/>
    </row>
    <row r="97" spans="1:29">
      <c r="A97" s="40">
        <v>46</v>
      </c>
      <c r="C97" s="40">
        <v>42</v>
      </c>
      <c r="D97" s="40">
        <f t="shared" si="76"/>
        <v>1257429.6787043929</v>
      </c>
      <c r="H97" s="40">
        <v>50</v>
      </c>
      <c r="J97" s="40">
        <v>42</v>
      </c>
      <c r="K97" s="40">
        <f t="shared" si="77"/>
        <v>409948.84991276532</v>
      </c>
      <c r="L97" s="40"/>
      <c r="M97" s="40"/>
      <c r="O97" s="40">
        <v>43</v>
      </c>
      <c r="Q97" s="40">
        <v>42</v>
      </c>
      <c r="R97" s="40">
        <f t="shared" si="78"/>
        <v>920386.67204135971</v>
      </c>
      <c r="V97" s="40">
        <v>50</v>
      </c>
      <c r="X97" s="40">
        <v>42</v>
      </c>
      <c r="Y97" s="40">
        <f t="shared" si="79"/>
        <v>1895055.4106905421</v>
      </c>
      <c r="Z97" s="40"/>
      <c r="AA97" s="40"/>
    </row>
    <row r="98" spans="1:29">
      <c r="A98" s="40">
        <v>46</v>
      </c>
      <c r="C98" s="40">
        <v>43</v>
      </c>
      <c r="D98" s="40">
        <f t="shared" si="76"/>
        <v>1294339.9117884543</v>
      </c>
      <c r="H98" s="40">
        <v>50</v>
      </c>
      <c r="J98" s="40">
        <v>43</v>
      </c>
      <c r="K98" s="40">
        <f t="shared" si="77"/>
        <v>421666.7932081261</v>
      </c>
      <c r="L98" s="40"/>
      <c r="M98" s="40"/>
      <c r="O98" s="40">
        <v>43</v>
      </c>
      <c r="Q98" s="40">
        <v>43</v>
      </c>
      <c r="R98" s="40">
        <f t="shared" si="78"/>
        <v>947403.44058742526</v>
      </c>
      <c r="V98" s="40">
        <v>50</v>
      </c>
      <c r="X98" s="40">
        <v>43</v>
      </c>
      <c r="Y98" s="40">
        <f t="shared" si="79"/>
        <v>1952168.9634879632</v>
      </c>
      <c r="Z98" s="40"/>
      <c r="AA98" s="40"/>
    </row>
    <row r="99" spans="1:29">
      <c r="A99" s="40">
        <v>46</v>
      </c>
      <c r="C99" s="40">
        <v>44</v>
      </c>
      <c r="D99" s="40">
        <f t="shared" si="76"/>
        <v>1331503.9027249685</v>
      </c>
      <c r="H99" s="40">
        <v>50</v>
      </c>
      <c r="J99" s="40">
        <v>44</v>
      </c>
      <c r="K99" s="40">
        <f t="shared" si="77"/>
        <v>433448.20869633672</v>
      </c>
      <c r="L99" s="40"/>
      <c r="M99" s="40"/>
      <c r="O99" s="40">
        <v>43</v>
      </c>
      <c r="Q99" s="40">
        <v>44</v>
      </c>
      <c r="R99" s="40">
        <f t="shared" si="78"/>
        <v>974605.94941724499</v>
      </c>
      <c r="V99" s="40">
        <v>50</v>
      </c>
      <c r="X99" s="40">
        <v>44</v>
      </c>
      <c r="Y99" s="40">
        <f t="shared" si="79"/>
        <v>2009758.4625586963</v>
      </c>
      <c r="Z99" s="40"/>
      <c r="AA99" s="40"/>
    </row>
    <row r="100" spans="1:29">
      <c r="A100" s="40">
        <v>46</v>
      </c>
      <c r="C100" s="40">
        <v>45</v>
      </c>
      <c r="D100" s="40">
        <f t="shared" si="76"/>
        <v>1368923.3960991714</v>
      </c>
      <c r="H100" s="40">
        <v>50</v>
      </c>
      <c r="J100" s="40">
        <v>45</v>
      </c>
      <c r="K100" s="40">
        <f t="shared" si="77"/>
        <v>445293.44018510851</v>
      </c>
      <c r="L100" s="40"/>
      <c r="M100" s="40"/>
      <c r="O100" s="40">
        <v>43</v>
      </c>
      <c r="Q100" s="40">
        <v>45</v>
      </c>
      <c r="R100" s="40">
        <f t="shared" si="78"/>
        <v>1001995.4754952698</v>
      </c>
      <c r="V100" s="40">
        <v>50</v>
      </c>
      <c r="X100" s="40">
        <v>45</v>
      </c>
      <c r="Y100" s="40">
        <f t="shared" si="79"/>
        <v>2067827.8741216855</v>
      </c>
      <c r="Z100" s="40"/>
      <c r="AA100" s="40"/>
    </row>
    <row r="101" spans="1:29">
      <c r="A101" s="40">
        <v>46</v>
      </c>
      <c r="C101" s="40">
        <v>46</v>
      </c>
      <c r="D101" s="40">
        <f t="shared" si="76"/>
        <v>1406600.1484903218</v>
      </c>
      <c r="H101" s="40">
        <v>50</v>
      </c>
      <c r="J101" s="40">
        <v>46</v>
      </c>
      <c r="K101" s="40">
        <f t="shared" si="77"/>
        <v>457202.83334444446</v>
      </c>
      <c r="L101" s="40"/>
      <c r="M101" s="40"/>
      <c r="O101" s="40">
        <v>43</v>
      </c>
      <c r="Q101" s="40">
        <v>46</v>
      </c>
      <c r="R101" s="40">
        <f t="shared" si="78"/>
        <v>1029573.3045650809</v>
      </c>
      <c r="V101" s="40">
        <v>50</v>
      </c>
      <c r="X101" s="40">
        <v>46</v>
      </c>
      <c r="Y101" s="40">
        <f t="shared" si="79"/>
        <v>2126381.1974476995</v>
      </c>
      <c r="Z101" s="40"/>
      <c r="AA101" s="40"/>
    </row>
    <row r="102" spans="1:29">
      <c r="A102" s="40">
        <v>46</v>
      </c>
      <c r="C102" s="40">
        <v>47</v>
      </c>
      <c r="D102" s="40">
        <f t="shared" si="76"/>
        <v>1444535.9285541615</v>
      </c>
      <c r="H102" s="40">
        <v>50</v>
      </c>
      <c r="J102" s="40">
        <v>47</v>
      </c>
      <c r="K102" s="40">
        <f t="shared" si="77"/>
        <v>469176.73571672681</v>
      </c>
      <c r="L102" s="40"/>
      <c r="M102" s="40"/>
      <c r="O102" s="40">
        <v>43</v>
      </c>
      <c r="Q102" s="40">
        <v>47</v>
      </c>
      <c r="R102" s="40">
        <f t="shared" si="78"/>
        <v>1057340.731209747</v>
      </c>
      <c r="V102" s="40">
        <v>50</v>
      </c>
      <c r="X102" s="40">
        <v>47</v>
      </c>
      <c r="Y102" s="40">
        <f t="shared" si="79"/>
        <v>2185422.4651347636</v>
      </c>
      <c r="Z102" s="40"/>
      <c r="AA102" s="40"/>
    </row>
    <row r="103" spans="1:29">
      <c r="A103" s="40">
        <v>46</v>
      </c>
      <c r="C103" s="40">
        <v>48</v>
      </c>
      <c r="D103" s="40">
        <f t="shared" si="76"/>
        <v>1482732.51710594</v>
      </c>
      <c r="H103" s="40">
        <v>50</v>
      </c>
      <c r="J103" s="40">
        <v>48</v>
      </c>
      <c r="K103" s="40">
        <f t="shared" si="77"/>
        <v>481215.49672685901</v>
      </c>
      <c r="L103" s="40"/>
      <c r="M103" s="40"/>
      <c r="O103" s="40">
        <v>43</v>
      </c>
      <c r="Q103" s="40">
        <v>48</v>
      </c>
      <c r="R103" s="40">
        <f t="shared" si="78"/>
        <v>1085299.0589125953</v>
      </c>
      <c r="V103" s="40">
        <v>50</v>
      </c>
      <c r="X103" s="40">
        <v>48</v>
      </c>
      <c r="Y103" s="40">
        <f t="shared" si="79"/>
        <v>2244955.7433858863</v>
      </c>
      <c r="Z103" s="40"/>
      <c r="AA103" s="40"/>
    </row>
    <row r="106" spans="1:29">
      <c r="I106" s="48"/>
      <c r="J106" s="48"/>
      <c r="K106" s="48"/>
      <c r="L106" s="48"/>
      <c r="M106" s="48"/>
      <c r="N106" s="48"/>
      <c r="O106" s="48"/>
      <c r="W106" s="48"/>
      <c r="X106" s="48"/>
      <c r="Y106" s="48"/>
      <c r="Z106" s="48"/>
      <c r="AA106" s="48"/>
      <c r="AB106" s="48"/>
      <c r="AC106" s="48"/>
    </row>
    <row r="107" spans="1:29">
      <c r="A107" s="31" t="s">
        <v>39</v>
      </c>
      <c r="B107" s="29"/>
      <c r="C107" s="29"/>
      <c r="D107" s="11"/>
      <c r="E107" s="11"/>
      <c r="F107" s="11"/>
      <c r="H107" s="31" t="s">
        <v>40</v>
      </c>
      <c r="I107" s="29"/>
      <c r="J107" s="29"/>
      <c r="K107" s="11"/>
      <c r="L107" s="11"/>
      <c r="M107" s="11"/>
      <c r="N107" s="46"/>
      <c r="O107" s="31" t="s">
        <v>41</v>
      </c>
      <c r="P107" s="29"/>
      <c r="Q107" s="29"/>
      <c r="R107" s="11"/>
      <c r="S107" s="11"/>
      <c r="T107" s="11"/>
      <c r="U107" s="46"/>
      <c r="V107" s="31" t="s">
        <v>42</v>
      </c>
      <c r="W107" s="29"/>
      <c r="X107" s="29"/>
      <c r="Y107" s="11"/>
      <c r="Z107" s="11"/>
      <c r="AA107" s="11"/>
      <c r="AB107" s="46"/>
      <c r="AC107" s="48"/>
    </row>
    <row r="108" spans="1:29">
      <c r="A108" s="9"/>
      <c r="B108" s="9"/>
      <c r="C108" s="9"/>
      <c r="D108" s="44" t="s">
        <v>85</v>
      </c>
      <c r="E108" s="44" t="s">
        <v>86</v>
      </c>
      <c r="F108" s="44" t="s">
        <v>87</v>
      </c>
      <c r="H108" s="9"/>
      <c r="I108" s="9"/>
      <c r="J108" s="9"/>
      <c r="K108" s="44" t="s">
        <v>85</v>
      </c>
      <c r="L108" s="44" t="s">
        <v>86</v>
      </c>
      <c r="M108" s="44" t="s">
        <v>87</v>
      </c>
      <c r="O108" s="9"/>
      <c r="P108" s="9"/>
      <c r="Q108" s="9"/>
      <c r="R108" s="44" t="s">
        <v>85</v>
      </c>
      <c r="S108" s="44" t="s">
        <v>86</v>
      </c>
      <c r="T108" s="44" t="s">
        <v>87</v>
      </c>
      <c r="V108" s="9"/>
      <c r="W108" s="9"/>
      <c r="X108" s="9"/>
      <c r="Y108" s="44" t="s">
        <v>85</v>
      </c>
      <c r="Z108" s="44" t="s">
        <v>86</v>
      </c>
      <c r="AA108" s="44" t="s">
        <v>87</v>
      </c>
    </row>
    <row r="109" spans="1:29">
      <c r="A109" s="9" t="s">
        <v>80</v>
      </c>
      <c r="B109" s="9" t="s">
        <v>81</v>
      </c>
      <c r="C109" s="9" t="s">
        <v>82</v>
      </c>
      <c r="D109" s="1">
        <f>0.0825/12</f>
        <v>6.875E-3</v>
      </c>
      <c r="E109" s="1">
        <f>0.075/12</f>
        <v>6.2499999999999995E-3</v>
      </c>
      <c r="F109" s="1">
        <f>0.0675/12</f>
        <v>5.6250000000000007E-3</v>
      </c>
      <c r="H109" s="9" t="s">
        <v>80</v>
      </c>
      <c r="I109" s="9" t="s">
        <v>81</v>
      </c>
      <c r="J109" s="9" t="s">
        <v>82</v>
      </c>
      <c r="K109" s="1">
        <f>0.0825/12</f>
        <v>6.875E-3</v>
      </c>
      <c r="L109" s="1">
        <f>0.075/12</f>
        <v>6.2499999999999995E-3</v>
      </c>
      <c r="M109" s="1">
        <f>0.0675/12</f>
        <v>5.6250000000000007E-3</v>
      </c>
      <c r="O109" s="9" t="s">
        <v>80</v>
      </c>
      <c r="P109" s="9" t="s">
        <v>81</v>
      </c>
      <c r="Q109" s="9" t="s">
        <v>82</v>
      </c>
      <c r="R109" s="1">
        <f>0.0825/12</f>
        <v>6.875E-3</v>
      </c>
      <c r="S109" s="1">
        <f>0.075/12</f>
        <v>6.2499999999999995E-3</v>
      </c>
      <c r="T109" s="1">
        <f>0.0675/12</f>
        <v>5.6250000000000007E-3</v>
      </c>
      <c r="V109" s="9" t="s">
        <v>80</v>
      </c>
      <c r="W109" s="9" t="s">
        <v>81</v>
      </c>
      <c r="X109" s="9" t="s">
        <v>82</v>
      </c>
      <c r="Y109" s="1">
        <f>0.0825/12</f>
        <v>6.875E-3</v>
      </c>
      <c r="Z109" s="1">
        <f>0.075/12</f>
        <v>6.2499999999999995E-3</v>
      </c>
      <c r="AA109" s="1">
        <f>0.0675/12</f>
        <v>5.6250000000000007E-3</v>
      </c>
    </row>
    <row r="110" spans="1:29">
      <c r="A110" s="46">
        <v>41</v>
      </c>
      <c r="B110" s="40">
        <v>18350</v>
      </c>
      <c r="C110" s="40">
        <v>1</v>
      </c>
      <c r="D110" s="40">
        <f t="shared" ref="D110:F110" si="80">$B$110*(1+D$109)</f>
        <v>18476.15625</v>
      </c>
      <c r="E110" s="40">
        <f t="shared" si="80"/>
        <v>18464.6875</v>
      </c>
      <c r="F110" s="40">
        <f t="shared" si="80"/>
        <v>18453.21875</v>
      </c>
      <c r="H110" s="40">
        <v>39</v>
      </c>
      <c r="I110" s="40">
        <v>15200</v>
      </c>
      <c r="J110" s="40">
        <v>1</v>
      </c>
      <c r="K110" s="39">
        <f t="shared" ref="K110:M110" si="81">$I$110*(1+K$109)</f>
        <v>15304.5</v>
      </c>
      <c r="L110" s="39">
        <f t="shared" si="81"/>
        <v>15295.000000000002</v>
      </c>
      <c r="M110" s="39">
        <f t="shared" si="81"/>
        <v>15285.5</v>
      </c>
      <c r="O110" s="40">
        <v>40</v>
      </c>
      <c r="P110" s="40">
        <v>11800</v>
      </c>
      <c r="Q110" s="40">
        <v>1</v>
      </c>
      <c r="R110" s="40">
        <f t="shared" ref="R110:T110" si="82">$P$110*(1+R$109)</f>
        <v>11881.125</v>
      </c>
      <c r="S110" s="40">
        <f t="shared" si="82"/>
        <v>11873.750000000002</v>
      </c>
      <c r="T110" s="40">
        <f t="shared" si="82"/>
        <v>11866.375</v>
      </c>
      <c r="V110" s="40">
        <v>35</v>
      </c>
      <c r="W110" s="40">
        <v>21700</v>
      </c>
      <c r="X110" s="40">
        <v>1</v>
      </c>
      <c r="Y110" s="40">
        <f t="shared" ref="Y110:AA110" si="83">$W$110*(1+Y$109)</f>
        <v>21849.1875</v>
      </c>
      <c r="Z110" s="40">
        <f t="shared" si="83"/>
        <v>21835.625000000004</v>
      </c>
      <c r="AA110" s="40">
        <f t="shared" si="83"/>
        <v>21822.0625</v>
      </c>
    </row>
    <row r="111" spans="1:29">
      <c r="A111" s="46">
        <v>41</v>
      </c>
      <c r="C111" s="40">
        <v>2</v>
      </c>
      <c r="D111" s="40">
        <f t="shared" ref="D111:D121" si="84">($B$110+$D110)*(1+$D$109)</f>
        <v>37079.336074218751</v>
      </c>
      <c r="E111" s="40">
        <f t="shared" ref="E111:E121" si="85">($B$110+$E110)*(1+$E$109)</f>
        <v>37044.779296875</v>
      </c>
      <c r="F111" s="40">
        <f t="shared" ref="F111:F121" si="86">($B$110+$F110)*(1+$F$109)</f>
        <v>37010.236855468749</v>
      </c>
      <c r="H111" s="40">
        <v>39</v>
      </c>
      <c r="J111" s="40">
        <v>2</v>
      </c>
      <c r="K111" s="40">
        <f t="shared" ref="K111:K121" si="87">($I$110+$K110)*(1+$K$109)</f>
        <v>30714.2184375</v>
      </c>
      <c r="L111" s="40">
        <f t="shared" ref="L111:L121" si="88">($I$110+$L110)*(1+$L$109)</f>
        <v>30685.593750000004</v>
      </c>
      <c r="M111" s="40">
        <f t="shared" ref="M111:M121" si="89">($I$110+$M110)*(1+$M$109)</f>
        <v>30656.9809375</v>
      </c>
      <c r="O111" s="40">
        <v>40</v>
      </c>
      <c r="Q111" s="40">
        <v>2</v>
      </c>
      <c r="R111" s="40">
        <f t="shared" ref="R111:R121" si="90">($P$110+$R110)*(1+$R$109)</f>
        <v>23843.932734374997</v>
      </c>
      <c r="S111" s="40">
        <f t="shared" ref="S111:S121" si="91">($P$110+$S110)*(1+$S$109)</f>
        <v>23821.710937500004</v>
      </c>
      <c r="T111" s="40">
        <f t="shared" ref="T111:T121" si="92">($P$110+$T110)*(1+$T$109)</f>
        <v>23799.498359375</v>
      </c>
      <c r="V111" s="40">
        <v>35</v>
      </c>
      <c r="X111" s="40">
        <v>2</v>
      </c>
      <c r="Y111" s="40">
        <f t="shared" ref="Y111:Y121" si="93">($W$110+$Y110)*(1+$Y$109)</f>
        <v>43848.588164062501</v>
      </c>
      <c r="Z111" s="40">
        <f t="shared" ref="Z111:Z121" si="94">($W$110+$Z110)*(1+$Z$109)</f>
        <v>43807.722656250007</v>
      </c>
      <c r="AA111" s="40">
        <f t="shared" ref="AA111:AA121" si="95">($W$110+$AA110)*(1+$AA$109)</f>
        <v>43766.874101562498</v>
      </c>
    </row>
    <row r="112" spans="1:29">
      <c r="A112" s="46">
        <v>41</v>
      </c>
      <c r="C112" s="40">
        <v>3</v>
      </c>
      <c r="D112" s="40">
        <f t="shared" si="84"/>
        <v>55810.412759728999</v>
      </c>
      <c r="E112" s="40">
        <f t="shared" si="85"/>
        <v>55740.996667480475</v>
      </c>
      <c r="F112" s="40">
        <f t="shared" si="86"/>
        <v>55671.638187780758</v>
      </c>
      <c r="H112" s="40">
        <v>39</v>
      </c>
      <c r="J112" s="40">
        <v>3</v>
      </c>
      <c r="K112" s="40">
        <f t="shared" si="87"/>
        <v>46229.878689257814</v>
      </c>
      <c r="L112" s="40">
        <f t="shared" si="88"/>
        <v>46172.378710937504</v>
      </c>
      <c r="M112" s="40">
        <f t="shared" si="89"/>
        <v>46114.926455273438</v>
      </c>
      <c r="O112" s="40">
        <v>40</v>
      </c>
      <c r="Q112" s="40">
        <v>3</v>
      </c>
      <c r="R112" s="40">
        <f t="shared" si="90"/>
        <v>35888.984771923824</v>
      </c>
      <c r="S112" s="40">
        <f t="shared" si="91"/>
        <v>35844.346630859378</v>
      </c>
      <c r="T112" s="40">
        <f t="shared" si="92"/>
        <v>35799.745537646486</v>
      </c>
      <c r="V112" s="40">
        <v>35</v>
      </c>
      <c r="X112" s="40">
        <v>3</v>
      </c>
      <c r="Y112" s="40">
        <f t="shared" si="93"/>
        <v>65999.234707690426</v>
      </c>
      <c r="Z112" s="40">
        <f t="shared" si="94"/>
        <v>65917.145922851574</v>
      </c>
      <c r="AA112" s="40">
        <f t="shared" si="95"/>
        <v>65835.125268383781</v>
      </c>
    </row>
    <row r="113" spans="1:27">
      <c r="A113" s="46">
        <v>41</v>
      </c>
      <c r="C113" s="40">
        <v>4</v>
      </c>
      <c r="D113" s="40">
        <f t="shared" si="84"/>
        <v>74670.265597452133</v>
      </c>
      <c r="E113" s="40">
        <f t="shared" si="85"/>
        <v>74554.065396652237</v>
      </c>
      <c r="F113" s="40">
        <f t="shared" si="86"/>
        <v>74438.00990258703</v>
      </c>
      <c r="H113" s="40">
        <v>39</v>
      </c>
      <c r="J113" s="40">
        <v>4</v>
      </c>
      <c r="K113" s="40">
        <f t="shared" si="87"/>
        <v>61852.20910524646</v>
      </c>
      <c r="L113" s="40">
        <f t="shared" si="88"/>
        <v>61755.956077880866</v>
      </c>
      <c r="M113" s="40">
        <f t="shared" si="89"/>
        <v>61659.822916584351</v>
      </c>
      <c r="O113" s="40">
        <v>40</v>
      </c>
      <c r="Q113" s="40">
        <v>4</v>
      </c>
      <c r="R113" s="40">
        <f t="shared" si="90"/>
        <v>48016.8465422308</v>
      </c>
      <c r="S113" s="40">
        <f t="shared" si="91"/>
        <v>47942.123797302251</v>
      </c>
      <c r="T113" s="40">
        <f t="shared" si="92"/>
        <v>47867.494106295744</v>
      </c>
      <c r="V113" s="40">
        <v>35</v>
      </c>
      <c r="X113" s="40">
        <v>4</v>
      </c>
      <c r="Y113" s="40">
        <f t="shared" si="93"/>
        <v>88302.166946305791</v>
      </c>
      <c r="Z113" s="40">
        <f t="shared" si="94"/>
        <v>88164.7530848694</v>
      </c>
      <c r="AA113" s="40">
        <f t="shared" si="95"/>
        <v>88027.510348018433</v>
      </c>
    </row>
    <row r="114" spans="1:27">
      <c r="A114" s="46">
        <v>41</v>
      </c>
      <c r="C114" s="40">
        <v>5</v>
      </c>
      <c r="D114" s="40">
        <f t="shared" si="84"/>
        <v>93659.779923434617</v>
      </c>
      <c r="E114" s="40">
        <f t="shared" si="85"/>
        <v>93484.715805381318</v>
      </c>
      <c r="F114" s="40">
        <f t="shared" si="86"/>
        <v>93309.942458289079</v>
      </c>
      <c r="H114" s="40">
        <v>39</v>
      </c>
      <c r="J114" s="40">
        <v>5</v>
      </c>
      <c r="K114" s="40">
        <f t="shared" si="87"/>
        <v>77581.943042845029</v>
      </c>
      <c r="L114" s="40">
        <f t="shared" si="88"/>
        <v>77436.930803367635</v>
      </c>
      <c r="M114" s="40">
        <f t="shared" si="89"/>
        <v>77292.159420490134</v>
      </c>
      <c r="O114" s="40">
        <v>40</v>
      </c>
      <c r="Q114" s="40">
        <v>5</v>
      </c>
      <c r="R114" s="40">
        <f t="shared" si="90"/>
        <v>60228.087362208636</v>
      </c>
      <c r="S114" s="40">
        <f t="shared" si="91"/>
        <v>60115.512071035395</v>
      </c>
      <c r="T114" s="40">
        <f t="shared" si="92"/>
        <v>60003.123760643655</v>
      </c>
      <c r="V114" s="40">
        <v>35</v>
      </c>
      <c r="X114" s="40">
        <v>5</v>
      </c>
      <c r="Y114" s="40">
        <f t="shared" si="93"/>
        <v>110758.43184406163</v>
      </c>
      <c r="Z114" s="40">
        <f t="shared" si="94"/>
        <v>110551.40779164985</v>
      </c>
      <c r="AA114" s="40">
        <f t="shared" si="95"/>
        <v>110344.72759372604</v>
      </c>
    </row>
    <row r="115" spans="1:27">
      <c r="A115" s="46">
        <v>41</v>
      </c>
      <c r="C115" s="40">
        <v>6</v>
      </c>
      <c r="D115" s="40">
        <f t="shared" si="84"/>
        <v>112779.84716040823</v>
      </c>
      <c r="E115" s="40">
        <f t="shared" si="85"/>
        <v>112533.68277916496</v>
      </c>
      <c r="F115" s="40">
        <f t="shared" si="86"/>
        <v>112288.02963461695</v>
      </c>
      <c r="H115" s="40">
        <v>39</v>
      </c>
      <c r="J115" s="40">
        <v>6</v>
      </c>
      <c r="K115" s="40">
        <f t="shared" si="87"/>
        <v>93419.818901264589</v>
      </c>
      <c r="L115" s="40">
        <f t="shared" si="88"/>
        <v>93215.911620888684</v>
      </c>
      <c r="M115" s="40">
        <f t="shared" si="89"/>
        <v>93012.427817230389</v>
      </c>
      <c r="O115" s="40">
        <v>40</v>
      </c>
      <c r="Q115" s="40">
        <v>6</v>
      </c>
      <c r="R115" s="40">
        <f t="shared" si="90"/>
        <v>72523.280462823823</v>
      </c>
      <c r="S115" s="40">
        <f t="shared" si="91"/>
        <v>72364.984021479366</v>
      </c>
      <c r="T115" s="40">
        <f t="shared" si="92"/>
        <v>72207.016331797262</v>
      </c>
      <c r="V115" s="40">
        <v>35</v>
      </c>
      <c r="X115" s="40">
        <v>6</v>
      </c>
      <c r="Y115" s="40">
        <f t="shared" si="93"/>
        <v>133369.08356298957</v>
      </c>
      <c r="Z115" s="40">
        <f t="shared" si="94"/>
        <v>133077.97909034768</v>
      </c>
      <c r="AA115" s="40">
        <f t="shared" si="95"/>
        <v>132787.47918644076</v>
      </c>
    </row>
    <row r="116" spans="1:27">
      <c r="A116" s="46">
        <v>41</v>
      </c>
      <c r="C116" s="40">
        <v>7</v>
      </c>
      <c r="D116" s="40">
        <f t="shared" si="84"/>
        <v>132031.36485963603</v>
      </c>
      <c r="E116" s="40">
        <f t="shared" si="85"/>
        <v>131701.70579653475</v>
      </c>
      <c r="F116" s="40">
        <f t="shared" si="86"/>
        <v>131372.86855131167</v>
      </c>
      <c r="H116" s="40">
        <v>39</v>
      </c>
      <c r="J116" s="40">
        <v>7</v>
      </c>
      <c r="K116" s="40">
        <f t="shared" si="87"/>
        <v>109366.58015621078</v>
      </c>
      <c r="L116" s="40">
        <f t="shared" si="88"/>
        <v>109093.51106851925</v>
      </c>
      <c r="M116" s="40">
        <f t="shared" si="89"/>
        <v>108821.12272370231</v>
      </c>
      <c r="O116" s="40">
        <v>40</v>
      </c>
      <c r="Q116" s="40">
        <v>7</v>
      </c>
      <c r="R116" s="40">
        <f t="shared" si="90"/>
        <v>84903.003016005736</v>
      </c>
      <c r="S116" s="40">
        <f t="shared" si="91"/>
        <v>84691.015171613617</v>
      </c>
      <c r="T116" s="40">
        <f t="shared" si="92"/>
        <v>84479.555798663627</v>
      </c>
      <c r="V116" s="40">
        <v>35</v>
      </c>
      <c r="X116" s="40">
        <v>7</v>
      </c>
      <c r="Y116" s="40">
        <f t="shared" si="93"/>
        <v>156135.18351248512</v>
      </c>
      <c r="Z116" s="40">
        <f t="shared" si="94"/>
        <v>155745.34145966236</v>
      </c>
      <c r="AA116" s="40">
        <f t="shared" si="95"/>
        <v>155356.47125686449</v>
      </c>
    </row>
    <row r="117" spans="1:27">
      <c r="A117" s="46">
        <v>41</v>
      </c>
      <c r="C117" s="40">
        <v>8</v>
      </c>
      <c r="D117" s="40">
        <f t="shared" si="84"/>
        <v>151415.23674304603</v>
      </c>
      <c r="E117" s="40">
        <f t="shared" si="85"/>
        <v>150989.5289577631</v>
      </c>
      <c r="F117" s="40">
        <f t="shared" si="86"/>
        <v>150565.05968691281</v>
      </c>
      <c r="H117" s="40">
        <v>39</v>
      </c>
      <c r="J117" s="40">
        <v>8</v>
      </c>
      <c r="K117" s="40">
        <f t="shared" si="87"/>
        <v>125422.97539478472</v>
      </c>
      <c r="L117" s="40">
        <f t="shared" si="88"/>
        <v>125070.3455126975</v>
      </c>
      <c r="M117" s="40">
        <f t="shared" si="89"/>
        <v>124718.74153902313</v>
      </c>
      <c r="O117" s="40">
        <v>40</v>
      </c>
      <c r="Q117" s="40">
        <v>8</v>
      </c>
      <c r="R117" s="40">
        <f t="shared" si="90"/>
        <v>97367.836161740779</v>
      </c>
      <c r="S117" s="40">
        <f t="shared" si="91"/>
        <v>97094.084016436216</v>
      </c>
      <c r="T117" s="40">
        <f t="shared" si="92"/>
        <v>96821.128300031109</v>
      </c>
      <c r="V117" s="40">
        <v>35</v>
      </c>
      <c r="X117" s="40">
        <v>8</v>
      </c>
      <c r="Y117" s="40">
        <f t="shared" si="93"/>
        <v>179057.80039913344</v>
      </c>
      <c r="Z117" s="40">
        <f t="shared" si="94"/>
        <v>178554.37484378528</v>
      </c>
      <c r="AA117" s="40">
        <f t="shared" si="95"/>
        <v>178052.41390768436</v>
      </c>
    </row>
    <row r="118" spans="1:27">
      <c r="A118" s="46">
        <v>41</v>
      </c>
      <c r="C118" s="40">
        <v>9</v>
      </c>
      <c r="D118" s="40">
        <f t="shared" si="84"/>
        <v>170932.37274565446</v>
      </c>
      <c r="E118" s="40">
        <f t="shared" si="85"/>
        <v>170397.90101374913</v>
      </c>
      <c r="F118" s="40">
        <f t="shared" si="86"/>
        <v>169865.20689765169</v>
      </c>
      <c r="H118" s="40">
        <v>39</v>
      </c>
      <c r="J118" s="40">
        <v>9</v>
      </c>
      <c r="K118" s="40">
        <f t="shared" si="87"/>
        <v>141589.75835062386</v>
      </c>
      <c r="L118" s="40">
        <f t="shared" si="88"/>
        <v>141147.03517215187</v>
      </c>
      <c r="M118" s="40">
        <f t="shared" si="89"/>
        <v>140705.78446018012</v>
      </c>
      <c r="O118" s="40">
        <v>40</v>
      </c>
      <c r="Q118" s="40">
        <v>9</v>
      </c>
      <c r="R118" s="40">
        <f t="shared" si="90"/>
        <v>109918.36503535275</v>
      </c>
      <c r="S118" s="40">
        <f t="shared" si="91"/>
        <v>109574.67204153896</v>
      </c>
      <c r="T118" s="40">
        <f t="shared" si="92"/>
        <v>109232.12214671879</v>
      </c>
      <c r="V118" s="40">
        <v>35</v>
      </c>
      <c r="X118" s="40">
        <v>9</v>
      </c>
      <c r="Y118" s="40">
        <f t="shared" si="93"/>
        <v>202138.01027687747</v>
      </c>
      <c r="Z118" s="40">
        <f t="shared" si="94"/>
        <v>201505.96468655896</v>
      </c>
      <c r="AA118" s="40">
        <f t="shared" si="95"/>
        <v>200876.02123591508</v>
      </c>
    </row>
    <row r="119" spans="1:27">
      <c r="A119" s="46">
        <v>41</v>
      </c>
      <c r="C119" s="40">
        <v>10</v>
      </c>
      <c r="D119" s="40">
        <f t="shared" si="84"/>
        <v>190583.68905828081</v>
      </c>
      <c r="E119" s="40">
        <f t="shared" si="85"/>
        <v>189927.57539508506</v>
      </c>
      <c r="F119" s="40">
        <f t="shared" si="86"/>
        <v>189273.91743645098</v>
      </c>
      <c r="H119" s="40">
        <v>39</v>
      </c>
      <c r="J119" s="40">
        <v>10</v>
      </c>
      <c r="K119" s="40">
        <f t="shared" si="87"/>
        <v>157867.6879392844</v>
      </c>
      <c r="L119" s="40">
        <f t="shared" si="88"/>
        <v>157324.20414197783</v>
      </c>
      <c r="M119" s="40">
        <f t="shared" si="89"/>
        <v>156782.75449776862</v>
      </c>
      <c r="O119" s="40">
        <v>40</v>
      </c>
      <c r="Q119" s="40">
        <v>10</v>
      </c>
      <c r="R119" s="40">
        <f t="shared" si="90"/>
        <v>122555.17879497079</v>
      </c>
      <c r="S119" s="40">
        <f t="shared" si="91"/>
        <v>122133.26374179858</v>
      </c>
      <c r="T119" s="40">
        <f t="shared" si="92"/>
        <v>121712.92783379408</v>
      </c>
      <c r="V119" s="40">
        <v>35</v>
      </c>
      <c r="X119" s="40">
        <v>10</v>
      </c>
      <c r="Y119" s="40">
        <f t="shared" si="93"/>
        <v>225376.89659753098</v>
      </c>
      <c r="Z119" s="40">
        <f t="shared" si="94"/>
        <v>224601.00196584998</v>
      </c>
      <c r="AA119" s="40">
        <f t="shared" si="95"/>
        <v>223828.01135536708</v>
      </c>
    </row>
    <row r="120" spans="1:27">
      <c r="A120" s="46">
        <v>41</v>
      </c>
      <c r="C120" s="40">
        <v>11</v>
      </c>
      <c r="D120" s="40">
        <f t="shared" si="84"/>
        <v>210370.10817055649</v>
      </c>
      <c r="E120" s="40">
        <f t="shared" si="85"/>
        <v>209579.31024130437</v>
      </c>
      <c r="F120" s="40">
        <f t="shared" si="86"/>
        <v>208791.80197203101</v>
      </c>
      <c r="H120" s="40">
        <v>39</v>
      </c>
      <c r="J120" s="40">
        <v>11</v>
      </c>
      <c r="K120" s="40">
        <f t="shared" si="87"/>
        <v>174257.52829386698</v>
      </c>
      <c r="L120" s="40">
        <f t="shared" si="88"/>
        <v>173602.48041786521</v>
      </c>
      <c r="M120" s="40">
        <f t="shared" si="89"/>
        <v>172950.15749181857</v>
      </c>
      <c r="O120" s="40">
        <v>40</v>
      </c>
      <c r="Q120" s="40">
        <v>11</v>
      </c>
      <c r="R120" s="40">
        <f t="shared" si="90"/>
        <v>135278.87064918622</v>
      </c>
      <c r="S120" s="40">
        <f t="shared" si="91"/>
        <v>134770.34664018484</v>
      </c>
      <c r="T120" s="40">
        <f t="shared" si="92"/>
        <v>134263.93805285919</v>
      </c>
      <c r="V120" s="40">
        <v>35</v>
      </c>
      <c r="X120" s="40">
        <v>11</v>
      </c>
      <c r="Y120" s="40">
        <f t="shared" si="93"/>
        <v>248775.550261639</v>
      </c>
      <c r="Z120" s="40">
        <f t="shared" si="94"/>
        <v>247840.38322813658</v>
      </c>
      <c r="AA120" s="40">
        <f t="shared" si="95"/>
        <v>246909.10641924103</v>
      </c>
    </row>
    <row r="121" spans="1:27">
      <c r="A121" s="46">
        <v>41</v>
      </c>
      <c r="C121" s="40">
        <v>12</v>
      </c>
      <c r="D121" s="40">
        <f t="shared" si="84"/>
        <v>230292.55891422904</v>
      </c>
      <c r="E121" s="40">
        <f t="shared" si="85"/>
        <v>229353.86843031255</v>
      </c>
      <c r="F121" s="40">
        <f t="shared" si="86"/>
        <v>228419.47460812368</v>
      </c>
      <c r="H121" s="40">
        <v>39</v>
      </c>
      <c r="J121" s="40">
        <v>12</v>
      </c>
      <c r="K121" s="40">
        <f t="shared" si="87"/>
        <v>190760.04880088731</v>
      </c>
      <c r="L121" s="40">
        <f t="shared" si="88"/>
        <v>189982.49592047688</v>
      </c>
      <c r="M121" s="40">
        <f t="shared" si="89"/>
        <v>189208.50212771003</v>
      </c>
      <c r="O121" s="40">
        <v>40</v>
      </c>
      <c r="Q121" s="40">
        <v>12</v>
      </c>
      <c r="R121" s="40">
        <f t="shared" si="90"/>
        <v>148090.03788489939</v>
      </c>
      <c r="S121" s="40">
        <f t="shared" si="91"/>
        <v>147486.411306686</v>
      </c>
      <c r="T121" s="40">
        <f t="shared" si="92"/>
        <v>146885.54770440652</v>
      </c>
      <c r="V121" s="40">
        <v>35</v>
      </c>
      <c r="X121" s="40">
        <v>12</v>
      </c>
      <c r="Y121" s="40">
        <f t="shared" si="93"/>
        <v>272335.06966968777</v>
      </c>
      <c r="Z121" s="40">
        <f t="shared" si="94"/>
        <v>271225.01062331244</v>
      </c>
      <c r="AA121" s="40">
        <f t="shared" si="95"/>
        <v>270120.03264284926</v>
      </c>
    </row>
    <row r="122" spans="1:27">
      <c r="A122" s="40">
        <v>42</v>
      </c>
      <c r="B122" s="39">
        <f>B110*1.05</f>
        <v>19267.5</v>
      </c>
      <c r="C122" s="40">
        <v>13</v>
      </c>
      <c r="D122" s="40">
        <f t="shared" ref="D122:D133" si="96">($B$122+$D121)*(1+$D$109)</f>
        <v>251275.78431926435</v>
      </c>
      <c r="E122" s="40">
        <f t="shared" ref="E122:E133" si="97">($B$122+$E121)*(1+$E$109)</f>
        <v>250175.25198300203</v>
      </c>
      <c r="F122" s="40">
        <f t="shared" ref="F122:F133" si="98">($B$122+$F121)*(1+$F$109)</f>
        <v>249080.21384029437</v>
      </c>
      <c r="H122" s="40">
        <v>40</v>
      </c>
      <c r="I122" s="39">
        <f>I110*1.05</f>
        <v>15960</v>
      </c>
      <c r="J122" s="40">
        <v>13</v>
      </c>
      <c r="K122" s="40">
        <f t="shared" ref="K122:K133" si="99">($I$122+$K121)*(1+$K$109)</f>
        <v>208141.2491363934</v>
      </c>
      <c r="L122" s="40">
        <f t="shared" ref="L122:L133" si="100">($I$122+$L121)*(1+$L$109)</f>
        <v>207229.63651997989</v>
      </c>
      <c r="M122" s="40">
        <f t="shared" ref="M122:M133" si="101">($I$122+$M121)*(1+$M$109)</f>
        <v>206322.5749521784</v>
      </c>
      <c r="O122" s="40">
        <v>41</v>
      </c>
      <c r="P122" s="39">
        <f>P110*1.05</f>
        <v>12390</v>
      </c>
      <c r="Q122" s="40">
        <v>13</v>
      </c>
      <c r="R122" s="40">
        <f t="shared" ref="R122:R133" si="102">($P$122+$R121)*(1+$R$109)</f>
        <v>161583.33814535805</v>
      </c>
      <c r="S122" s="40">
        <f t="shared" ref="S122:S133" si="103">($P$122+$S121)*(1+$S$109)</f>
        <v>160875.63887735282</v>
      </c>
      <c r="T122" s="40">
        <f t="shared" ref="T122:T133" si="104">($P$122+$T121)*(1+$T$109)</f>
        <v>160171.4726602438</v>
      </c>
      <c r="V122" s="40">
        <v>36</v>
      </c>
      <c r="W122" s="39">
        <f>W110*1.05</f>
        <v>22785</v>
      </c>
      <c r="X122" s="40">
        <v>13</v>
      </c>
      <c r="Y122" s="40">
        <f t="shared" ref="Y122:Y133" si="105">($W$122+$Y121)*(1+$Y$109)</f>
        <v>297149.02014866687</v>
      </c>
      <c r="Z122" s="40">
        <f t="shared" ref="Z122:Z133" si="106">($W$122+$Z121)*(1+$Z$109)</f>
        <v>295847.57318970817</v>
      </c>
      <c r="AA122" s="40">
        <f t="shared" ref="AA122:AA133" si="107">($W$122+$AA121)*(1+$AA$109)</f>
        <v>294552.62345146528</v>
      </c>
    </row>
    <row r="123" spans="1:27">
      <c r="A123" s="40">
        <v>42</v>
      </c>
      <c r="C123" s="40">
        <v>14</v>
      </c>
      <c r="D123" s="40">
        <f t="shared" si="96"/>
        <v>272403.2693989593</v>
      </c>
      <c r="E123" s="40">
        <f t="shared" si="97"/>
        <v>271126.76918289583</v>
      </c>
      <c r="F123" s="40">
        <f t="shared" si="98"/>
        <v>269857.16973064607</v>
      </c>
      <c r="H123" s="40">
        <v>40</v>
      </c>
      <c r="J123" s="40">
        <v>14</v>
      </c>
      <c r="K123" s="40">
        <f t="shared" si="99"/>
        <v>225641.94522420608</v>
      </c>
      <c r="L123" s="40">
        <f t="shared" si="100"/>
        <v>224584.57174822979</v>
      </c>
      <c r="M123" s="40">
        <f t="shared" si="101"/>
        <v>223532.91443628439</v>
      </c>
      <c r="O123" s="40">
        <v>41</v>
      </c>
      <c r="Q123" s="40">
        <v>14</v>
      </c>
      <c r="R123" s="40">
        <f t="shared" si="102"/>
        <v>175169.40484510738</v>
      </c>
      <c r="S123" s="40">
        <f t="shared" si="103"/>
        <v>174348.54912033628</v>
      </c>
      <c r="T123" s="40">
        <f t="shared" si="104"/>
        <v>173532.13094395766</v>
      </c>
      <c r="V123" s="40">
        <v>36</v>
      </c>
      <c r="X123" s="40">
        <v>14</v>
      </c>
      <c r="Y123" s="40">
        <f t="shared" si="105"/>
        <v>322133.56653718895</v>
      </c>
      <c r="Z123" s="40">
        <f t="shared" si="106"/>
        <v>320624.0267721439</v>
      </c>
      <c r="AA123" s="40">
        <f t="shared" si="107"/>
        <v>319122.64758337976</v>
      </c>
    </row>
    <row r="124" spans="1:27">
      <c r="A124" s="40">
        <v>42</v>
      </c>
      <c r="C124" s="40">
        <v>15</v>
      </c>
      <c r="D124" s="40">
        <f t="shared" si="96"/>
        <v>293676.00593857712</v>
      </c>
      <c r="E124" s="40">
        <f t="shared" si="97"/>
        <v>292209.23336528894</v>
      </c>
      <c r="F124" s="40">
        <f t="shared" si="98"/>
        <v>290750.99599788093</v>
      </c>
      <c r="H124" s="40">
        <v>40</v>
      </c>
      <c r="J124" s="40">
        <v>15</v>
      </c>
      <c r="K124" s="40">
        <f t="shared" si="99"/>
        <v>243262.95859762249</v>
      </c>
      <c r="L124" s="40">
        <f t="shared" si="100"/>
        <v>242047.97532165624</v>
      </c>
      <c r="M124" s="40">
        <f t="shared" si="101"/>
        <v>240840.06207998848</v>
      </c>
      <c r="O124" s="40">
        <v>41</v>
      </c>
      <c r="Q124" s="40">
        <v>15</v>
      </c>
      <c r="R124" s="40">
        <f t="shared" si="102"/>
        <v>188848.87575341749</v>
      </c>
      <c r="S124" s="40">
        <f t="shared" si="103"/>
        <v>187905.66505233839</v>
      </c>
      <c r="T124" s="40">
        <f t="shared" si="104"/>
        <v>186967.94293051743</v>
      </c>
      <c r="V124" s="40">
        <v>36</v>
      </c>
      <c r="X124" s="40">
        <v>15</v>
      </c>
      <c r="Y124" s="40">
        <f t="shared" si="105"/>
        <v>347289.88168213214</v>
      </c>
      <c r="Z124" s="40">
        <f t="shared" si="106"/>
        <v>345555.33318946982</v>
      </c>
      <c r="AA124" s="40">
        <f t="shared" si="107"/>
        <v>343830.87810103624</v>
      </c>
    </row>
    <row r="125" spans="1:27">
      <c r="A125" s="40">
        <v>42</v>
      </c>
      <c r="C125" s="40">
        <v>16</v>
      </c>
      <c r="D125" s="40">
        <f t="shared" si="96"/>
        <v>315094.99254190479</v>
      </c>
      <c r="E125" s="40">
        <f t="shared" si="97"/>
        <v>313423.46294882201</v>
      </c>
      <c r="F125" s="40">
        <f t="shared" si="98"/>
        <v>311762.35003786901</v>
      </c>
      <c r="H125" s="40">
        <v>40</v>
      </c>
      <c r="J125" s="40">
        <v>16</v>
      </c>
      <c r="K125" s="40">
        <f t="shared" si="99"/>
        <v>261005.11643798114</v>
      </c>
      <c r="L125" s="40">
        <f t="shared" si="100"/>
        <v>259620.52516741661</v>
      </c>
      <c r="M125" s="40">
        <f t="shared" si="101"/>
        <v>258244.5624291884</v>
      </c>
      <c r="O125" s="40">
        <v>41</v>
      </c>
      <c r="Q125" s="40">
        <v>16</v>
      </c>
      <c r="R125" s="40">
        <f t="shared" si="102"/>
        <v>202622.39302422223</v>
      </c>
      <c r="S125" s="40">
        <f t="shared" si="103"/>
        <v>201547.51295891553</v>
      </c>
      <c r="T125" s="40">
        <f t="shared" si="104"/>
        <v>200479.33135950158</v>
      </c>
      <c r="V125" s="40">
        <v>36</v>
      </c>
      <c r="X125" s="40">
        <v>16</v>
      </c>
      <c r="Y125" s="40">
        <f t="shared" si="105"/>
        <v>372619.14649369678</v>
      </c>
      <c r="Z125" s="40">
        <f t="shared" si="106"/>
        <v>370642.46027190401</v>
      </c>
      <c r="AA125" s="40">
        <f t="shared" si="107"/>
        <v>368678.09241535456</v>
      </c>
    </row>
    <row r="126" spans="1:27">
      <c r="A126" s="40">
        <v>42</v>
      </c>
      <c r="C126" s="40">
        <v>17</v>
      </c>
      <c r="D126" s="40">
        <f t="shared" si="96"/>
        <v>336661.23467813036</v>
      </c>
      <c r="E126" s="40">
        <f t="shared" si="97"/>
        <v>334770.28146725218</v>
      </c>
      <c r="F126" s="40">
        <f t="shared" si="98"/>
        <v>332891.89294433204</v>
      </c>
      <c r="H126" s="40">
        <v>40</v>
      </c>
      <c r="J126" s="40">
        <v>17</v>
      </c>
      <c r="K126" s="40">
        <f t="shared" si="99"/>
        <v>278869.25161349226</v>
      </c>
      <c r="L126" s="40">
        <f t="shared" si="100"/>
        <v>277302.90344971296</v>
      </c>
      <c r="M126" s="40">
        <f t="shared" si="101"/>
        <v>275746.96309285256</v>
      </c>
      <c r="O126" s="40">
        <v>41</v>
      </c>
      <c r="Q126" s="40">
        <v>17</v>
      </c>
      <c r="R126" s="40">
        <f t="shared" si="102"/>
        <v>216490.60322626375</v>
      </c>
      <c r="S126" s="40">
        <f t="shared" si="103"/>
        <v>215274.62241490878</v>
      </c>
      <c r="T126" s="40">
        <f t="shared" si="104"/>
        <v>214066.72134839877</v>
      </c>
      <c r="V126" s="40">
        <v>36</v>
      </c>
      <c r="X126" s="40">
        <v>17</v>
      </c>
      <c r="Y126" s="40">
        <f t="shared" si="105"/>
        <v>398122.55000084091</v>
      </c>
      <c r="Z126" s="40">
        <f t="shared" si="106"/>
        <v>395886.38189860346</v>
      </c>
      <c r="AA126" s="40">
        <f t="shared" si="107"/>
        <v>393665.07231019094</v>
      </c>
    </row>
    <row r="127" spans="1:27">
      <c r="A127" s="40">
        <v>42</v>
      </c>
      <c r="C127" s="40">
        <v>18</v>
      </c>
      <c r="D127" s="40">
        <f t="shared" si="96"/>
        <v>358375.74472904252</v>
      </c>
      <c r="E127" s="40">
        <f t="shared" si="97"/>
        <v>356250.51760142256</v>
      </c>
      <c r="F127" s="40">
        <f t="shared" si="98"/>
        <v>354140.28952964389</v>
      </c>
      <c r="H127" s="40">
        <v>40</v>
      </c>
      <c r="J127" s="40">
        <v>18</v>
      </c>
      <c r="K127" s="40">
        <f t="shared" si="99"/>
        <v>296856.20271833503</v>
      </c>
      <c r="L127" s="40">
        <f t="shared" si="100"/>
        <v>295095.79659627372</v>
      </c>
      <c r="M127" s="40">
        <f t="shared" si="101"/>
        <v>293347.81476024986</v>
      </c>
      <c r="O127" s="40">
        <v>41</v>
      </c>
      <c r="Q127" s="40">
        <v>18</v>
      </c>
      <c r="R127" s="40">
        <f t="shared" si="102"/>
        <v>230454.15737344429</v>
      </c>
      <c r="S127" s="40">
        <f t="shared" si="103"/>
        <v>229087.52630500199</v>
      </c>
      <c r="T127" s="40">
        <f t="shared" si="104"/>
        <v>227730.54040598351</v>
      </c>
      <c r="V127" s="40">
        <v>36</v>
      </c>
      <c r="X127" s="40">
        <v>18</v>
      </c>
      <c r="Y127" s="40">
        <f t="shared" si="105"/>
        <v>423801.28940709669</v>
      </c>
      <c r="Z127" s="40">
        <f t="shared" si="106"/>
        <v>421288.07803546975</v>
      </c>
      <c r="AA127" s="40">
        <f t="shared" si="107"/>
        <v>418792.60396693577</v>
      </c>
    </row>
    <row r="128" spans="1:27">
      <c r="A128" s="40">
        <v>42</v>
      </c>
      <c r="C128" s="40">
        <v>19</v>
      </c>
      <c r="D128" s="40">
        <f t="shared" si="96"/>
        <v>380239.54203655466</v>
      </c>
      <c r="E128" s="40">
        <f t="shared" si="97"/>
        <v>377865.00521143147</v>
      </c>
      <c r="F128" s="40">
        <f t="shared" si="98"/>
        <v>375508.20834574813</v>
      </c>
      <c r="H128" s="40">
        <v>40</v>
      </c>
      <c r="J128" s="40">
        <v>19</v>
      </c>
      <c r="K128" s="40">
        <f t="shared" si="99"/>
        <v>314966.81411202357</v>
      </c>
      <c r="L128" s="40">
        <f t="shared" si="100"/>
        <v>312999.89532500046</v>
      </c>
      <c r="M128" s="40">
        <f t="shared" si="101"/>
        <v>311047.67121827626</v>
      </c>
      <c r="O128" s="40">
        <v>41</v>
      </c>
      <c r="Q128" s="40">
        <v>19</v>
      </c>
      <c r="R128" s="40">
        <f t="shared" si="102"/>
        <v>244513.71095538672</v>
      </c>
      <c r="S128" s="40">
        <f t="shared" si="103"/>
        <v>242986.76084440827</v>
      </c>
      <c r="T128" s="40">
        <f t="shared" si="104"/>
        <v>241471.21844576715</v>
      </c>
      <c r="V128" s="40">
        <v>36</v>
      </c>
      <c r="X128" s="40">
        <v>19</v>
      </c>
      <c r="Y128" s="40">
        <f t="shared" si="105"/>
        <v>449656.57014677045</v>
      </c>
      <c r="Z128" s="40">
        <f t="shared" si="106"/>
        <v>446848.5347731915</v>
      </c>
      <c r="AA128" s="40">
        <f t="shared" si="107"/>
        <v>444061.4779892498</v>
      </c>
    </row>
    <row r="129" spans="1:27">
      <c r="A129" s="40">
        <v>42</v>
      </c>
      <c r="C129" s="40">
        <v>20</v>
      </c>
      <c r="D129" s="40">
        <f t="shared" si="96"/>
        <v>402253.65295055596</v>
      </c>
      <c r="E129" s="40">
        <f t="shared" si="97"/>
        <v>399614.58336900297</v>
      </c>
      <c r="F129" s="40">
        <f t="shared" si="98"/>
        <v>396996.32170519297</v>
      </c>
      <c r="H129" s="40">
        <v>40</v>
      </c>
      <c r="J129" s="40">
        <v>20</v>
      </c>
      <c r="K129" s="40">
        <f t="shared" si="99"/>
        <v>333201.93595904374</v>
      </c>
      <c r="L129" s="40">
        <f t="shared" si="100"/>
        <v>331015.89467078174</v>
      </c>
      <c r="M129" s="40">
        <f t="shared" si="101"/>
        <v>328847.08936887904</v>
      </c>
      <c r="O129" s="40">
        <v>41</v>
      </c>
      <c r="Q129" s="40">
        <v>20</v>
      </c>
      <c r="R129" s="40">
        <f t="shared" si="102"/>
        <v>258669.923968205</v>
      </c>
      <c r="S129" s="40">
        <f t="shared" si="103"/>
        <v>256972.86559968584</v>
      </c>
      <c r="T129" s="40">
        <f t="shared" si="104"/>
        <v>255289.1877995246</v>
      </c>
      <c r="V129" s="40">
        <v>36</v>
      </c>
      <c r="X129" s="40">
        <v>20</v>
      </c>
      <c r="Y129" s="40">
        <f t="shared" si="105"/>
        <v>475689.6059415295</v>
      </c>
      <c r="Z129" s="40">
        <f t="shared" si="106"/>
        <v>472568.74436552398</v>
      </c>
      <c r="AA129" s="40">
        <f t="shared" si="107"/>
        <v>469472.48942793935</v>
      </c>
    </row>
    <row r="130" spans="1:27">
      <c r="A130" s="40">
        <v>42</v>
      </c>
      <c r="C130" s="40">
        <v>21</v>
      </c>
      <c r="D130" s="40">
        <f t="shared" si="96"/>
        <v>424419.11087709101</v>
      </c>
      <c r="E130" s="40">
        <f t="shared" si="97"/>
        <v>421500.09639005928</v>
      </c>
      <c r="F130" s="40">
        <f t="shared" si="98"/>
        <v>418605.30570228468</v>
      </c>
      <c r="H130" s="40">
        <v>40</v>
      </c>
      <c r="J130" s="40">
        <v>21</v>
      </c>
      <c r="K130" s="40">
        <f t="shared" si="99"/>
        <v>351562.42426876217</v>
      </c>
      <c r="L130" s="40">
        <f t="shared" si="100"/>
        <v>349144.49401247414</v>
      </c>
      <c r="M130" s="40">
        <f t="shared" si="101"/>
        <v>346746.62924657896</v>
      </c>
      <c r="O130" s="40">
        <v>41</v>
      </c>
      <c r="Q130" s="40">
        <v>21</v>
      </c>
      <c r="R130" s="40">
        <f t="shared" si="102"/>
        <v>272923.46094548638</v>
      </c>
      <c r="S130" s="40">
        <f t="shared" si="103"/>
        <v>271046.38350968389</v>
      </c>
      <c r="T130" s="40">
        <f t="shared" si="104"/>
        <v>269184.88323089696</v>
      </c>
      <c r="V130" s="40">
        <v>36</v>
      </c>
      <c r="X130" s="40">
        <v>21</v>
      </c>
      <c r="Y130" s="40">
        <f t="shared" si="105"/>
        <v>501901.6188573775</v>
      </c>
      <c r="Z130" s="40">
        <f t="shared" si="106"/>
        <v>498449.70526780852</v>
      </c>
      <c r="AA130" s="40">
        <f t="shared" si="107"/>
        <v>495026.43780597148</v>
      </c>
    </row>
    <row r="131" spans="1:27">
      <c r="A131" s="40">
        <v>42</v>
      </c>
      <c r="C131" s="40">
        <v>22</v>
      </c>
      <c r="D131" s="40">
        <f t="shared" si="96"/>
        <v>446736.956326871</v>
      </c>
      <c r="E131" s="40">
        <f t="shared" si="97"/>
        <v>443522.39386749716</v>
      </c>
      <c r="F131" s="40">
        <f t="shared" si="98"/>
        <v>440335.84023436002</v>
      </c>
      <c r="H131" s="40">
        <v>40</v>
      </c>
      <c r="J131" s="40">
        <v>22</v>
      </c>
      <c r="K131" s="40">
        <f t="shared" si="99"/>
        <v>370049.14093560987</v>
      </c>
      <c r="L131" s="40">
        <f t="shared" si="100"/>
        <v>367386.39710005216</v>
      </c>
      <c r="M131" s="40">
        <f t="shared" si="101"/>
        <v>364746.85403609095</v>
      </c>
      <c r="O131" s="40">
        <v>41</v>
      </c>
      <c r="Q131" s="40">
        <v>22</v>
      </c>
      <c r="R131" s="40">
        <f t="shared" si="102"/>
        <v>287274.99098948657</v>
      </c>
      <c r="S131" s="40">
        <f t="shared" si="103"/>
        <v>285207.86090661946</v>
      </c>
      <c r="T131" s="40">
        <f t="shared" si="104"/>
        <v>283158.74194907077</v>
      </c>
      <c r="V131" s="40">
        <v>36</v>
      </c>
      <c r="X131" s="40">
        <v>22</v>
      </c>
      <c r="Y131" s="40">
        <f t="shared" si="105"/>
        <v>528293.83936202188</v>
      </c>
      <c r="Z131" s="40">
        <f t="shared" si="106"/>
        <v>524492.42217573232</v>
      </c>
      <c r="AA131" s="40">
        <f t="shared" si="107"/>
        <v>520724.12714363006</v>
      </c>
    </row>
    <row r="132" spans="1:27">
      <c r="A132" s="40">
        <v>42</v>
      </c>
      <c r="C132" s="40">
        <v>23</v>
      </c>
      <c r="D132" s="40">
        <f t="shared" si="96"/>
        <v>469208.2369641182</v>
      </c>
      <c r="E132" s="40">
        <f t="shared" si="97"/>
        <v>465682.33070416906</v>
      </c>
      <c r="F132" s="40">
        <f t="shared" si="98"/>
        <v>462188.60902317829</v>
      </c>
      <c r="H132" s="40">
        <v>40</v>
      </c>
      <c r="J132" s="40">
        <v>23</v>
      </c>
      <c r="K132" s="40">
        <f t="shared" si="99"/>
        <v>388662.95377954218</v>
      </c>
      <c r="L132" s="40">
        <f t="shared" si="100"/>
        <v>385742.31208192749</v>
      </c>
      <c r="M132" s="40">
        <f t="shared" si="101"/>
        <v>382848.33009004395</v>
      </c>
      <c r="O132" s="40">
        <v>41</v>
      </c>
      <c r="Q132" s="40">
        <v>23</v>
      </c>
      <c r="R132" s="40">
        <f t="shared" si="102"/>
        <v>301725.18780253927</v>
      </c>
      <c r="S132" s="40">
        <f t="shared" si="103"/>
        <v>299457.84753728588</v>
      </c>
      <c r="T132" s="40">
        <f t="shared" si="104"/>
        <v>297211.20362253429</v>
      </c>
      <c r="V132" s="40">
        <v>36</v>
      </c>
      <c r="X132" s="40">
        <v>23</v>
      </c>
      <c r="Y132" s="40">
        <f t="shared" si="105"/>
        <v>554867.50638263579</v>
      </c>
      <c r="Z132" s="40">
        <f t="shared" si="106"/>
        <v>550697.90606433072</v>
      </c>
      <c r="AA132" s="40">
        <f t="shared" si="107"/>
        <v>546566.36598381295</v>
      </c>
    </row>
    <row r="133" spans="1:27">
      <c r="A133" s="40">
        <v>42</v>
      </c>
      <c r="C133" s="40">
        <v>24</v>
      </c>
      <c r="D133" s="40">
        <f t="shared" si="96"/>
        <v>491834.00765574648</v>
      </c>
      <c r="E133" s="40">
        <f t="shared" si="97"/>
        <v>487980.76714607014</v>
      </c>
      <c r="F133" s="40">
        <f t="shared" si="98"/>
        <v>484164.29963643366</v>
      </c>
      <c r="H133" s="40">
        <v>40</v>
      </c>
      <c r="J133" s="40">
        <v>24</v>
      </c>
      <c r="K133" s="40">
        <f t="shared" si="99"/>
        <v>407404.7365867765</v>
      </c>
      <c r="L133" s="40">
        <f t="shared" si="100"/>
        <v>404212.95153243956</v>
      </c>
      <c r="M133" s="40">
        <f t="shared" si="101"/>
        <v>401051.62694680045</v>
      </c>
      <c r="O133" s="40">
        <v>41</v>
      </c>
      <c r="Q133" s="40">
        <v>24</v>
      </c>
      <c r="R133" s="40">
        <f t="shared" si="102"/>
        <v>316274.72971868172</v>
      </c>
      <c r="S133" s="40">
        <f t="shared" si="103"/>
        <v>313796.89658439392</v>
      </c>
      <c r="T133" s="40">
        <f t="shared" si="104"/>
        <v>311342.71039291105</v>
      </c>
      <c r="V133" s="40">
        <v>36</v>
      </c>
      <c r="X133" s="40">
        <v>24</v>
      </c>
      <c r="Y133" s="40">
        <f t="shared" si="105"/>
        <v>581623.86736401636</v>
      </c>
      <c r="Z133" s="40">
        <f t="shared" si="106"/>
        <v>577067.17422723281</v>
      </c>
      <c r="AA133" s="40">
        <f t="shared" si="107"/>
        <v>572553.96741747193</v>
      </c>
    </row>
    <row r="134" spans="1:27">
      <c r="A134" s="40">
        <v>43</v>
      </c>
      <c r="B134" s="39">
        <f>B122*1.05</f>
        <v>20230.875</v>
      </c>
      <c r="C134" s="40">
        <v>25</v>
      </c>
      <c r="D134" s="40">
        <f t="shared" ref="D134:D145" si="108">($B$134+$D133)*(1+$D$109)</f>
        <v>515585.32872400474</v>
      </c>
      <c r="E134" s="40">
        <f t="shared" ref="E134:E145" si="109">($B$134+$E133)*(1+$E$109)</f>
        <v>511387.9649094831</v>
      </c>
      <c r="H134" s="40">
        <v>41</v>
      </c>
      <c r="I134" s="39">
        <f>I122*1.05</f>
        <v>16758</v>
      </c>
      <c r="J134" s="40">
        <v>25</v>
      </c>
      <c r="K134" s="40">
        <f t="shared" ref="K134:K145" si="110">($I$134+$K133)*(1+$K$109)</f>
        <v>427078.8554008106</v>
      </c>
      <c r="L134" s="40">
        <f t="shared" ref="L134:L145" si="111">($I$134+$L133)*(1+$L$109)</f>
        <v>423602.01997951732</v>
      </c>
      <c r="O134" s="40">
        <v>42</v>
      </c>
      <c r="P134" s="39">
        <f>P122*1.05</f>
        <v>13009.5</v>
      </c>
      <c r="Q134" s="40">
        <v>25</v>
      </c>
      <c r="R134" s="40">
        <f t="shared" ref="R134:R145" si="112">($P$134+$R133)*(1+$R$109)</f>
        <v>331548.05879799766</v>
      </c>
      <c r="S134" s="40">
        <f t="shared" ref="S134:S145" si="113">($P$134+$S133)*(1+$S$109)</f>
        <v>328848.93656304642</v>
      </c>
      <c r="V134" s="40">
        <v>37</v>
      </c>
      <c r="W134" s="39">
        <f>W122*1.05</f>
        <v>23924.25</v>
      </c>
      <c r="X134" s="40">
        <v>25</v>
      </c>
      <c r="Y134" s="40">
        <f t="shared" ref="Y134:Y145" si="114">($W$134+$Y133)*(1+$Y$109)</f>
        <v>609711.26067089394</v>
      </c>
      <c r="Z134" s="40">
        <f t="shared" ref="Z134:Z145" si="115">($W$134+$Z133)*(1+$Z$109)</f>
        <v>604747.62062865309</v>
      </c>
    </row>
    <row r="135" spans="1:27">
      <c r="A135" s="40">
        <v>43</v>
      </c>
      <c r="C135" s="40">
        <v>26</v>
      </c>
      <c r="D135" s="40">
        <f t="shared" si="108"/>
        <v>539499.9401246073</v>
      </c>
      <c r="E135" s="40">
        <f t="shared" si="109"/>
        <v>534941.45765891741</v>
      </c>
      <c r="H135" s="40">
        <v>41</v>
      </c>
      <c r="J135" s="40">
        <v>26</v>
      </c>
      <c r="K135" s="40">
        <f t="shared" si="110"/>
        <v>446888.23378169117</v>
      </c>
      <c r="L135" s="40">
        <f t="shared" si="111"/>
        <v>443112.27010438935</v>
      </c>
      <c r="O135" s="40">
        <v>42</v>
      </c>
      <c r="Q135" s="40">
        <v>26</v>
      </c>
      <c r="R135" s="40">
        <f t="shared" si="112"/>
        <v>346926.39201473386</v>
      </c>
      <c r="S135" s="40">
        <f t="shared" si="113"/>
        <v>343995.05179156549</v>
      </c>
      <c r="T135" s="40"/>
      <c r="V135" s="40">
        <v>37</v>
      </c>
      <c r="X135" s="40">
        <v>26</v>
      </c>
      <c r="Y135" s="40">
        <f t="shared" si="114"/>
        <v>637991.75480675627</v>
      </c>
      <c r="Z135" s="40">
        <f t="shared" si="115"/>
        <v>632601.06982008228</v>
      </c>
    </row>
    <row r="136" spans="1:27">
      <c r="A136" s="40">
        <v>43</v>
      </c>
      <c r="C136" s="40">
        <v>27</v>
      </c>
      <c r="D136" s="40">
        <f t="shared" si="108"/>
        <v>563578.9644785889</v>
      </c>
      <c r="E136" s="40">
        <f t="shared" si="109"/>
        <v>558642.15973803564</v>
      </c>
      <c r="H136" s="40">
        <v>41</v>
      </c>
      <c r="J136" s="40">
        <v>27</v>
      </c>
      <c r="K136" s="40">
        <f t="shared" si="110"/>
        <v>466833.80163894029</v>
      </c>
      <c r="L136" s="40">
        <f t="shared" si="111"/>
        <v>462744.45929254184</v>
      </c>
      <c r="M136" s="40"/>
      <c r="O136" s="40">
        <v>42</v>
      </c>
      <c r="Q136" s="40">
        <v>27</v>
      </c>
      <c r="R136" s="40">
        <f t="shared" si="112"/>
        <v>362410.45127233514</v>
      </c>
      <c r="S136" s="40">
        <f t="shared" si="113"/>
        <v>359235.83024026279</v>
      </c>
      <c r="T136" s="40"/>
      <c r="V136" s="40">
        <v>37</v>
      </c>
      <c r="X136" s="40">
        <v>27</v>
      </c>
      <c r="Y136" s="40">
        <f t="shared" si="114"/>
        <v>666466.67733980273</v>
      </c>
      <c r="Z136" s="40">
        <f t="shared" si="115"/>
        <v>660628.6030689578</v>
      </c>
    </row>
    <row r="137" spans="1:27">
      <c r="A137" s="40">
        <v>43</v>
      </c>
      <c r="C137" s="40">
        <v>28</v>
      </c>
      <c r="D137" s="40">
        <f t="shared" si="108"/>
        <v>587823.53212500422</v>
      </c>
      <c r="E137" s="40">
        <f t="shared" si="109"/>
        <v>582490.9912051484</v>
      </c>
      <c r="H137" s="40">
        <v>41</v>
      </c>
      <c r="J137" s="40">
        <v>28</v>
      </c>
      <c r="K137" s="40">
        <f t="shared" si="110"/>
        <v>486916.49527520797</v>
      </c>
      <c r="L137" s="40">
        <f t="shared" si="111"/>
        <v>482499.34966312029</v>
      </c>
      <c r="M137" s="40"/>
      <c r="O137" s="40">
        <v>42</v>
      </c>
      <c r="Q137" s="40">
        <v>28</v>
      </c>
      <c r="R137" s="40">
        <f t="shared" si="112"/>
        <v>378000.96343733242</v>
      </c>
      <c r="S137" s="40">
        <f t="shared" si="113"/>
        <v>374571.86355426448</v>
      </c>
      <c r="T137" s="40"/>
      <c r="V137" s="40">
        <v>37</v>
      </c>
      <c r="X137" s="40">
        <v>28</v>
      </c>
      <c r="Y137" s="40">
        <f t="shared" si="114"/>
        <v>695137.36496526387</v>
      </c>
      <c r="Z137" s="40">
        <f t="shared" si="115"/>
        <v>688831.30840063887</v>
      </c>
    </row>
    <row r="138" spans="1:27">
      <c r="A138" s="40">
        <v>43</v>
      </c>
      <c r="C138" s="40">
        <v>29</v>
      </c>
      <c r="D138" s="40">
        <f t="shared" si="108"/>
        <v>612234.78117398859</v>
      </c>
      <c r="E138" s="40">
        <f t="shared" si="109"/>
        <v>606488.87786893058</v>
      </c>
      <c r="H138" s="40">
        <v>41</v>
      </c>
      <c r="J138" s="40">
        <v>29</v>
      </c>
      <c r="K138" s="40">
        <f t="shared" si="110"/>
        <v>507137.25743022503</v>
      </c>
      <c r="L138" s="40">
        <f t="shared" si="111"/>
        <v>502377.70809851482</v>
      </c>
      <c r="M138" s="40"/>
      <c r="O138" s="40">
        <v>42</v>
      </c>
      <c r="Q138" s="40">
        <v>29</v>
      </c>
      <c r="R138" s="40">
        <f t="shared" si="112"/>
        <v>393698.66037346405</v>
      </c>
      <c r="S138" s="40">
        <f t="shared" si="113"/>
        <v>390003.74707647867</v>
      </c>
      <c r="T138" s="40"/>
      <c r="V138" s="40">
        <v>37</v>
      </c>
      <c r="X138" s="40">
        <v>29</v>
      </c>
      <c r="Y138" s="40">
        <f t="shared" si="114"/>
        <v>724005.16356815002</v>
      </c>
      <c r="Z138" s="40">
        <f t="shared" si="115"/>
        <v>717210.28064064297</v>
      </c>
    </row>
    <row r="139" spans="1:27">
      <c r="A139" s="40">
        <v>43</v>
      </c>
      <c r="C139" s="40">
        <v>30</v>
      </c>
      <c r="D139" s="40">
        <f t="shared" si="108"/>
        <v>636813.85756018478</v>
      </c>
      <c r="E139" s="40">
        <f t="shared" si="109"/>
        <v>630636.75132436142</v>
      </c>
      <c r="H139" s="40">
        <v>41</v>
      </c>
      <c r="J139" s="40">
        <v>30</v>
      </c>
      <c r="K139" s="40">
        <f t="shared" si="110"/>
        <v>527497.03732505778</v>
      </c>
      <c r="L139" s="40">
        <f t="shared" si="111"/>
        <v>522380.30627413059</v>
      </c>
      <c r="M139" s="40"/>
      <c r="O139" s="40">
        <v>42</v>
      </c>
      <c r="Q139" s="40">
        <v>30</v>
      </c>
      <c r="R139" s="40">
        <f t="shared" si="112"/>
        <v>409504.27897603158</v>
      </c>
      <c r="S139" s="40">
        <f t="shared" si="113"/>
        <v>405532.07987070672</v>
      </c>
      <c r="T139" s="40"/>
      <c r="V139" s="40">
        <v>37</v>
      </c>
      <c r="X139" s="40">
        <v>30</v>
      </c>
      <c r="Y139" s="40">
        <f t="shared" si="114"/>
        <v>753071.42828643101</v>
      </c>
      <c r="Z139" s="40">
        <f t="shared" si="115"/>
        <v>745766.62145714706</v>
      </c>
    </row>
    <row r="140" spans="1:27">
      <c r="A140" s="40">
        <v>43</v>
      </c>
      <c r="C140" s="40">
        <v>31</v>
      </c>
      <c r="D140" s="40">
        <f t="shared" si="108"/>
        <v>661561.91509653605</v>
      </c>
      <c r="E140" s="40">
        <f t="shared" si="109"/>
        <v>654935.54898888874</v>
      </c>
      <c r="H140" s="40">
        <v>41</v>
      </c>
      <c r="J140" s="40">
        <v>31</v>
      </c>
      <c r="K140" s="40">
        <f t="shared" si="110"/>
        <v>547996.79070666758</v>
      </c>
      <c r="L140" s="40">
        <f t="shared" si="111"/>
        <v>542507.92068834393</v>
      </c>
      <c r="M140" s="40"/>
      <c r="O140" s="40">
        <v>42</v>
      </c>
      <c r="Q140" s="40">
        <v>31</v>
      </c>
      <c r="R140" s="40">
        <f t="shared" si="112"/>
        <v>425418.56120649178</v>
      </c>
      <c r="S140" s="40">
        <f t="shared" si="113"/>
        <v>421157.46474489867</v>
      </c>
      <c r="T140" s="40"/>
      <c r="V140" s="40">
        <v>37</v>
      </c>
      <c r="X140" s="40">
        <v>31</v>
      </c>
      <c r="Y140" s="40">
        <f t="shared" si="114"/>
        <v>782337.52357465017</v>
      </c>
      <c r="Z140" s="40">
        <f t="shared" si="115"/>
        <v>774501.43940375431</v>
      </c>
    </row>
    <row r="141" spans="1:27">
      <c r="A141" s="40">
        <v>43</v>
      </c>
      <c r="C141" s="40">
        <v>32</v>
      </c>
      <c r="D141" s="40">
        <f t="shared" si="108"/>
        <v>686480.11552844965</v>
      </c>
      <c r="E141" s="40">
        <f t="shared" si="109"/>
        <v>679386.21413881937</v>
      </c>
      <c r="H141" s="40">
        <v>41</v>
      </c>
      <c r="J141" s="40">
        <v>32</v>
      </c>
      <c r="K141" s="40">
        <f t="shared" si="110"/>
        <v>568637.47989277588</v>
      </c>
      <c r="L141" s="40">
        <f t="shared" si="111"/>
        <v>562761.33269264619</v>
      </c>
      <c r="M141" s="40"/>
      <c r="O141" s="40">
        <v>42</v>
      </c>
      <c r="Q141" s="40">
        <v>32</v>
      </c>
      <c r="R141" s="40">
        <f t="shared" si="112"/>
        <v>441442.25412728637</v>
      </c>
      <c r="S141" s="40">
        <f t="shared" si="113"/>
        <v>436880.50827455433</v>
      </c>
      <c r="T141" s="40"/>
      <c r="V141" s="40">
        <v>37</v>
      </c>
      <c r="X141" s="40">
        <v>32</v>
      </c>
      <c r="Y141" s="40">
        <f t="shared" si="114"/>
        <v>811804.82326797582</v>
      </c>
      <c r="Z141" s="40">
        <f t="shared" si="115"/>
        <v>803415.84996252786</v>
      </c>
    </row>
    <row r="142" spans="1:27">
      <c r="A142" s="40">
        <v>43</v>
      </c>
      <c r="C142" s="40">
        <v>33</v>
      </c>
      <c r="D142" s="40">
        <f t="shared" si="108"/>
        <v>711569.62858833268</v>
      </c>
      <c r="E142" s="40">
        <f t="shared" si="109"/>
        <v>703989.69594593707</v>
      </c>
      <c r="H142" s="40">
        <v>41</v>
      </c>
      <c r="J142" s="40">
        <v>33</v>
      </c>
      <c r="K142" s="40">
        <f t="shared" si="110"/>
        <v>589420.07381703868</v>
      </c>
      <c r="L142" s="40">
        <f t="shared" si="111"/>
        <v>583141.32852197532</v>
      </c>
      <c r="M142" s="40"/>
      <c r="O142" s="40">
        <v>42</v>
      </c>
      <c r="Q142" s="40">
        <v>33</v>
      </c>
      <c r="R142" s="40">
        <f t="shared" si="112"/>
        <v>457576.10993691144</v>
      </c>
      <c r="S142" s="40">
        <f t="shared" si="113"/>
        <v>452701.82082627033</v>
      </c>
      <c r="T142" s="40"/>
      <c r="V142" s="40">
        <v>37</v>
      </c>
      <c r="X142" s="40">
        <v>33</v>
      </c>
      <c r="Y142" s="40">
        <f t="shared" si="114"/>
        <v>841474.71064669313</v>
      </c>
      <c r="Z142" s="40">
        <f t="shared" si="115"/>
        <v>832510.97558729374</v>
      </c>
    </row>
    <row r="143" spans="1:27">
      <c r="A143" s="40">
        <v>43</v>
      </c>
      <c r="C143" s="40">
        <v>34</v>
      </c>
      <c r="D143" s="40">
        <f t="shared" si="108"/>
        <v>736831.63205050246</v>
      </c>
      <c r="E143" s="40">
        <f t="shared" si="109"/>
        <v>728746.94951434922</v>
      </c>
      <c r="H143" s="40">
        <v>41</v>
      </c>
      <c r="J143" s="40">
        <v>34</v>
      </c>
      <c r="K143" s="40">
        <f t="shared" si="110"/>
        <v>610345.54807453079</v>
      </c>
      <c r="L143" s="40">
        <f t="shared" si="111"/>
        <v>603648.69932523777</v>
      </c>
      <c r="M143" s="40"/>
      <c r="O143" s="40">
        <v>42</v>
      </c>
      <c r="Q143" s="40">
        <v>34</v>
      </c>
      <c r="R143" s="40">
        <f t="shared" si="112"/>
        <v>473820.88600522769</v>
      </c>
      <c r="S143" s="40">
        <f t="shared" si="113"/>
        <v>468622.01658143458</v>
      </c>
      <c r="T143" s="40"/>
      <c r="V143" s="40">
        <v>37</v>
      </c>
      <c r="X143" s="40">
        <v>34</v>
      </c>
      <c r="Y143" s="40">
        <f t="shared" si="114"/>
        <v>871348.57850113907</v>
      </c>
      <c r="Z143" s="40">
        <f t="shared" si="115"/>
        <v>861787.94574721437</v>
      </c>
    </row>
    <row r="144" spans="1:27">
      <c r="A144" s="40">
        <v>43</v>
      </c>
      <c r="C144" s="40">
        <v>35</v>
      </c>
      <c r="D144" s="40">
        <f t="shared" si="108"/>
        <v>762267.31178647466</v>
      </c>
      <c r="E144" s="40">
        <f t="shared" si="109"/>
        <v>753658.93591756397</v>
      </c>
      <c r="H144" s="40">
        <v>41</v>
      </c>
      <c r="J144" s="40">
        <v>35</v>
      </c>
      <c r="K144" s="40">
        <f t="shared" si="110"/>
        <v>631414.88496754318</v>
      </c>
      <c r="L144" s="40">
        <f t="shared" si="111"/>
        <v>624284.24119602051</v>
      </c>
      <c r="M144" s="40"/>
      <c r="O144" s="40">
        <v>42</v>
      </c>
      <c r="Q144" s="40">
        <v>35</v>
      </c>
      <c r="R144" s="40">
        <f t="shared" si="112"/>
        <v>490177.3449090136</v>
      </c>
      <c r="S144" s="40">
        <f t="shared" si="113"/>
        <v>484641.71356006857</v>
      </c>
      <c r="T144" s="40"/>
      <c r="V144" s="40">
        <v>37</v>
      </c>
      <c r="X144" s="40">
        <v>35</v>
      </c>
      <c r="Y144" s="40">
        <f t="shared" si="114"/>
        <v>901427.82919708441</v>
      </c>
      <c r="Z144" s="40">
        <f t="shared" si="115"/>
        <v>891247.89697063458</v>
      </c>
    </row>
    <row r="145" spans="1:29">
      <c r="A145" s="40">
        <v>43</v>
      </c>
      <c r="C145" s="40">
        <v>36</v>
      </c>
      <c r="D145" s="40">
        <f t="shared" si="108"/>
        <v>787877.86182063166</v>
      </c>
      <c r="E145" s="40">
        <f t="shared" si="109"/>
        <v>778726.62223579886</v>
      </c>
      <c r="H145" s="40">
        <v>41</v>
      </c>
      <c r="J145" s="40">
        <v>36</v>
      </c>
      <c r="K145" s="40">
        <f t="shared" si="110"/>
        <v>652629.07355169498</v>
      </c>
      <c r="L145" s="40">
        <f t="shared" si="111"/>
        <v>645048.75520349573</v>
      </c>
      <c r="M145" s="40"/>
      <c r="O145" s="40">
        <v>42</v>
      </c>
      <c r="Q145" s="40">
        <v>36</v>
      </c>
      <c r="R145" s="40">
        <f t="shared" si="112"/>
        <v>506646.25446776306</v>
      </c>
      <c r="S145" s="40">
        <f t="shared" si="113"/>
        <v>500761.53364481905</v>
      </c>
      <c r="T145" s="40"/>
      <c r="V145" s="40">
        <v>37</v>
      </c>
      <c r="X145" s="40">
        <v>36</v>
      </c>
      <c r="Y145" s="40">
        <f t="shared" si="114"/>
        <v>931713.87474156439</v>
      </c>
      <c r="Z145" s="40">
        <f t="shared" si="115"/>
        <v>920891.97288920113</v>
      </c>
    </row>
    <row r="146" spans="1:29">
      <c r="A146" s="40">
        <v>43</v>
      </c>
      <c r="B146" s="48">
        <f>B134*1.05</f>
        <v>21242.418750000001</v>
      </c>
      <c r="C146" s="40">
        <v>37</v>
      </c>
      <c r="D146" s="40">
        <f t="shared" ref="D146:D157" si="116">($B$146+$D145)*(1+$D$109)</f>
        <v>814682.98249955464</v>
      </c>
      <c r="F146" s="48"/>
      <c r="H146" s="46">
        <v>42</v>
      </c>
      <c r="I146" s="48">
        <f>I134*1.05</f>
        <v>17595.900000000001</v>
      </c>
      <c r="J146" s="40">
        <v>37</v>
      </c>
      <c r="K146" s="40">
        <f t="shared" ref="K146:K157" si="117">($I$146+$K145)*(1+$K$109)</f>
        <v>674832.77024486288</v>
      </c>
      <c r="L146" s="40"/>
      <c r="M146" s="48"/>
      <c r="N146" s="48"/>
      <c r="O146" s="46">
        <v>43</v>
      </c>
      <c r="P146" s="39">
        <f>P134*1.05</f>
        <v>13659.975</v>
      </c>
      <c r="Q146" s="40">
        <v>37</v>
      </c>
      <c r="R146" s="40">
        <f t="shared" ref="R146:R157" si="118">($P$146+$R145)*(1+$R$109)</f>
        <v>523883.33479535388</v>
      </c>
      <c r="V146" s="40">
        <v>38</v>
      </c>
      <c r="W146" s="48">
        <f>W134*1.05</f>
        <v>25120.462500000001</v>
      </c>
      <c r="X146" s="40">
        <v>37</v>
      </c>
      <c r="Y146" s="40">
        <f t="shared" ref="Y146:Y157" si="119">($W$146+$Y145)*(1+$Y$109)</f>
        <v>963412.57331010012</v>
      </c>
      <c r="Z146" s="40"/>
      <c r="AA146" s="48"/>
      <c r="AB146" s="48"/>
      <c r="AC146" s="48"/>
    </row>
    <row r="147" spans="1:29">
      <c r="A147" s="40">
        <v>44</v>
      </c>
      <c r="B147" s="48"/>
      <c r="C147" s="40">
        <v>38</v>
      </c>
      <c r="D147" s="40">
        <f t="shared" si="116"/>
        <v>841672.38838314521</v>
      </c>
      <c r="E147" s="48"/>
      <c r="F147" s="48"/>
      <c r="H147" s="46">
        <v>42</v>
      </c>
      <c r="I147" s="48"/>
      <c r="J147" s="40">
        <v>38</v>
      </c>
      <c r="K147" s="40">
        <f t="shared" si="117"/>
        <v>697189.11735279637</v>
      </c>
      <c r="L147" s="48"/>
      <c r="M147" s="48"/>
      <c r="N147" s="48"/>
      <c r="O147" s="46">
        <v>43</v>
      </c>
      <c r="Q147" s="40">
        <v>38</v>
      </c>
      <c r="R147" s="40">
        <f t="shared" si="118"/>
        <v>541238.92005019693</v>
      </c>
      <c r="V147" s="40">
        <v>38</v>
      </c>
      <c r="W147" s="48"/>
      <c r="X147" s="40">
        <v>38</v>
      </c>
      <c r="Y147" s="40">
        <f t="shared" si="119"/>
        <v>995329.20043129451</v>
      </c>
      <c r="Z147" s="48"/>
      <c r="AA147" s="48"/>
      <c r="AB147" s="48"/>
      <c r="AC147" s="48"/>
    </row>
    <row r="148" spans="1:29">
      <c r="A148" s="40">
        <v>44</v>
      </c>
      <c r="B148" s="48"/>
      <c r="C148" s="40">
        <v>39</v>
      </c>
      <c r="D148" s="40">
        <f t="shared" si="116"/>
        <v>868847.3464321855</v>
      </c>
      <c r="E148" s="48"/>
      <c r="F148" s="48"/>
      <c r="H148" s="46">
        <v>42</v>
      </c>
      <c r="I148" s="48"/>
      <c r="J148" s="40">
        <v>39</v>
      </c>
      <c r="K148" s="40">
        <f t="shared" si="117"/>
        <v>719699.16434709681</v>
      </c>
      <c r="L148" s="48"/>
      <c r="M148" s="48"/>
      <c r="N148" s="48"/>
      <c r="O148" s="46">
        <v>43</v>
      </c>
      <c r="Q148" s="40">
        <v>39</v>
      </c>
      <c r="R148" s="40">
        <f t="shared" si="118"/>
        <v>558713.824953667</v>
      </c>
      <c r="V148" s="40">
        <v>38</v>
      </c>
      <c r="W148" s="48"/>
      <c r="X148" s="40">
        <v>39</v>
      </c>
      <c r="Y148" s="40">
        <f t="shared" si="119"/>
        <v>1027465.2543639472</v>
      </c>
      <c r="Z148" s="48"/>
      <c r="AA148" s="48"/>
      <c r="AB148" s="48"/>
      <c r="AC148" s="48"/>
    </row>
    <row r="149" spans="1:29">
      <c r="A149" s="40">
        <v>44</v>
      </c>
      <c r="B149" s="48"/>
      <c r="C149" s="40">
        <v>40</v>
      </c>
      <c r="D149" s="40">
        <f t="shared" si="116"/>
        <v>896209.132317813</v>
      </c>
      <c r="E149" s="48"/>
      <c r="F149" s="48"/>
      <c r="H149" s="46">
        <v>42</v>
      </c>
      <c r="I149" s="48"/>
      <c r="J149" s="40">
        <v>40</v>
      </c>
      <c r="K149" s="40">
        <f t="shared" si="117"/>
        <v>742363.96791448304</v>
      </c>
      <c r="L149" s="48"/>
      <c r="M149" s="48"/>
      <c r="N149" s="48"/>
      <c r="O149" s="46">
        <v>43</v>
      </c>
      <c r="Q149" s="40">
        <v>40</v>
      </c>
      <c r="R149" s="40">
        <f t="shared" si="118"/>
        <v>576308.8698283484</v>
      </c>
      <c r="V149" s="40">
        <v>38</v>
      </c>
      <c r="W149" s="48"/>
      <c r="X149" s="40">
        <v>40</v>
      </c>
      <c r="Y149" s="40">
        <f t="shared" si="119"/>
        <v>1059822.2436673869</v>
      </c>
      <c r="Z149" s="48"/>
      <c r="AA149" s="48"/>
      <c r="AB149" s="48"/>
      <c r="AC149" s="48"/>
    </row>
    <row r="150" spans="1:29">
      <c r="A150" s="40">
        <v>44</v>
      </c>
      <c r="B150" s="48"/>
      <c r="C150" s="40">
        <v>41</v>
      </c>
      <c r="D150" s="40">
        <f t="shared" si="116"/>
        <v>923759.03048140416</v>
      </c>
      <c r="E150" s="48"/>
      <c r="F150" s="48"/>
      <c r="H150" s="46">
        <v>42</v>
      </c>
      <c r="I150" s="48"/>
      <c r="J150" s="40">
        <v>41</v>
      </c>
      <c r="K150" s="40">
        <f t="shared" si="117"/>
        <v>765184.59200639511</v>
      </c>
      <c r="L150" s="48"/>
      <c r="M150" s="48"/>
      <c r="N150" s="48"/>
      <c r="O150" s="46">
        <v>43</v>
      </c>
      <c r="Q150" s="40">
        <v>41</v>
      </c>
      <c r="R150" s="40">
        <f t="shared" si="118"/>
        <v>594024.88063654327</v>
      </c>
      <c r="V150" s="40">
        <v>38</v>
      </c>
      <c r="W150" s="48"/>
      <c r="X150" s="40">
        <v>41</v>
      </c>
      <c r="Y150" s="40">
        <f t="shared" si="119"/>
        <v>1092401.6872722877</v>
      </c>
      <c r="Z150" s="48"/>
      <c r="AA150" s="48"/>
      <c r="AB150" s="48"/>
      <c r="AC150" s="48"/>
    </row>
    <row r="151" spans="1:29">
      <c r="A151" s="40">
        <v>44</v>
      </c>
      <c r="B151" s="48"/>
      <c r="C151" s="40">
        <v>42</v>
      </c>
      <c r="D151" s="40">
        <f t="shared" si="116"/>
        <v>951498.33419486997</v>
      </c>
      <c r="E151" s="48"/>
      <c r="F151" s="48"/>
      <c r="H151" s="46">
        <v>42</v>
      </c>
      <c r="I151" s="48"/>
      <c r="J151" s="40">
        <v>42</v>
      </c>
      <c r="K151" s="40">
        <f t="shared" si="117"/>
        <v>788162.10788893909</v>
      </c>
      <c r="L151" s="48"/>
      <c r="M151" s="48"/>
      <c r="N151" s="48"/>
      <c r="O151" s="46">
        <v>43</v>
      </c>
      <c r="Q151" s="40">
        <v>42</v>
      </c>
      <c r="R151" s="40">
        <f t="shared" si="118"/>
        <v>611862.68901904451</v>
      </c>
      <c r="V151" s="40">
        <v>38</v>
      </c>
      <c r="W151" s="48"/>
      <c r="X151" s="40">
        <v>42</v>
      </c>
      <c r="Y151" s="40">
        <f t="shared" si="119"/>
        <v>1125205.1145519721</v>
      </c>
      <c r="Z151" s="48"/>
      <c r="AA151" s="48"/>
      <c r="AB151" s="48"/>
      <c r="AC151" s="48"/>
    </row>
    <row r="152" spans="1:29">
      <c r="A152" s="40">
        <v>44</v>
      </c>
      <c r="B152" s="48"/>
      <c r="C152" s="40">
        <v>43</v>
      </c>
      <c r="D152" s="40">
        <f t="shared" si="116"/>
        <v>979428.34562136582</v>
      </c>
      <c r="E152" s="48"/>
      <c r="F152" s="48"/>
      <c r="H152" s="46">
        <v>42</v>
      </c>
      <c r="I152" s="48"/>
      <c r="J152" s="40">
        <v>43</v>
      </c>
      <c r="K152" s="40">
        <f t="shared" si="117"/>
        <v>811297.59419317555</v>
      </c>
      <c r="L152" s="48"/>
      <c r="M152" s="48"/>
      <c r="N152" s="48"/>
      <c r="O152" s="46">
        <v>43</v>
      </c>
      <c r="Q152" s="40">
        <v>43</v>
      </c>
      <c r="R152" s="40">
        <f t="shared" si="118"/>
        <v>629823.1323341754</v>
      </c>
      <c r="V152" s="40">
        <v>38</v>
      </c>
      <c r="W152" s="48"/>
      <c r="X152" s="40">
        <v>43</v>
      </c>
      <c r="Y152" s="40">
        <f t="shared" si="119"/>
        <v>1158234.0653942043</v>
      </c>
      <c r="Z152" s="48"/>
      <c r="AA152" s="48"/>
      <c r="AB152" s="48"/>
      <c r="AC152" s="48"/>
    </row>
    <row r="153" spans="1:29">
      <c r="A153" s="40">
        <v>44</v>
      </c>
      <c r="B153" s="48"/>
      <c r="C153" s="40">
        <v>44</v>
      </c>
      <c r="D153" s="40">
        <f t="shared" si="116"/>
        <v>1007550.3758764189</v>
      </c>
      <c r="E153" s="48"/>
      <c r="F153" s="48"/>
      <c r="H153" s="46">
        <v>42</v>
      </c>
      <c r="I153" s="48"/>
      <c r="J153" s="40">
        <v>44</v>
      </c>
      <c r="K153" s="40">
        <f t="shared" si="117"/>
        <v>834592.13696575363</v>
      </c>
      <c r="L153" s="48"/>
      <c r="M153" s="48"/>
      <c r="N153" s="48"/>
      <c r="O153" s="46">
        <v>43</v>
      </c>
      <c r="Q153" s="40">
        <v>44</v>
      </c>
      <c r="R153" s="40">
        <f t="shared" si="118"/>
        <v>647907.05369709781</v>
      </c>
      <c r="V153" s="40">
        <v>38</v>
      </c>
      <c r="W153" s="48"/>
      <c r="X153" s="40">
        <v>44</v>
      </c>
      <c r="Y153" s="40">
        <f t="shared" si="119"/>
        <v>1191490.0902734769</v>
      </c>
      <c r="Z153" s="48"/>
      <c r="AA153" s="48"/>
      <c r="AB153" s="48"/>
      <c r="AC153" s="48"/>
    </row>
    <row r="154" spans="1:29">
      <c r="A154" s="40">
        <v>44</v>
      </c>
      <c r="B154" s="48"/>
      <c r="C154" s="40">
        <v>45</v>
      </c>
      <c r="D154" s="40">
        <f t="shared" si="116"/>
        <v>1035865.7450894754</v>
      </c>
      <c r="E154" s="48"/>
      <c r="F154" s="48"/>
      <c r="H154" s="46">
        <v>42</v>
      </c>
      <c r="I154" s="48"/>
      <c r="J154" s="40">
        <v>45</v>
      </c>
      <c r="K154" s="40">
        <f t="shared" si="117"/>
        <v>858046.82971989317</v>
      </c>
      <c r="L154" s="48"/>
      <c r="M154" s="48"/>
      <c r="N154" s="48"/>
      <c r="O154" s="46">
        <v>43</v>
      </c>
      <c r="Q154" s="40">
        <v>45</v>
      </c>
      <c r="R154" s="40">
        <f t="shared" si="118"/>
        <v>666115.30201939028</v>
      </c>
      <c r="V154" s="40">
        <v>38</v>
      </c>
      <c r="W154" s="48"/>
      <c r="X154" s="40">
        <v>45</v>
      </c>
      <c r="Y154" s="40">
        <f t="shared" si="119"/>
        <v>1224974.7503237943</v>
      </c>
      <c r="Z154" s="48"/>
      <c r="AA154" s="48"/>
      <c r="AB154" s="48"/>
      <c r="AC154" s="48"/>
    </row>
    <row r="155" spans="1:29">
      <c r="A155" s="40">
        <v>44</v>
      </c>
      <c r="B155" s="48"/>
      <c r="C155" s="40">
        <v>46</v>
      </c>
      <c r="D155" s="40">
        <f t="shared" si="116"/>
        <v>1064375.7824658719</v>
      </c>
      <c r="E155" s="48"/>
      <c r="F155" s="48"/>
      <c r="H155" s="46">
        <v>42</v>
      </c>
      <c r="I155" s="48"/>
      <c r="J155" s="40">
        <v>46</v>
      </c>
      <c r="K155" s="40">
        <f t="shared" si="117"/>
        <v>881662.77348671737</v>
      </c>
      <c r="L155" s="48"/>
      <c r="M155" s="48"/>
      <c r="N155" s="48"/>
      <c r="O155" s="46">
        <v>43</v>
      </c>
      <c r="Q155" s="40">
        <v>46</v>
      </c>
      <c r="R155" s="40">
        <f t="shared" si="118"/>
        <v>684448.73204889859</v>
      </c>
      <c r="V155" s="40">
        <v>38</v>
      </c>
      <c r="W155" s="48"/>
      <c r="X155" s="40">
        <v>46</v>
      </c>
      <c r="Y155" s="40">
        <f t="shared" si="119"/>
        <v>1258689.6174119578</v>
      </c>
      <c r="Z155" s="48"/>
      <c r="AA155" s="48"/>
      <c r="AB155" s="48"/>
      <c r="AC155" s="48"/>
    </row>
    <row r="156" spans="1:29">
      <c r="A156" s="40">
        <v>44</v>
      </c>
      <c r="B156" s="48"/>
      <c r="C156" s="40">
        <v>47</v>
      </c>
      <c r="D156" s="40">
        <f t="shared" si="116"/>
        <v>1093081.8263492309</v>
      </c>
      <c r="E156" s="48"/>
      <c r="F156" s="48"/>
      <c r="H156" s="46">
        <v>42</v>
      </c>
      <c r="I156" s="48"/>
      <c r="J156" s="40">
        <v>47</v>
      </c>
      <c r="K156" s="40">
        <f t="shared" si="117"/>
        <v>905441.0768669385</v>
      </c>
      <c r="L156" s="48"/>
      <c r="M156" s="48"/>
      <c r="N156" s="48"/>
      <c r="O156" s="46">
        <v>43</v>
      </c>
      <c r="Q156" s="40">
        <v>47</v>
      </c>
      <c r="R156" s="40">
        <f t="shared" si="118"/>
        <v>702908.20440985973</v>
      </c>
      <c r="V156" s="40">
        <v>38</v>
      </c>
      <c r="W156" s="48"/>
      <c r="X156" s="40">
        <v>47</v>
      </c>
      <c r="Y156" s="40">
        <f t="shared" si="119"/>
        <v>1292636.2742113525</v>
      </c>
      <c r="Z156" s="48"/>
      <c r="AA156" s="48"/>
      <c r="AB156" s="48"/>
      <c r="AC156" s="48"/>
    </row>
    <row r="157" spans="1:29">
      <c r="A157" s="40">
        <v>44</v>
      </c>
      <c r="B157" s="48"/>
      <c r="C157" s="40">
        <v>48</v>
      </c>
      <c r="D157" s="40">
        <f t="shared" si="116"/>
        <v>1121985.224284288</v>
      </c>
      <c r="E157" s="48"/>
      <c r="F157" s="48"/>
      <c r="H157" s="46">
        <v>42</v>
      </c>
      <c r="I157" s="48"/>
      <c r="J157" s="40">
        <v>48</v>
      </c>
      <c r="K157" s="40">
        <f t="shared" si="117"/>
        <v>929382.85608289868</v>
      </c>
      <c r="L157" s="48"/>
      <c r="M157" s="48"/>
      <c r="N157" s="48"/>
      <c r="O157" s="46">
        <v>43</v>
      </c>
      <c r="Q157" s="40">
        <v>48</v>
      </c>
      <c r="R157" s="40">
        <f t="shared" si="118"/>
        <v>721494.58564330242</v>
      </c>
      <c r="V157" s="40">
        <v>38</v>
      </c>
      <c r="W157" s="48"/>
      <c r="X157" s="40">
        <v>48</v>
      </c>
      <c r="Y157" s="40">
        <f t="shared" si="119"/>
        <v>1326816.3142762429</v>
      </c>
      <c r="Z157" s="48"/>
      <c r="AA157" s="48"/>
      <c r="AB157" s="48"/>
      <c r="AC157" s="48"/>
    </row>
    <row r="158" spans="1:29">
      <c r="B158" s="48"/>
      <c r="C158" s="48"/>
      <c r="D158" s="48"/>
      <c r="E158" s="48"/>
      <c r="F158" s="48"/>
      <c r="H158" s="48"/>
      <c r="I158" s="48"/>
      <c r="J158" s="48"/>
      <c r="K158" s="48"/>
      <c r="L158" s="48"/>
      <c r="M158" s="48"/>
      <c r="N158" s="48"/>
      <c r="O158" s="48"/>
      <c r="W158" s="48"/>
      <c r="X158" s="48"/>
      <c r="Y158" s="48"/>
      <c r="Z158" s="48"/>
      <c r="AA158" s="48"/>
      <c r="AB158" s="48"/>
      <c r="AC158" s="48"/>
    </row>
    <row r="159" spans="1:29">
      <c r="A159" s="31" t="s">
        <v>43</v>
      </c>
      <c r="B159" s="29"/>
      <c r="C159" s="29"/>
      <c r="D159" s="11"/>
      <c r="E159" s="11"/>
      <c r="F159" s="11"/>
      <c r="H159" s="31" t="s">
        <v>37</v>
      </c>
      <c r="I159" s="29"/>
      <c r="J159" s="29"/>
      <c r="K159" s="11"/>
      <c r="L159" s="11"/>
      <c r="M159" s="11"/>
      <c r="N159" s="46"/>
      <c r="O159" s="31" t="s">
        <v>44</v>
      </c>
      <c r="P159" s="29"/>
      <c r="Q159" s="29"/>
      <c r="R159" s="11"/>
      <c r="S159" s="11"/>
      <c r="T159" s="11"/>
      <c r="U159" s="46"/>
      <c r="V159" s="31" t="s">
        <v>45</v>
      </c>
      <c r="W159" s="29"/>
      <c r="X159" s="29"/>
      <c r="Y159" s="11"/>
      <c r="Z159" s="11"/>
      <c r="AA159" s="11"/>
      <c r="AB159" s="46"/>
      <c r="AC159" s="48"/>
    </row>
    <row r="160" spans="1:29">
      <c r="A160" s="9"/>
      <c r="B160" s="9"/>
      <c r="C160" s="9"/>
      <c r="D160" s="44" t="s">
        <v>85</v>
      </c>
      <c r="E160" s="44" t="s">
        <v>86</v>
      </c>
      <c r="F160" s="44" t="s">
        <v>87</v>
      </c>
      <c r="H160" s="9"/>
      <c r="I160" s="9"/>
      <c r="J160" s="9"/>
      <c r="K160" s="44" t="s">
        <v>85</v>
      </c>
      <c r="L160" s="44" t="s">
        <v>86</v>
      </c>
      <c r="M160" s="44" t="s">
        <v>87</v>
      </c>
      <c r="O160" s="9"/>
      <c r="P160" s="9"/>
      <c r="Q160" s="44"/>
      <c r="R160" s="44" t="s">
        <v>85</v>
      </c>
      <c r="S160" s="44" t="s">
        <v>86</v>
      </c>
      <c r="T160" s="44" t="s">
        <v>87</v>
      </c>
      <c r="V160" s="9"/>
      <c r="W160" s="9"/>
      <c r="X160" s="9"/>
      <c r="Y160" s="44" t="s">
        <v>85</v>
      </c>
      <c r="Z160" s="44" t="s">
        <v>86</v>
      </c>
      <c r="AA160" s="44" t="s">
        <v>87</v>
      </c>
    </row>
    <row r="161" spans="1:27">
      <c r="A161" s="9" t="s">
        <v>80</v>
      </c>
      <c r="B161" s="9" t="s">
        <v>81</v>
      </c>
      <c r="C161" s="9" t="s">
        <v>82</v>
      </c>
      <c r="D161" s="1">
        <f>0.065/12</f>
        <v>5.4166666666666669E-3</v>
      </c>
      <c r="E161" s="1">
        <f>0.0575/12</f>
        <v>4.7916666666666672E-3</v>
      </c>
      <c r="F161" s="1">
        <f>0.05/12</f>
        <v>4.1666666666666666E-3</v>
      </c>
      <c r="H161" s="9" t="s">
        <v>80</v>
      </c>
      <c r="I161" s="9" t="s">
        <v>81</v>
      </c>
      <c r="J161" s="9" t="s">
        <v>82</v>
      </c>
      <c r="K161" s="1">
        <f>0.0825/12</f>
        <v>6.875E-3</v>
      </c>
      <c r="L161" s="1">
        <f>0.075/12</f>
        <v>6.2499999999999995E-3</v>
      </c>
      <c r="M161" s="1">
        <f>0.0675/12</f>
        <v>5.6250000000000007E-3</v>
      </c>
      <c r="O161" s="9" t="s">
        <v>80</v>
      </c>
      <c r="P161" s="9" t="s">
        <v>81</v>
      </c>
      <c r="Q161" s="44" t="s">
        <v>82</v>
      </c>
      <c r="R161" s="1">
        <f>0.065/12</f>
        <v>5.4166666666666669E-3</v>
      </c>
      <c r="S161" s="1">
        <f>0.0575/12</f>
        <v>4.7916666666666672E-3</v>
      </c>
      <c r="T161" s="1">
        <f>0.05/12</f>
        <v>4.1666666666666666E-3</v>
      </c>
      <c r="V161" s="9" t="s">
        <v>80</v>
      </c>
      <c r="W161" s="9" t="s">
        <v>81</v>
      </c>
      <c r="X161" s="9" t="s">
        <v>82</v>
      </c>
      <c r="Y161" s="1">
        <f>0.065/12</f>
        <v>5.4166666666666669E-3</v>
      </c>
      <c r="Z161" s="1">
        <f>0.0575/12</f>
        <v>4.7916666666666672E-3</v>
      </c>
      <c r="AA161" s="1">
        <f>0.05/12</f>
        <v>4.1666666666666666E-3</v>
      </c>
    </row>
    <row r="162" spans="1:27">
      <c r="A162" s="40">
        <v>37</v>
      </c>
      <c r="B162" s="40">
        <v>7800</v>
      </c>
      <c r="C162" s="40">
        <v>1</v>
      </c>
      <c r="D162" s="40">
        <f t="shared" ref="D162:F162" si="120">$B$162*(1+D$161)</f>
        <v>7842.25</v>
      </c>
      <c r="E162" s="40">
        <f t="shared" si="120"/>
        <v>7837.3750000000009</v>
      </c>
      <c r="F162" s="40">
        <f t="shared" si="120"/>
        <v>7832.5</v>
      </c>
      <c r="H162" s="40">
        <v>38</v>
      </c>
      <c r="I162" s="40">
        <v>10560</v>
      </c>
      <c r="J162" s="40">
        <v>1</v>
      </c>
      <c r="K162" s="40">
        <f t="shared" ref="K162:M162" si="121">$I$162*(1+K$161)</f>
        <v>10632.6</v>
      </c>
      <c r="L162" s="40">
        <f t="shared" si="121"/>
        <v>10626.000000000002</v>
      </c>
      <c r="M162" s="40">
        <f t="shared" si="121"/>
        <v>10619.4</v>
      </c>
      <c r="O162" s="40">
        <v>36</v>
      </c>
      <c r="P162" s="40">
        <v>7400</v>
      </c>
      <c r="Q162" s="40">
        <v>1</v>
      </c>
      <c r="R162" s="40">
        <f t="shared" ref="R162:T162" si="122">$P$162*(1+R$161)</f>
        <v>7440.083333333333</v>
      </c>
      <c r="S162" s="40">
        <f t="shared" si="122"/>
        <v>7435.4583333333339</v>
      </c>
      <c r="T162" s="40">
        <f t="shared" si="122"/>
        <v>7430.833333333333</v>
      </c>
      <c r="V162" s="40">
        <v>32</v>
      </c>
      <c r="W162" s="40">
        <v>6200</v>
      </c>
      <c r="X162" s="40">
        <v>1</v>
      </c>
      <c r="Y162" s="40">
        <f t="shared" ref="Y162:AA162" si="123">$W$162*(1+Y$161)</f>
        <v>6233.583333333333</v>
      </c>
      <c r="Z162" s="40">
        <f t="shared" si="123"/>
        <v>6229.7083333333339</v>
      </c>
      <c r="AA162" s="40">
        <f t="shared" si="123"/>
        <v>6225.833333333333</v>
      </c>
    </row>
    <row r="163" spans="1:27">
      <c r="A163" s="40">
        <v>37</v>
      </c>
      <c r="C163" s="40">
        <v>2</v>
      </c>
      <c r="D163" s="40">
        <f t="shared" ref="D163:D173" si="124">($B$162+$D162)*(1+$D$161)</f>
        <v>15726.978854166666</v>
      </c>
      <c r="E163" s="40">
        <f t="shared" ref="E163:E173" si="125">($B$162+$E162)*(1+$E$161)</f>
        <v>15712.304088541669</v>
      </c>
      <c r="F163" s="40">
        <f t="shared" ref="F163:F173" si="126">($B$162+$F162)*(1+$F$161)</f>
        <v>15697.635416666666</v>
      </c>
      <c r="H163" s="40">
        <v>38</v>
      </c>
      <c r="J163" s="40">
        <v>2</v>
      </c>
      <c r="K163" s="40">
        <f t="shared" ref="K163:K173" si="127">($I$162+$K162)*(1+$K$161)</f>
        <v>21338.299124999998</v>
      </c>
      <c r="L163" s="40">
        <f t="shared" ref="L163:L173" si="128">($I$162+$L162)*(1+$L$161)</f>
        <v>21318.412500000002</v>
      </c>
      <c r="M163" s="40">
        <f t="shared" ref="M163:M173" si="129">($I$162+$M162)*(1+$M$161)</f>
        <v>21298.534125000002</v>
      </c>
      <c r="O163" s="40">
        <v>36</v>
      </c>
      <c r="Q163" s="40">
        <v>2</v>
      </c>
      <c r="R163" s="40">
        <f t="shared" ref="R163:R173" si="130">($P$162+$R162)*(1+$R$161)</f>
        <v>14920.467118055554</v>
      </c>
      <c r="S163" s="40">
        <f t="shared" ref="S163:S173" si="131">($P$162+$S162)*(1+$S$161)</f>
        <v>14906.54490451389</v>
      </c>
      <c r="T163" s="40">
        <f t="shared" ref="T163:T173" si="132">($P$162+$T162)*(1+$T$161)</f>
        <v>14892.628472222221</v>
      </c>
      <c r="V163" s="40">
        <v>32</v>
      </c>
      <c r="X163" s="40">
        <v>2</v>
      </c>
      <c r="Y163" s="40">
        <f t="shared" ref="Y163:Y173" si="133">($W$162+$Y162)*(1+$Y$161)</f>
        <v>12500.93190972222</v>
      </c>
      <c r="Z163" s="40">
        <f t="shared" ref="Z163:Z173" si="134">($W$162+$Z162)*(1+$Z$161)</f>
        <v>12489.267352430557</v>
      </c>
      <c r="AA163" s="40">
        <f t="shared" ref="AA163:AA173" si="135">($W$162+$AA162)*(1+$AA$161)</f>
        <v>12477.607638888887</v>
      </c>
    </row>
    <row r="164" spans="1:27">
      <c r="A164" s="40">
        <v>37</v>
      </c>
      <c r="C164" s="40">
        <v>3</v>
      </c>
      <c r="D164" s="40">
        <f t="shared" si="124"/>
        <v>23654.416656293401</v>
      </c>
      <c r="E164" s="40">
        <f t="shared" si="125"/>
        <v>23624.967212299267</v>
      </c>
      <c r="F164" s="40">
        <f t="shared" si="126"/>
        <v>23595.542230902774</v>
      </c>
      <c r="H164" s="40">
        <v>38</v>
      </c>
      <c r="J164" s="40">
        <v>3</v>
      </c>
      <c r="K164" s="40">
        <f t="shared" si="127"/>
        <v>32117.599931484372</v>
      </c>
      <c r="L164" s="40">
        <f t="shared" si="128"/>
        <v>32077.652578125006</v>
      </c>
      <c r="M164" s="40">
        <f t="shared" si="129"/>
        <v>32037.738379453127</v>
      </c>
      <c r="O164" s="40">
        <v>36</v>
      </c>
      <c r="Q164" s="40">
        <v>3</v>
      </c>
      <c r="R164" s="40">
        <f t="shared" si="130"/>
        <v>22441.369648278353</v>
      </c>
      <c r="S164" s="40">
        <f t="shared" si="131"/>
        <v>22413.430432181354</v>
      </c>
      <c r="T164" s="40">
        <f t="shared" si="132"/>
        <v>22385.514424189812</v>
      </c>
      <c r="V164" s="40">
        <v>32</v>
      </c>
      <c r="X164" s="40">
        <v>3</v>
      </c>
      <c r="Y164" s="40">
        <f t="shared" si="133"/>
        <v>18802.228624233212</v>
      </c>
      <c r="Z164" s="40">
        <f t="shared" si="134"/>
        <v>18778.820091827623</v>
      </c>
      <c r="AA164" s="40">
        <f t="shared" si="135"/>
        <v>18755.431004050923</v>
      </c>
    </row>
    <row r="165" spans="1:27">
      <c r="A165" s="40">
        <v>37</v>
      </c>
      <c r="C165" s="40">
        <v>4</v>
      </c>
      <c r="D165" s="40">
        <f t="shared" si="124"/>
        <v>31624.794746514988</v>
      </c>
      <c r="E165" s="40">
        <f t="shared" si="125"/>
        <v>31575.545180191537</v>
      </c>
      <c r="F165" s="40">
        <f t="shared" si="126"/>
        <v>31526.356990198201</v>
      </c>
      <c r="H165" s="40">
        <v>38</v>
      </c>
      <c r="J165" s="40">
        <v>4</v>
      </c>
      <c r="K165" s="40">
        <f t="shared" si="127"/>
        <v>42971.008431013324</v>
      </c>
      <c r="L165" s="40">
        <f t="shared" si="128"/>
        <v>42904.137906738295</v>
      </c>
      <c r="M165" s="40">
        <f t="shared" si="129"/>
        <v>42837.350657837553</v>
      </c>
      <c r="O165" s="40">
        <v>36</v>
      </c>
      <c r="Q165" s="40">
        <v>4</v>
      </c>
      <c r="R165" s="40">
        <f t="shared" si="130"/>
        <v>30003.010400539861</v>
      </c>
      <c r="S165" s="40">
        <f t="shared" si="131"/>
        <v>29956.286453002227</v>
      </c>
      <c r="T165" s="40">
        <f t="shared" si="132"/>
        <v>29909.620734290602</v>
      </c>
      <c r="V165" s="40">
        <v>32</v>
      </c>
      <c r="X165" s="40">
        <v>4</v>
      </c>
      <c r="Y165" s="40">
        <f t="shared" si="133"/>
        <v>25137.657362614475</v>
      </c>
      <c r="Z165" s="40">
        <f t="shared" si="134"/>
        <v>25098.510271434301</v>
      </c>
      <c r="AA165" s="40">
        <f t="shared" si="135"/>
        <v>25059.411966567801</v>
      </c>
    </row>
    <row r="166" spans="1:27">
      <c r="A166" s="40">
        <v>37</v>
      </c>
      <c r="C166" s="40">
        <v>5</v>
      </c>
      <c r="D166" s="40">
        <f t="shared" si="124"/>
        <v>39638.345718058612</v>
      </c>
      <c r="E166" s="40">
        <f t="shared" si="125"/>
        <v>39564.219667513287</v>
      </c>
      <c r="F166" s="40">
        <f t="shared" si="126"/>
        <v>39490.216810990692</v>
      </c>
      <c r="H166" s="40">
        <v>38</v>
      </c>
      <c r="J166" s="40">
        <v>5</v>
      </c>
      <c r="K166" s="40">
        <f t="shared" si="127"/>
        <v>53899.034113976537</v>
      </c>
      <c r="L166" s="40">
        <f t="shared" si="128"/>
        <v>53798.288768655417</v>
      </c>
      <c r="M166" s="40">
        <f t="shared" si="129"/>
        <v>53697.710755287888</v>
      </c>
      <c r="O166" s="40">
        <v>36</v>
      </c>
      <c r="Q166" s="40">
        <v>5</v>
      </c>
      <c r="R166" s="40">
        <f t="shared" si="130"/>
        <v>37605.610040209453</v>
      </c>
      <c r="S166" s="40">
        <f t="shared" si="131"/>
        <v>37535.285325589532</v>
      </c>
      <c r="T166" s="40">
        <f t="shared" si="132"/>
        <v>37465.077487350143</v>
      </c>
      <c r="V166" s="40">
        <v>32</v>
      </c>
      <c r="X166" s="40">
        <v>5</v>
      </c>
      <c r="Y166" s="40">
        <f t="shared" si="133"/>
        <v>31507.403006661967</v>
      </c>
      <c r="Z166" s="40">
        <f t="shared" si="134"/>
        <v>31448.482299818261</v>
      </c>
      <c r="AA166" s="40">
        <f t="shared" si="135"/>
        <v>31389.659516428499</v>
      </c>
    </row>
    <row r="167" spans="1:27">
      <c r="A167" s="40">
        <v>37</v>
      </c>
      <c r="C167" s="40">
        <v>6</v>
      </c>
      <c r="D167" s="40">
        <f t="shared" si="124"/>
        <v>47695.30342403143</v>
      </c>
      <c r="E167" s="40">
        <f t="shared" si="125"/>
        <v>47591.173220086792</v>
      </c>
      <c r="F167" s="40">
        <f t="shared" si="126"/>
        <v>47487.259381036485</v>
      </c>
      <c r="H167" s="40">
        <v>38</v>
      </c>
      <c r="J167" s="40">
        <v>6</v>
      </c>
      <c r="K167" s="40">
        <f t="shared" si="127"/>
        <v>64902.189973510125</v>
      </c>
      <c r="L167" s="40">
        <f t="shared" si="128"/>
        <v>64760.528073459522</v>
      </c>
      <c r="M167" s="40">
        <f t="shared" si="129"/>
        <v>64619.160378286382</v>
      </c>
      <c r="O167" s="40">
        <v>36</v>
      </c>
      <c r="Q167" s="40">
        <v>6</v>
      </c>
      <c r="R167" s="40">
        <f t="shared" si="130"/>
        <v>45249.390427927254</v>
      </c>
      <c r="S167" s="40">
        <f t="shared" si="131"/>
        <v>45150.600234441321</v>
      </c>
      <c r="T167" s="40">
        <f t="shared" si="132"/>
        <v>45052.015310214105</v>
      </c>
      <c r="V167" s="40">
        <v>32</v>
      </c>
      <c r="X167" s="40">
        <v>6</v>
      </c>
      <c r="Y167" s="40">
        <f t="shared" si="133"/>
        <v>37911.651439614718</v>
      </c>
      <c r="Z167" s="40">
        <f t="shared" si="134"/>
        <v>37828.881277504894</v>
      </c>
      <c r="AA167" s="40">
        <f t="shared" si="135"/>
        <v>37746.283097746949</v>
      </c>
    </row>
    <row r="168" spans="1:27">
      <c r="A168" s="40">
        <v>37</v>
      </c>
      <c r="C168" s="40">
        <v>7</v>
      </c>
      <c r="D168" s="40">
        <f t="shared" si="124"/>
        <v>55795.902984244931</v>
      </c>
      <c r="E168" s="40">
        <f t="shared" si="125"/>
        <v>55656.589258433043</v>
      </c>
      <c r="F168" s="40">
        <f t="shared" si="126"/>
        <v>55517.622961790803</v>
      </c>
      <c r="H168" s="40">
        <v>38</v>
      </c>
      <c r="J168" s="40">
        <v>7</v>
      </c>
      <c r="K168" s="40">
        <f t="shared" si="127"/>
        <v>75980.992529578012</v>
      </c>
      <c r="L168" s="40">
        <f t="shared" si="128"/>
        <v>75791.281373918639</v>
      </c>
      <c r="M168" s="40">
        <f t="shared" si="129"/>
        <v>75602.043155414241</v>
      </c>
      <c r="O168" s="40">
        <v>36</v>
      </c>
      <c r="Q168" s="40">
        <v>7</v>
      </c>
      <c r="R168" s="40">
        <f t="shared" si="130"/>
        <v>52934.574626078524</v>
      </c>
      <c r="S168" s="40">
        <f t="shared" si="131"/>
        <v>52802.405193898026</v>
      </c>
      <c r="T168" s="40">
        <f t="shared" si="132"/>
        <v>52670.565374006663</v>
      </c>
      <c r="V168" s="40">
        <v>32</v>
      </c>
      <c r="X168" s="40">
        <v>7</v>
      </c>
      <c r="Y168" s="40">
        <f t="shared" si="133"/>
        <v>44350.589551579294</v>
      </c>
      <c r="Z168" s="40">
        <f t="shared" si="134"/>
        <v>44239.85300029294</v>
      </c>
      <c r="AA168" s="40">
        <f t="shared" si="135"/>
        <v>44129.392610654228</v>
      </c>
    </row>
    <row r="169" spans="1:27">
      <c r="A169" s="40">
        <v>37</v>
      </c>
      <c r="C169" s="40">
        <v>8</v>
      </c>
      <c r="D169" s="40">
        <f t="shared" si="124"/>
        <v>63940.380792076256</v>
      </c>
      <c r="E169" s="40">
        <f t="shared" si="125"/>
        <v>63760.652081963039</v>
      </c>
      <c r="F169" s="40">
        <f t="shared" si="126"/>
        <v>63581.446390798264</v>
      </c>
      <c r="H169" s="40">
        <v>38</v>
      </c>
      <c r="J169" s="40">
        <v>8</v>
      </c>
      <c r="K169" s="40">
        <f t="shared" si="127"/>
        <v>87135.961853218862</v>
      </c>
      <c r="L169" s="40">
        <f t="shared" si="128"/>
        <v>86890.976882505638</v>
      </c>
      <c r="M169" s="40">
        <f t="shared" si="129"/>
        <v>86646.704648163446</v>
      </c>
      <c r="O169" s="40">
        <v>36</v>
      </c>
      <c r="Q169" s="40">
        <v>8</v>
      </c>
      <c r="R169" s="40">
        <f t="shared" si="130"/>
        <v>60661.386905303116</v>
      </c>
      <c r="S169" s="40">
        <f t="shared" si="131"/>
        <v>60490.87505211879</v>
      </c>
      <c r="T169" s="40">
        <f t="shared" si="132"/>
        <v>60320.859396398359</v>
      </c>
      <c r="V169" s="40">
        <v>32</v>
      </c>
      <c r="X169" s="40">
        <v>8</v>
      </c>
      <c r="Y169" s="40">
        <f t="shared" si="133"/>
        <v>50824.405244983682</v>
      </c>
      <c r="Z169" s="40">
        <f t="shared" si="134"/>
        <v>50681.543962586016</v>
      </c>
      <c r="AA169" s="40">
        <f t="shared" si="135"/>
        <v>50539.098413198619</v>
      </c>
    </row>
    <row r="170" spans="1:27">
      <c r="A170" s="40">
        <v>37</v>
      </c>
      <c r="C170" s="40">
        <v>9</v>
      </c>
      <c r="D170" s="40">
        <f t="shared" si="124"/>
        <v>72128.974521366676</v>
      </c>
      <c r="E170" s="40">
        <f t="shared" si="125"/>
        <v>71903.546873189116</v>
      </c>
      <c r="F170" s="40">
        <f t="shared" si="126"/>
        <v>71678.869084093254</v>
      </c>
      <c r="H170" s="40">
        <v>38</v>
      </c>
      <c r="J170" s="40">
        <v>9</v>
      </c>
      <c r="K170" s="40">
        <f t="shared" si="127"/>
        <v>98367.621590959738</v>
      </c>
      <c r="L170" s="40">
        <f t="shared" si="128"/>
        <v>98060.045488021307</v>
      </c>
      <c r="M170" s="40">
        <f t="shared" si="129"/>
        <v>97753.49236180936</v>
      </c>
      <c r="O170" s="40">
        <v>36</v>
      </c>
      <c r="Q170" s="40">
        <v>9</v>
      </c>
      <c r="R170" s="40">
        <f t="shared" si="130"/>
        <v>68430.052751040159</v>
      </c>
      <c r="S170" s="40">
        <f t="shared" si="131"/>
        <v>68216.185495076861</v>
      </c>
      <c r="T170" s="40">
        <f t="shared" si="132"/>
        <v>68003.029643883347</v>
      </c>
      <c r="V170" s="40">
        <v>32</v>
      </c>
      <c r="X170" s="40">
        <v>9</v>
      </c>
      <c r="Y170" s="40">
        <f t="shared" si="133"/>
        <v>57333.287440060674</v>
      </c>
      <c r="Z170" s="40">
        <f t="shared" si="134"/>
        <v>57154.101360740082</v>
      </c>
      <c r="AA170" s="40">
        <f t="shared" si="135"/>
        <v>56975.51132325361</v>
      </c>
    </row>
    <row r="171" spans="1:27">
      <c r="A171" s="40">
        <v>37</v>
      </c>
      <c r="C171" s="40">
        <v>10</v>
      </c>
      <c r="D171" s="40">
        <f t="shared" si="124"/>
        <v>80361.923133357413</v>
      </c>
      <c r="E171" s="40">
        <f t="shared" si="125"/>
        <v>80085.459701956483</v>
      </c>
      <c r="F171" s="40">
        <f t="shared" si="126"/>
        <v>79810.031038610308</v>
      </c>
      <c r="H171" s="40">
        <v>38</v>
      </c>
      <c r="J171" s="40">
        <v>10</v>
      </c>
      <c r="K171" s="40">
        <f t="shared" si="127"/>
        <v>109676.49898939759</v>
      </c>
      <c r="L171" s="40">
        <f t="shared" si="128"/>
        <v>109298.92077232145</v>
      </c>
      <c r="M171" s="40">
        <f t="shared" si="129"/>
        <v>108922.75575634453</v>
      </c>
      <c r="O171" s="40">
        <v>36</v>
      </c>
      <c r="Q171" s="40">
        <v>10</v>
      </c>
      <c r="R171" s="40">
        <f t="shared" si="130"/>
        <v>76240.798870108294</v>
      </c>
      <c r="S171" s="40">
        <f t="shared" si="131"/>
        <v>75978.513050574111</v>
      </c>
      <c r="T171" s="40">
        <f t="shared" si="132"/>
        <v>75717.208934066191</v>
      </c>
      <c r="V171" s="40">
        <v>32</v>
      </c>
      <c r="X171" s="40">
        <v>10</v>
      </c>
      <c r="Y171" s="40">
        <f t="shared" si="133"/>
        <v>63877.426080361001</v>
      </c>
      <c r="Z171" s="40">
        <f t="shared" si="134"/>
        <v>63657.673096426966</v>
      </c>
      <c r="AA171" s="40">
        <f t="shared" si="135"/>
        <v>63438.742620433834</v>
      </c>
    </row>
    <row r="172" spans="1:27">
      <c r="A172" s="40">
        <v>37</v>
      </c>
      <c r="C172" s="40">
        <v>11</v>
      </c>
      <c r="D172" s="40">
        <f t="shared" si="124"/>
        <v>88639.466883663103</v>
      </c>
      <c r="E172" s="40">
        <f t="shared" si="125"/>
        <v>88306.577529695031</v>
      </c>
      <c r="F172" s="40">
        <f t="shared" si="126"/>
        <v>87975.072834604522</v>
      </c>
      <c r="H172" s="40">
        <v>38</v>
      </c>
      <c r="J172" s="40">
        <v>11</v>
      </c>
      <c r="K172" s="40">
        <f t="shared" si="127"/>
        <v>121063.1249199497</v>
      </c>
      <c r="L172" s="40">
        <f t="shared" si="128"/>
        <v>120608.03902714846</v>
      </c>
      <c r="M172" s="40">
        <f t="shared" si="129"/>
        <v>120154.84625747397</v>
      </c>
      <c r="O172" s="40">
        <v>36</v>
      </c>
      <c r="Q172" s="40">
        <v>11</v>
      </c>
      <c r="R172" s="40">
        <f t="shared" si="130"/>
        <v>84093.853197321383</v>
      </c>
      <c r="S172" s="40">
        <f t="shared" si="131"/>
        <v>83778.035092274789</v>
      </c>
      <c r="T172" s="40">
        <f t="shared" si="132"/>
        <v>83463.530637958131</v>
      </c>
      <c r="V172" s="40">
        <v>32</v>
      </c>
      <c r="X172" s="40">
        <v>11</v>
      </c>
      <c r="Y172" s="40">
        <f t="shared" si="133"/>
        <v>70457.012138296297</v>
      </c>
      <c r="Z172" s="40">
        <f t="shared" si="134"/>
        <v>70192.407780014022</v>
      </c>
      <c r="AA172" s="40">
        <f t="shared" si="135"/>
        <v>69928.904048018972</v>
      </c>
    </row>
    <row r="173" spans="1:27">
      <c r="A173" s="40">
        <v>37</v>
      </c>
      <c r="C173" s="40">
        <v>12</v>
      </c>
      <c r="D173" s="40">
        <f t="shared" si="124"/>
        <v>96961.847329282944</v>
      </c>
      <c r="E173" s="40">
        <f t="shared" si="125"/>
        <v>96567.088213691488</v>
      </c>
      <c r="F173" s="40">
        <f t="shared" si="126"/>
        <v>96174.135638082036</v>
      </c>
      <c r="H173" s="40">
        <v>38</v>
      </c>
      <c r="J173" s="40">
        <v>12</v>
      </c>
      <c r="K173" s="40">
        <f t="shared" si="127"/>
        <v>132528.03390377434</v>
      </c>
      <c r="L173" s="40">
        <f t="shared" si="128"/>
        <v>131987.83927106814</v>
      </c>
      <c r="M173" s="40">
        <f t="shared" si="129"/>
        <v>131450.11726767226</v>
      </c>
      <c r="O173" s="40">
        <v>36</v>
      </c>
      <c r="Q173" s="40">
        <v>12</v>
      </c>
      <c r="R173" s="40">
        <f t="shared" si="130"/>
        <v>91989.444902140211</v>
      </c>
      <c r="S173" s="40">
        <f t="shared" si="131"/>
        <v>91614.929843758611</v>
      </c>
      <c r="T173" s="40">
        <f t="shared" si="132"/>
        <v>91242.128682282957</v>
      </c>
      <c r="V173" s="40">
        <v>32</v>
      </c>
      <c r="X173" s="40">
        <v>12</v>
      </c>
      <c r="Y173" s="40">
        <f t="shared" si="133"/>
        <v>77072.237620712069</v>
      </c>
      <c r="Z173" s="40">
        <f t="shared" si="134"/>
        <v>76758.454733959923</v>
      </c>
      <c r="AA173" s="40">
        <f t="shared" si="135"/>
        <v>76446.10781488572</v>
      </c>
    </row>
    <row r="174" spans="1:27">
      <c r="A174" s="40">
        <v>38</v>
      </c>
      <c r="B174" s="39">
        <f>B162*1.05</f>
        <v>8190</v>
      </c>
      <c r="C174" s="40">
        <v>13</v>
      </c>
      <c r="D174" s="40">
        <f t="shared" ref="D174:D185" si="136">($B$174+$D173)*(1+$D$161)</f>
        <v>105721.41983564988</v>
      </c>
      <c r="E174" s="40">
        <f t="shared" ref="E174:E185" si="137">($B$174+$E173)*(1+$E$161)</f>
        <v>105259.0492613821</v>
      </c>
      <c r="F174" s="40">
        <f t="shared" ref="F174:F185" si="138">($B$174+$F173)*(1+$F$161)</f>
        <v>104798.98620324071</v>
      </c>
      <c r="H174" s="40">
        <v>39</v>
      </c>
      <c r="I174" s="39">
        <f>I162*1.05</f>
        <v>11088</v>
      </c>
      <c r="J174" s="40">
        <v>13</v>
      </c>
      <c r="K174" s="40">
        <f t="shared" ref="K174:K185" si="139">($I$174+$K173)*(1+$K$161)</f>
        <v>144603.39413686277</v>
      </c>
      <c r="L174" s="40">
        <f t="shared" ref="L174:L185" si="140">($I$174+$L173)*(1+$L$161)</f>
        <v>143970.06326651233</v>
      </c>
      <c r="M174" s="40">
        <f t="shared" ref="M174:M185" si="141">($I$174+$M173)*(1+$M$161)</f>
        <v>143339.89417730292</v>
      </c>
      <c r="O174" s="40">
        <v>37</v>
      </c>
      <c r="P174" s="39">
        <f>P162*1.05</f>
        <v>7770</v>
      </c>
      <c r="Q174" s="40">
        <v>13</v>
      </c>
      <c r="R174" s="40">
        <f t="shared" ref="R174:R185" si="142">($P$174+$R173)*(1+$R$161)</f>
        <v>100299.8085620268</v>
      </c>
      <c r="S174" s="40">
        <f t="shared" ref="S174:S185" si="143">($P$174+$S173)*(1+$S$161)</f>
        <v>99861.149299259967</v>
      </c>
      <c r="T174" s="40">
        <f t="shared" ref="T174:T185" si="144">($P$174+$T173)*(1+$T$161)</f>
        <v>99424.679218459132</v>
      </c>
      <c r="V174" s="40">
        <v>33</v>
      </c>
      <c r="W174" s="39">
        <f>W162*1.05</f>
        <v>6510</v>
      </c>
      <c r="X174" s="40">
        <v>13</v>
      </c>
      <c r="Y174" s="40">
        <f t="shared" ref="Y174:Y185" si="145">($W$174+$Y173)*(1+$Y$161)</f>
        <v>84034.974741157595</v>
      </c>
      <c r="Z174" s="40">
        <f t="shared" ref="Z174:Z185" si="146">($W$174+$Z173)*(1+$Z$161)</f>
        <v>83667.449412893489</v>
      </c>
      <c r="AA174" s="40">
        <f t="shared" ref="AA174:AA185" si="147">($W$174+$AA173)*(1+$AA$161)</f>
        <v>83301.758264114411</v>
      </c>
    </row>
    <row r="175" spans="1:27">
      <c r="A175" s="40">
        <v>38</v>
      </c>
      <c r="C175" s="40">
        <v>14</v>
      </c>
      <c r="D175" s="40">
        <f t="shared" si="136"/>
        <v>114528.44002642631</v>
      </c>
      <c r="E175" s="40">
        <f t="shared" si="137"/>
        <v>113992.6592890929</v>
      </c>
      <c r="F175" s="40">
        <f t="shared" si="138"/>
        <v>113459.77364575421</v>
      </c>
      <c r="H175" s="40">
        <v>39</v>
      </c>
      <c r="J175" s="40">
        <v>14</v>
      </c>
      <c r="K175" s="40">
        <f t="shared" si="139"/>
        <v>156761.7724715537</v>
      </c>
      <c r="L175" s="40">
        <f t="shared" si="140"/>
        <v>156027.17616192804</v>
      </c>
      <c r="M175" s="40">
        <f t="shared" si="141"/>
        <v>155296.55108205025</v>
      </c>
      <c r="O175" s="40">
        <v>37</v>
      </c>
      <c r="Q175" s="40">
        <v>14</v>
      </c>
      <c r="R175" s="40">
        <f t="shared" si="142"/>
        <v>108655.18669173776</v>
      </c>
      <c r="S175" s="40">
        <f t="shared" si="143"/>
        <v>108146.88188965226</v>
      </c>
      <c r="T175" s="40">
        <f t="shared" si="144"/>
        <v>107641.32371520271</v>
      </c>
      <c r="V175" s="40">
        <v>33</v>
      </c>
      <c r="X175" s="40">
        <v>14</v>
      </c>
      <c r="Y175" s="40">
        <f t="shared" si="145"/>
        <v>91035.426687672196</v>
      </c>
      <c r="Z175" s="40">
        <f t="shared" si="146"/>
        <v>90609.549691330278</v>
      </c>
      <c r="AA175" s="40">
        <f t="shared" si="147"/>
        <v>90185.973923548227</v>
      </c>
    </row>
    <row r="176" spans="1:27">
      <c r="A176" s="40">
        <v>38</v>
      </c>
      <c r="C176" s="40">
        <v>15</v>
      </c>
      <c r="D176" s="40">
        <f t="shared" si="136"/>
        <v>123383.16490990279</v>
      </c>
      <c r="E176" s="40">
        <f t="shared" si="137"/>
        <v>122768.11786485315</v>
      </c>
      <c r="F176" s="40">
        <f t="shared" si="138"/>
        <v>122156.64770261152</v>
      </c>
      <c r="H176" s="40">
        <v>39</v>
      </c>
      <c r="J176" s="40">
        <v>15</v>
      </c>
      <c r="K176" s="40">
        <f t="shared" si="139"/>
        <v>169003.73965729563</v>
      </c>
      <c r="L176" s="40">
        <f t="shared" si="140"/>
        <v>168159.64601294009</v>
      </c>
      <c r="M176" s="40">
        <f t="shared" si="141"/>
        <v>167320.46418188678</v>
      </c>
      <c r="O176" s="40">
        <v>37</v>
      </c>
      <c r="Q176" s="40">
        <v>15</v>
      </c>
      <c r="R176" s="40">
        <f t="shared" si="142"/>
        <v>117055.82311965134</v>
      </c>
      <c r="S176" s="40">
        <f t="shared" si="143"/>
        <v>116472.31694870685</v>
      </c>
      <c r="T176" s="40">
        <f t="shared" si="144"/>
        <v>115892.20423068272</v>
      </c>
      <c r="V176" s="40">
        <v>33</v>
      </c>
      <c r="X176" s="40">
        <v>15</v>
      </c>
      <c r="Y176" s="40">
        <f t="shared" si="145"/>
        <v>98073.797748897079</v>
      </c>
      <c r="Z176" s="40">
        <f t="shared" si="146"/>
        <v>97584.914200267915</v>
      </c>
      <c r="AA176" s="40">
        <f t="shared" si="147"/>
        <v>97098.873814896346</v>
      </c>
    </row>
    <row r="177" spans="1:27">
      <c r="A177" s="40">
        <v>38</v>
      </c>
      <c r="C177" s="40">
        <v>16</v>
      </c>
      <c r="D177" s="40">
        <f t="shared" si="136"/>
        <v>132285.85288649809</v>
      </c>
      <c r="E177" s="40">
        <f t="shared" si="137"/>
        <v>131585.62551295559</v>
      </c>
      <c r="F177" s="40">
        <f t="shared" si="138"/>
        <v>130889.75873470573</v>
      </c>
      <c r="H177" s="40">
        <v>39</v>
      </c>
      <c r="J177" s="40">
        <v>16</v>
      </c>
      <c r="K177" s="40">
        <f t="shared" si="139"/>
        <v>181329.87036743952</v>
      </c>
      <c r="L177" s="40">
        <f t="shared" si="140"/>
        <v>180367.943800521</v>
      </c>
      <c r="M177" s="40">
        <f t="shared" si="141"/>
        <v>179412.01179290991</v>
      </c>
      <c r="O177" s="40">
        <v>37</v>
      </c>
      <c r="Q177" s="40">
        <v>16</v>
      </c>
      <c r="R177" s="40">
        <f t="shared" si="142"/>
        <v>125501.96299488278</v>
      </c>
      <c r="S177" s="40">
        <f t="shared" si="143"/>
        <v>124837.64471741942</v>
      </c>
      <c r="T177" s="40">
        <f t="shared" si="144"/>
        <v>124177.46341497723</v>
      </c>
      <c r="V177" s="40">
        <v>33</v>
      </c>
      <c r="X177" s="40">
        <v>16</v>
      </c>
      <c r="Y177" s="40">
        <f t="shared" si="145"/>
        <v>105150.29332003693</v>
      </c>
      <c r="Z177" s="40">
        <f t="shared" si="146"/>
        <v>104593.70233081088</v>
      </c>
      <c r="AA177" s="40">
        <f t="shared" si="147"/>
        <v>104040.57745579175</v>
      </c>
    </row>
    <row r="178" spans="1:27">
      <c r="A178" s="40">
        <v>38</v>
      </c>
      <c r="C178" s="40">
        <v>17</v>
      </c>
      <c r="D178" s="40">
        <f t="shared" si="136"/>
        <v>141236.76375629994</v>
      </c>
      <c r="E178" s="40">
        <f t="shared" si="137"/>
        <v>140445.38371853851</v>
      </c>
      <c r="F178" s="40">
        <f t="shared" si="138"/>
        <v>139659.25772943368</v>
      </c>
      <c r="H178" s="40">
        <v>39</v>
      </c>
      <c r="J178" s="40">
        <v>17</v>
      </c>
      <c r="K178" s="40">
        <f t="shared" si="139"/>
        <v>193740.74322621565</v>
      </c>
      <c r="L178" s="40">
        <f t="shared" si="140"/>
        <v>192652.54344927426</v>
      </c>
      <c r="M178" s="40">
        <f t="shared" si="141"/>
        <v>191571.57435924502</v>
      </c>
      <c r="O178" s="40">
        <v>37</v>
      </c>
      <c r="Q178" s="40">
        <v>17</v>
      </c>
      <c r="R178" s="40">
        <f t="shared" si="142"/>
        <v>133993.8527944384</v>
      </c>
      <c r="S178" s="40">
        <f t="shared" si="143"/>
        <v>133243.05634835706</v>
      </c>
      <c r="T178" s="40">
        <f t="shared" si="144"/>
        <v>132497.24451253965</v>
      </c>
      <c r="V178" s="40">
        <v>33</v>
      </c>
      <c r="X178" s="40">
        <v>17</v>
      </c>
      <c r="Y178" s="40">
        <f t="shared" si="145"/>
        <v>112265.1199088538</v>
      </c>
      <c r="Z178" s="40">
        <f t="shared" si="146"/>
        <v>111636.07423781269</v>
      </c>
      <c r="AA178" s="40">
        <f t="shared" si="147"/>
        <v>111011.20486185755</v>
      </c>
    </row>
    <row r="179" spans="1:27">
      <c r="A179" s="40">
        <v>38</v>
      </c>
      <c r="C179" s="40">
        <v>18</v>
      </c>
      <c r="D179" s="40">
        <f t="shared" si="136"/>
        <v>150236.15872664656</v>
      </c>
      <c r="E179" s="40">
        <f t="shared" si="137"/>
        <v>149347.59493218985</v>
      </c>
      <c r="F179" s="40">
        <f t="shared" si="138"/>
        <v>148465.29630330633</v>
      </c>
      <c r="H179" s="40">
        <v>39</v>
      </c>
      <c r="J179" s="40">
        <v>18</v>
      </c>
      <c r="K179" s="40">
        <f t="shared" si="139"/>
        <v>206236.94083589589</v>
      </c>
      <c r="L179" s="40">
        <f t="shared" si="140"/>
        <v>205013.92184583226</v>
      </c>
      <c r="M179" s="40">
        <f t="shared" si="141"/>
        <v>203799.53446501578</v>
      </c>
      <c r="O179" s="40">
        <v>37</v>
      </c>
      <c r="Q179" s="40">
        <v>18</v>
      </c>
      <c r="R179" s="40">
        <f t="shared" si="142"/>
        <v>142531.74033040827</v>
      </c>
      <c r="S179" s="40">
        <f t="shared" si="143"/>
        <v>141688.74391002627</v>
      </c>
      <c r="T179" s="40">
        <f t="shared" si="144"/>
        <v>140851.69136467524</v>
      </c>
      <c r="V179" s="40">
        <v>33</v>
      </c>
      <c r="X179" s="40">
        <v>18</v>
      </c>
      <c r="Y179" s="40">
        <f t="shared" si="145"/>
        <v>119418.48514169341</v>
      </c>
      <c r="Z179" s="40">
        <f t="shared" si="146"/>
        <v>118712.19084353556</v>
      </c>
      <c r="AA179" s="40">
        <f t="shared" si="147"/>
        <v>118010.87654878196</v>
      </c>
    </row>
    <row r="180" spans="1:27">
      <c r="A180" s="40">
        <v>38</v>
      </c>
      <c r="C180" s="40">
        <v>19</v>
      </c>
      <c r="D180" s="40">
        <f t="shared" si="136"/>
        <v>159284.30041974923</v>
      </c>
      <c r="E180" s="40">
        <f t="shared" si="137"/>
        <v>158292.46257457326</v>
      </c>
      <c r="F180" s="40">
        <f t="shared" si="138"/>
        <v>157308.0267045701</v>
      </c>
      <c r="H180" s="40">
        <v>39</v>
      </c>
      <c r="J180" s="40">
        <v>19</v>
      </c>
      <c r="K180" s="40">
        <f t="shared" si="139"/>
        <v>218819.04980414268</v>
      </c>
      <c r="L180" s="40">
        <f t="shared" si="140"/>
        <v>217452.55885736874</v>
      </c>
      <c r="M180" s="40">
        <f t="shared" si="141"/>
        <v>216096.27684638149</v>
      </c>
      <c r="O180" s="40">
        <v>37</v>
      </c>
      <c r="Q180" s="40">
        <v>19</v>
      </c>
      <c r="R180" s="40">
        <f t="shared" si="142"/>
        <v>151115.87475719798</v>
      </c>
      <c r="S180" s="40">
        <f t="shared" si="143"/>
        <v>150174.90039126182</v>
      </c>
      <c r="T180" s="40">
        <f t="shared" si="144"/>
        <v>149240.94841202805</v>
      </c>
      <c r="V180" s="40">
        <v>33</v>
      </c>
      <c r="X180" s="40">
        <v>19</v>
      </c>
      <c r="Y180" s="40">
        <f t="shared" si="145"/>
        <v>126610.59776954424</v>
      </c>
      <c r="Z180" s="40">
        <f t="shared" si="146"/>
        <v>125822.21384132751</v>
      </c>
      <c r="AA180" s="40">
        <f t="shared" si="147"/>
        <v>125039.71353440189</v>
      </c>
    </row>
    <row r="181" spans="1:27">
      <c r="A181" s="40">
        <v>38</v>
      </c>
      <c r="C181" s="40">
        <v>20</v>
      </c>
      <c r="D181" s="40">
        <f t="shared" si="136"/>
        <v>168381.4528803562</v>
      </c>
      <c r="E181" s="40">
        <f t="shared" si="137"/>
        <v>167280.19104107644</v>
      </c>
      <c r="F181" s="40">
        <f t="shared" si="138"/>
        <v>166187.60181583915</v>
      </c>
      <c r="H181" s="40">
        <v>39</v>
      </c>
      <c r="J181" s="40">
        <v>20</v>
      </c>
      <c r="K181" s="40">
        <f t="shared" si="139"/>
        <v>231487.66077154616</v>
      </c>
      <c r="L181" s="40">
        <f t="shared" si="140"/>
        <v>229968.93735022732</v>
      </c>
      <c r="M181" s="40">
        <f t="shared" si="141"/>
        <v>228462.18840364239</v>
      </c>
      <c r="O181" s="40">
        <v>37</v>
      </c>
      <c r="Q181" s="40">
        <v>20</v>
      </c>
      <c r="R181" s="40">
        <f t="shared" si="142"/>
        <v>159746.50657879945</v>
      </c>
      <c r="S181" s="40">
        <f t="shared" si="143"/>
        <v>158701.71970563664</v>
      </c>
      <c r="T181" s="40">
        <f t="shared" si="144"/>
        <v>157665.16069707816</v>
      </c>
      <c r="V181" s="40">
        <v>33</v>
      </c>
      <c r="X181" s="40">
        <v>20</v>
      </c>
      <c r="Y181" s="40">
        <f t="shared" si="145"/>
        <v>133841.66767412925</v>
      </c>
      <c r="Z181" s="40">
        <f t="shared" si="146"/>
        <v>132966.30569931722</v>
      </c>
      <c r="AA181" s="40">
        <f t="shared" si="147"/>
        <v>132097.83734079523</v>
      </c>
    </row>
    <row r="182" spans="1:27">
      <c r="A182" s="40">
        <v>38</v>
      </c>
      <c r="C182" s="40">
        <v>21</v>
      </c>
      <c r="D182" s="40">
        <f t="shared" si="136"/>
        <v>177527.88158345813</v>
      </c>
      <c r="E182" s="40">
        <f t="shared" si="137"/>
        <v>176310.98570648162</v>
      </c>
      <c r="F182" s="40">
        <f t="shared" si="138"/>
        <v>175104.17515673849</v>
      </c>
      <c r="H182" s="40">
        <v>39</v>
      </c>
      <c r="J182" s="40">
        <v>21</v>
      </c>
      <c r="K182" s="40">
        <f t="shared" si="139"/>
        <v>244243.36843935054</v>
      </c>
      <c r="L182" s="40">
        <f t="shared" si="140"/>
        <v>242563.54320866626</v>
      </c>
      <c r="M182" s="40">
        <f t="shared" si="141"/>
        <v>240897.65821341288</v>
      </c>
      <c r="O182" s="40">
        <v>37</v>
      </c>
      <c r="Q182" s="40">
        <v>21</v>
      </c>
      <c r="R182" s="40">
        <f t="shared" si="142"/>
        <v>168423.88765610129</v>
      </c>
      <c r="S182" s="40">
        <f t="shared" si="143"/>
        <v>167269.39669589282</v>
      </c>
      <c r="T182" s="40">
        <f t="shared" si="144"/>
        <v>166124.47386664932</v>
      </c>
      <c r="V182" s="40">
        <v>33</v>
      </c>
      <c r="X182" s="40">
        <v>21</v>
      </c>
      <c r="Y182" s="40">
        <f t="shared" si="145"/>
        <v>141111.90587403078</v>
      </c>
      <c r="Z182" s="40">
        <f t="shared" si="146"/>
        <v>140144.62966412646</v>
      </c>
      <c r="AA182" s="40">
        <f t="shared" si="147"/>
        <v>139185.36999638187</v>
      </c>
    </row>
    <row r="183" spans="1:27">
      <c r="A183" s="40">
        <v>38</v>
      </c>
      <c r="C183" s="40">
        <v>22</v>
      </c>
      <c r="D183" s="40">
        <f t="shared" si="136"/>
        <v>186723.85344203518</v>
      </c>
      <c r="E183" s="40">
        <f t="shared" si="137"/>
        <v>185385.05292965853</v>
      </c>
      <c r="F183" s="40">
        <f t="shared" si="138"/>
        <v>184057.90088655823</v>
      </c>
      <c r="H183" s="40">
        <v>39</v>
      </c>
      <c r="J183" s="40">
        <v>22</v>
      </c>
      <c r="K183" s="40">
        <f t="shared" si="139"/>
        <v>257086.77159737106</v>
      </c>
      <c r="L183" s="40">
        <f t="shared" si="140"/>
        <v>255236.86535372044</v>
      </c>
      <c r="M183" s="40">
        <f t="shared" si="141"/>
        <v>253403.07754086333</v>
      </c>
      <c r="O183" s="40">
        <v>37</v>
      </c>
      <c r="Q183" s="40">
        <v>22</v>
      </c>
      <c r="R183" s="40">
        <f t="shared" si="142"/>
        <v>177148.27121423848</v>
      </c>
      <c r="S183" s="40">
        <f t="shared" si="143"/>
        <v>175878.12713839399</v>
      </c>
      <c r="T183" s="40">
        <f t="shared" si="144"/>
        <v>174619.03417442701</v>
      </c>
      <c r="V183" s="40">
        <v>33</v>
      </c>
      <c r="X183" s="40">
        <v>22</v>
      </c>
      <c r="Y183" s="40">
        <f t="shared" si="145"/>
        <v>148421.52453084843</v>
      </c>
      <c r="Z183" s="40">
        <f t="shared" si="146"/>
        <v>147357.34976460043</v>
      </c>
      <c r="AA183" s="40">
        <f t="shared" si="147"/>
        <v>146302.43403803345</v>
      </c>
    </row>
    <row r="184" spans="1:27">
      <c r="A184" s="40">
        <v>38</v>
      </c>
      <c r="C184" s="40">
        <v>23</v>
      </c>
      <c r="D184" s="40">
        <f t="shared" si="136"/>
        <v>195969.63681484619</v>
      </c>
      <c r="E184" s="40">
        <f t="shared" si="137"/>
        <v>194502.60005827982</v>
      </c>
      <c r="F184" s="40">
        <f t="shared" si="138"/>
        <v>193048.93380691888</v>
      </c>
      <c r="H184" s="40">
        <v>39</v>
      </c>
      <c r="J184" s="40">
        <v>23</v>
      </c>
      <c r="K184" s="40">
        <f t="shared" si="139"/>
        <v>270018.47315210302</v>
      </c>
      <c r="L184" s="40">
        <f t="shared" si="140"/>
        <v>267989.3957621812</v>
      </c>
      <c r="M184" s="40">
        <f t="shared" si="141"/>
        <v>265978.83985203068</v>
      </c>
      <c r="O184" s="40">
        <v>37</v>
      </c>
      <c r="Q184" s="40">
        <v>23</v>
      </c>
      <c r="R184" s="40">
        <f t="shared" si="142"/>
        <v>185919.91184998228</v>
      </c>
      <c r="S184" s="40">
        <f t="shared" si="143"/>
        <v>184528.10774759881</v>
      </c>
      <c r="T184" s="40">
        <f t="shared" si="144"/>
        <v>183148.98848348713</v>
      </c>
      <c r="V184" s="40">
        <v>33</v>
      </c>
      <c r="X184" s="40">
        <v>23</v>
      </c>
      <c r="Y184" s="40">
        <f t="shared" si="145"/>
        <v>155770.73695539052</v>
      </c>
      <c r="Z184" s="40">
        <f t="shared" si="146"/>
        <v>154604.63081555581</v>
      </c>
      <c r="AA184" s="40">
        <f t="shared" si="147"/>
        <v>153449.15251319192</v>
      </c>
    </row>
    <row r="185" spans="1:27">
      <c r="A185" s="40">
        <v>38</v>
      </c>
      <c r="C185" s="40">
        <v>24</v>
      </c>
      <c r="D185" s="40">
        <f t="shared" si="136"/>
        <v>205265.50151425993</v>
      </c>
      <c r="E185" s="40">
        <f t="shared" si="137"/>
        <v>203663.83543355908</v>
      </c>
      <c r="F185" s="40">
        <f t="shared" si="138"/>
        <v>202077.42936444771</v>
      </c>
      <c r="H185" s="40">
        <v>39</v>
      </c>
      <c r="J185" s="40">
        <v>24</v>
      </c>
      <c r="K185" s="40">
        <f t="shared" si="139"/>
        <v>283039.08015502372</v>
      </c>
      <c r="L185" s="40">
        <f t="shared" si="140"/>
        <v>280821.62948569487</v>
      </c>
      <c r="M185" s="40">
        <f t="shared" si="141"/>
        <v>278625.34082619834</v>
      </c>
      <c r="O185" s="40">
        <v>37</v>
      </c>
      <c r="Q185" s="40">
        <v>24</v>
      </c>
      <c r="R185" s="40">
        <f t="shared" si="142"/>
        <v>194739.06553916968</v>
      </c>
      <c r="S185" s="40">
        <f t="shared" si="143"/>
        <v>193219.53618055608</v>
      </c>
      <c r="T185" s="40">
        <f t="shared" si="144"/>
        <v>191714.48426883499</v>
      </c>
      <c r="V185" s="40">
        <v>33</v>
      </c>
      <c r="X185" s="40">
        <v>24</v>
      </c>
      <c r="Y185" s="40">
        <f t="shared" si="145"/>
        <v>163159.75761389887</v>
      </c>
      <c r="Z185" s="40">
        <f t="shared" si="146"/>
        <v>161886.63842154702</v>
      </c>
      <c r="AA185" s="40">
        <f t="shared" si="147"/>
        <v>160625.64898199687</v>
      </c>
    </row>
    <row r="186" spans="1:27">
      <c r="A186" s="40">
        <v>39</v>
      </c>
      <c r="B186" s="39">
        <f>B174*1.05</f>
        <v>8599.5</v>
      </c>
      <c r="C186" s="40">
        <v>25</v>
      </c>
      <c r="D186" s="40">
        <f t="shared" ref="D186:D197" si="148">($B$186+$D185)*(1+$D$161)</f>
        <v>215023.43693912882</v>
      </c>
      <c r="E186" s="40">
        <f t="shared" ref="E186:E197" si="149">($B$186+$E185)*(1+$E$161)</f>
        <v>213280.43058251156</v>
      </c>
      <c r="H186" s="40">
        <v>40</v>
      </c>
      <c r="I186" s="39">
        <f>I174*1.05</f>
        <v>11642.4</v>
      </c>
      <c r="J186" s="40">
        <v>25</v>
      </c>
      <c r="K186" s="40">
        <f t="shared" ref="K186:K197" si="150">($I$186+$K185)*(1+$K$161)</f>
        <v>296707.41533108952</v>
      </c>
      <c r="L186" s="40">
        <f t="shared" ref="L186:L197" si="151">($I$186+$L185)*(1+$L$161)</f>
        <v>294291.92966998048</v>
      </c>
      <c r="O186" s="40">
        <v>38</v>
      </c>
      <c r="P186" s="39">
        <f>P174*1.05</f>
        <v>8158.5</v>
      </c>
      <c r="Q186" s="40">
        <v>25</v>
      </c>
      <c r="R186" s="40">
        <f t="shared" ref="R186:R197" si="152">($P$186+$R185)*(1+$R$161)</f>
        <v>203996.5940191735</v>
      </c>
      <c r="S186" s="40">
        <f t="shared" ref="S186:S197" si="153">($P$186+$S185)*(1+$S$161)</f>
        <v>202342.97260392125</v>
      </c>
      <c r="V186" s="40">
        <v>34</v>
      </c>
      <c r="W186" s="39">
        <f>W174*1.05</f>
        <v>6835.5</v>
      </c>
      <c r="X186" s="40">
        <v>25</v>
      </c>
      <c r="Y186" s="40">
        <f t="shared" ref="Y186:Y197" si="154">($W$186+$Y185)*(1+$Y$161)</f>
        <v>170916.06525930748</v>
      </c>
      <c r="Z186" s="40">
        <f t="shared" ref="Z186:Z197" si="155">($W$186+$Z185)*(1+$Z$161)</f>
        <v>169530.59866815028</v>
      </c>
    </row>
    <row r="187" spans="1:27">
      <c r="A187" s="40">
        <v>39</v>
      </c>
      <c r="C187" s="40">
        <v>26</v>
      </c>
      <c r="D187" s="40">
        <f t="shared" si="148"/>
        <v>224834.2278475491</v>
      </c>
      <c r="E187" s="40">
        <f t="shared" si="149"/>
        <v>222943.10524988611</v>
      </c>
      <c r="F187" s="40"/>
      <c r="H187" s="40">
        <v>40</v>
      </c>
      <c r="J187" s="40">
        <v>26</v>
      </c>
      <c r="K187" s="40">
        <f t="shared" si="150"/>
        <v>310469.72031149076</v>
      </c>
      <c r="L187" s="40">
        <f t="shared" si="151"/>
        <v>307846.41923041793</v>
      </c>
      <c r="M187" s="40"/>
      <c r="O187" s="40">
        <v>38</v>
      </c>
      <c r="Q187" s="40">
        <v>26</v>
      </c>
      <c r="R187" s="40">
        <f t="shared" si="152"/>
        <v>213304.26744511069</v>
      </c>
      <c r="S187" s="40">
        <f t="shared" si="153"/>
        <v>211510.12549348173</v>
      </c>
      <c r="V187" s="40">
        <v>34</v>
      </c>
      <c r="X187" s="40">
        <v>26</v>
      </c>
      <c r="Y187" s="40">
        <f t="shared" si="154"/>
        <v>178714.38623779538</v>
      </c>
      <c r="Z187" s="40">
        <f t="shared" si="155"/>
        <v>177211.18622426852</v>
      </c>
      <c r="AA187" s="40"/>
    </row>
    <row r="188" spans="1:27">
      <c r="A188" s="40">
        <v>39</v>
      </c>
      <c r="C188" s="40">
        <v>27</v>
      </c>
      <c r="D188" s="40">
        <f t="shared" si="148"/>
        <v>234698.16054005665</v>
      </c>
      <c r="E188" s="40">
        <f t="shared" si="149"/>
        <v>232652.08023337516</v>
      </c>
      <c r="F188" s="40"/>
      <c r="H188" s="40">
        <v>40</v>
      </c>
      <c r="J188" s="40">
        <v>27</v>
      </c>
      <c r="K188" s="40">
        <f t="shared" si="150"/>
        <v>324326.64113863226</v>
      </c>
      <c r="L188" s="40">
        <f t="shared" si="151"/>
        <v>321485.62435060809</v>
      </c>
      <c r="M188" s="40"/>
      <c r="O188" s="40">
        <v>38</v>
      </c>
      <c r="Q188" s="40">
        <v>27</v>
      </c>
      <c r="R188" s="40">
        <f t="shared" si="152"/>
        <v>222662.35743543837</v>
      </c>
      <c r="S188" s="40">
        <f t="shared" si="153"/>
        <v>220721.20432397135</v>
      </c>
      <c r="V188" s="40">
        <v>34</v>
      </c>
      <c r="X188" s="40">
        <v>27</v>
      </c>
      <c r="Y188" s="40">
        <f t="shared" si="154"/>
        <v>186554.94812158344</v>
      </c>
      <c r="Z188" s="40">
        <f t="shared" si="155"/>
        <v>184928.57659575981</v>
      </c>
      <c r="AA188" s="40"/>
    </row>
    <row r="189" spans="1:27">
      <c r="A189" s="40">
        <v>39</v>
      </c>
      <c r="C189" s="40">
        <v>28</v>
      </c>
      <c r="D189" s="40">
        <f t="shared" si="148"/>
        <v>244615.52286798196</v>
      </c>
      <c r="E189" s="40">
        <f t="shared" si="149"/>
        <v>242407.57738866011</v>
      </c>
      <c r="F189" s="40"/>
      <c r="H189" s="40">
        <v>40</v>
      </c>
      <c r="J189" s="40">
        <v>28</v>
      </c>
      <c r="K189" s="40">
        <f t="shared" si="150"/>
        <v>338278.82829646039</v>
      </c>
      <c r="L189" s="40">
        <f t="shared" si="151"/>
        <v>335210.07450279943</v>
      </c>
      <c r="M189" s="40"/>
      <c r="O189" s="40">
        <v>38</v>
      </c>
      <c r="Q189" s="40">
        <v>28</v>
      </c>
      <c r="R189" s="40">
        <f t="shared" si="152"/>
        <v>232071.13707988031</v>
      </c>
      <c r="S189" s="40">
        <f t="shared" si="153"/>
        <v>229976.41957385707</v>
      </c>
      <c r="V189" s="40">
        <v>34</v>
      </c>
      <c r="X189" s="40">
        <v>28</v>
      </c>
      <c r="Y189" s="40">
        <f t="shared" si="154"/>
        <v>194437.97971557535</v>
      </c>
      <c r="Z189" s="40">
        <f t="shared" si="155"/>
        <v>192682.94612944784</v>
      </c>
      <c r="AA189" s="40"/>
    </row>
    <row r="190" spans="1:27">
      <c r="A190" s="40">
        <v>39</v>
      </c>
      <c r="C190" s="40">
        <v>29</v>
      </c>
      <c r="D190" s="40">
        <f t="shared" si="148"/>
        <v>254586.60424185017</v>
      </c>
      <c r="E190" s="40">
        <f t="shared" si="149"/>
        <v>252209.81963448078</v>
      </c>
      <c r="F190" s="40"/>
      <c r="H190" s="40">
        <v>40</v>
      </c>
      <c r="J190" s="40">
        <v>29</v>
      </c>
      <c r="K190" s="40">
        <f t="shared" si="150"/>
        <v>352326.93674099859</v>
      </c>
      <c r="L190" s="40">
        <f t="shared" si="151"/>
        <v>349020.30246844195</v>
      </c>
      <c r="M190" s="40"/>
      <c r="O190" s="40">
        <v>38</v>
      </c>
      <c r="Q190" s="40">
        <v>29</v>
      </c>
      <c r="R190" s="40">
        <f t="shared" si="152"/>
        <v>241530.88094739633</v>
      </c>
      <c r="S190" s="40">
        <f t="shared" si="153"/>
        <v>239275.98273014848</v>
      </c>
      <c r="V190" s="40">
        <v>34</v>
      </c>
      <c r="X190" s="40">
        <v>29</v>
      </c>
      <c r="Y190" s="40">
        <f t="shared" si="154"/>
        <v>202363.71106403469</v>
      </c>
      <c r="Z190" s="40">
        <f t="shared" si="155"/>
        <v>200474.47201715145</v>
      </c>
      <c r="AA190" s="40"/>
    </row>
    <row r="191" spans="1:27">
      <c r="A191" s="40">
        <v>39</v>
      </c>
      <c r="C191" s="40">
        <v>30</v>
      </c>
      <c r="D191" s="40">
        <f t="shared" si="148"/>
        <v>264611.69563982688</v>
      </c>
      <c r="E191" s="40">
        <f t="shared" si="149"/>
        <v>262059.03095772935</v>
      </c>
      <c r="F191" s="40"/>
      <c r="H191" s="40">
        <v>40</v>
      </c>
      <c r="J191" s="40">
        <v>30</v>
      </c>
      <c r="K191" s="40">
        <f t="shared" si="150"/>
        <v>366471.62593109295</v>
      </c>
      <c r="L191" s="40">
        <f t="shared" si="151"/>
        <v>362916.84435886977</v>
      </c>
      <c r="M191" s="40"/>
      <c r="O191" s="40">
        <v>38</v>
      </c>
      <c r="Q191" s="40">
        <v>30</v>
      </c>
      <c r="R191" s="40">
        <f t="shared" si="152"/>
        <v>251041.86509419471</v>
      </c>
      <c r="S191" s="40">
        <f t="shared" si="153"/>
        <v>248620.10629323046</v>
      </c>
      <c r="V191" s="40">
        <v>34</v>
      </c>
      <c r="X191" s="40">
        <v>30</v>
      </c>
      <c r="Y191" s="40">
        <f t="shared" si="154"/>
        <v>210332.37345729821</v>
      </c>
      <c r="Z191" s="40">
        <f t="shared" si="155"/>
        <v>208303.33229973365</v>
      </c>
      <c r="AA191" s="40"/>
    </row>
    <row r="192" spans="1:27">
      <c r="A192" s="40">
        <v>39</v>
      </c>
      <c r="C192" s="40">
        <v>31</v>
      </c>
      <c r="D192" s="40">
        <f t="shared" si="148"/>
        <v>274691.08961620927</v>
      </c>
      <c r="E192" s="40">
        <f t="shared" si="149"/>
        <v>271955.43641856848</v>
      </c>
      <c r="F192" s="40"/>
      <c r="H192" s="40">
        <v>40</v>
      </c>
      <c r="J192" s="40">
        <v>31</v>
      </c>
      <c r="K192" s="40">
        <f t="shared" si="150"/>
        <v>380713.55985936924</v>
      </c>
      <c r="L192" s="40">
        <f t="shared" si="151"/>
        <v>376900.23963611276</v>
      </c>
      <c r="M192" s="40"/>
      <c r="O192" s="40">
        <v>38</v>
      </c>
      <c r="Q192" s="40">
        <v>31</v>
      </c>
      <c r="R192" s="40">
        <f t="shared" si="152"/>
        <v>260604.36707178826</v>
      </c>
      <c r="S192" s="40">
        <f t="shared" si="153"/>
        <v>258009.00378171887</v>
      </c>
      <c r="V192" s="40">
        <v>34</v>
      </c>
      <c r="X192" s="40">
        <v>31</v>
      </c>
      <c r="Y192" s="40">
        <f t="shared" si="154"/>
        <v>218344.19943852522</v>
      </c>
      <c r="Z192" s="40">
        <f t="shared" si="155"/>
        <v>216169.70587116989</v>
      </c>
      <c r="AA192" s="40"/>
    </row>
    <row r="193" spans="1:27">
      <c r="A193" s="40">
        <v>39</v>
      </c>
      <c r="C193" s="40">
        <v>32</v>
      </c>
      <c r="D193" s="40">
        <f t="shared" si="148"/>
        <v>284825.08030996373</v>
      </c>
      <c r="E193" s="40">
        <f t="shared" si="149"/>
        <v>281899.26215557416</v>
      </c>
      <c r="F193" s="40"/>
      <c r="H193" s="40">
        <v>40</v>
      </c>
      <c r="J193" s="40">
        <v>32</v>
      </c>
      <c r="K193" s="40">
        <f t="shared" si="150"/>
        <v>395053.40708340239</v>
      </c>
      <c r="L193" s="40">
        <f t="shared" si="151"/>
        <v>390971.03113383852</v>
      </c>
      <c r="M193" s="40"/>
      <c r="O193" s="40">
        <v>38</v>
      </c>
      <c r="Q193" s="40">
        <v>32</v>
      </c>
      <c r="R193" s="40">
        <f t="shared" si="152"/>
        <v>270218.66593509383</v>
      </c>
      <c r="S193" s="40">
        <f t="shared" si="153"/>
        <v>267442.88973733963</v>
      </c>
      <c r="V193" s="40">
        <v>34</v>
      </c>
      <c r="X193" s="40">
        <v>32</v>
      </c>
      <c r="Y193" s="40">
        <f t="shared" si="154"/>
        <v>226399.4228104839</v>
      </c>
      <c r="Z193" s="40">
        <f t="shared" si="155"/>
        <v>224073.77248263592</v>
      </c>
      <c r="AA193" s="40"/>
    </row>
    <row r="194" spans="1:27">
      <c r="A194" s="40">
        <v>39</v>
      </c>
      <c r="C194" s="40">
        <v>33</v>
      </c>
      <c r="D194" s="40">
        <f t="shared" si="148"/>
        <v>295013.96345330938</v>
      </c>
      <c r="E194" s="40">
        <f t="shared" si="149"/>
        <v>291890.73539090296</v>
      </c>
      <c r="F194" s="40"/>
      <c r="H194" s="40">
        <v>40</v>
      </c>
      <c r="J194" s="40">
        <v>33</v>
      </c>
      <c r="K194" s="40">
        <f t="shared" si="150"/>
        <v>409491.84075710078</v>
      </c>
      <c r="L194" s="40">
        <f t="shared" si="151"/>
        <v>405129.76507842506</v>
      </c>
      <c r="M194" s="40"/>
      <c r="O194" s="40">
        <v>38</v>
      </c>
      <c r="Q194" s="40">
        <v>33</v>
      </c>
      <c r="R194" s="40">
        <f t="shared" si="152"/>
        <v>279885.04225057556</v>
      </c>
      <c r="S194" s="40">
        <f t="shared" si="153"/>
        <v>276921.9797298311</v>
      </c>
      <c r="V194" s="40">
        <v>34</v>
      </c>
      <c r="X194" s="40">
        <v>33</v>
      </c>
      <c r="Y194" s="40">
        <f t="shared" si="154"/>
        <v>234498.278642374</v>
      </c>
      <c r="Z194" s="40">
        <f t="shared" si="155"/>
        <v>232015.71274661523</v>
      </c>
      <c r="AA194" s="40"/>
    </row>
    <row r="195" spans="1:27">
      <c r="A195" s="40">
        <v>39</v>
      </c>
      <c r="C195" s="40">
        <v>34</v>
      </c>
      <c r="D195" s="40">
        <f t="shared" si="148"/>
        <v>305258.03638034815</v>
      </c>
      <c r="E195" s="40">
        <f t="shared" si="149"/>
        <v>301930.08443548437</v>
      </c>
      <c r="F195" s="40"/>
      <c r="H195" s="40">
        <v>40</v>
      </c>
      <c r="J195" s="40">
        <v>34</v>
      </c>
      <c r="K195" s="40">
        <f t="shared" si="150"/>
        <v>424029.53866230586</v>
      </c>
      <c r="L195" s="40">
        <f t="shared" si="151"/>
        <v>419376.99111016525</v>
      </c>
      <c r="M195" s="40"/>
      <c r="O195" s="40">
        <v>38</v>
      </c>
      <c r="Q195" s="40">
        <v>34</v>
      </c>
      <c r="R195" s="40">
        <f t="shared" si="152"/>
        <v>289603.7781044328</v>
      </c>
      <c r="S195" s="40">
        <f t="shared" si="153"/>
        <v>286446.49036186992</v>
      </c>
      <c r="V195" s="40">
        <v>34</v>
      </c>
      <c r="X195" s="40">
        <v>34</v>
      </c>
      <c r="Y195" s="40">
        <f t="shared" si="154"/>
        <v>242641.00327668685</v>
      </c>
      <c r="Z195" s="40">
        <f t="shared" si="155"/>
        <v>239995.70814102612</v>
      </c>
      <c r="AA195" s="40"/>
    </row>
    <row r="196" spans="1:27">
      <c r="A196" s="40">
        <v>39</v>
      </c>
      <c r="C196" s="40">
        <v>35</v>
      </c>
      <c r="D196" s="40">
        <f t="shared" si="148"/>
        <v>315557.59803574166</v>
      </c>
      <c r="E196" s="40">
        <f t="shared" si="149"/>
        <v>312017.53869423777</v>
      </c>
      <c r="F196" s="40"/>
      <c r="H196" s="40">
        <v>40</v>
      </c>
      <c r="J196" s="40">
        <v>35</v>
      </c>
      <c r="K196" s="40">
        <f t="shared" si="150"/>
        <v>438667.18324060924</v>
      </c>
      <c r="L196" s="40">
        <f t="shared" si="151"/>
        <v>433713.26230460382</v>
      </c>
      <c r="M196" s="40"/>
      <c r="O196" s="40">
        <v>38</v>
      </c>
      <c r="Q196" s="40">
        <v>35</v>
      </c>
      <c r="R196" s="40">
        <f t="shared" si="152"/>
        <v>299375.15711083182</v>
      </c>
      <c r="S196" s="40">
        <f t="shared" si="153"/>
        <v>296016.63927402056</v>
      </c>
      <c r="V196" s="40">
        <v>34</v>
      </c>
      <c r="X196" s="40">
        <v>35</v>
      </c>
      <c r="Y196" s="40">
        <f t="shared" si="154"/>
        <v>250827.83433610224</v>
      </c>
      <c r="Z196" s="40">
        <f t="shared" si="155"/>
        <v>248013.94101336855</v>
      </c>
      <c r="AA196" s="40"/>
    </row>
    <row r="197" spans="1:27">
      <c r="A197" s="40">
        <v>39</v>
      </c>
      <c r="C197" s="40">
        <v>36</v>
      </c>
      <c r="D197" s="40">
        <f t="shared" si="148"/>
        <v>325912.94898343523</v>
      </c>
      <c r="E197" s="40">
        <f t="shared" si="149"/>
        <v>322153.32867131435</v>
      </c>
      <c r="F197" s="40"/>
      <c r="H197" s="40">
        <v>40</v>
      </c>
      <c r="J197" s="40">
        <v>36</v>
      </c>
      <c r="K197" s="40">
        <f t="shared" si="150"/>
        <v>453405.46162538842</v>
      </c>
      <c r="L197" s="40">
        <f t="shared" si="151"/>
        <v>448139.13519400766</v>
      </c>
      <c r="M197" s="40"/>
      <c r="O197" s="40">
        <v>38</v>
      </c>
      <c r="Q197" s="40">
        <v>36</v>
      </c>
      <c r="R197" s="40">
        <f t="shared" si="152"/>
        <v>309199.46442018216</v>
      </c>
      <c r="S197" s="40">
        <f t="shared" si="153"/>
        <v>305632.64514970861</v>
      </c>
      <c r="V197" s="40">
        <v>34</v>
      </c>
      <c r="X197" s="40">
        <v>36</v>
      </c>
      <c r="Y197" s="40">
        <f t="shared" si="154"/>
        <v>259059.01073042277</v>
      </c>
      <c r="Z197" s="40">
        <f t="shared" si="155"/>
        <v>256070.59458489096</v>
      </c>
      <c r="AA197" s="40"/>
    </row>
    <row r="198" spans="1:27">
      <c r="A198" s="40">
        <v>40</v>
      </c>
      <c r="B198" s="39">
        <f>B186*1.05</f>
        <v>9029.4750000000004</v>
      </c>
      <c r="C198" s="40">
        <v>37</v>
      </c>
      <c r="D198" s="40">
        <f t="shared" ref="D198:D209" si="156">($B$198+$D197)*(1+$D$161)</f>
        <v>336756.69544667879</v>
      </c>
      <c r="H198" s="40">
        <v>41</v>
      </c>
      <c r="I198" s="39">
        <f>I186*1.05</f>
        <v>12224.52</v>
      </c>
      <c r="J198" s="40">
        <v>37</v>
      </c>
      <c r="K198" s="40">
        <f t="shared" ref="K198:K209" si="157">($I$198+$K197)*(1+$K$161)</f>
        <v>468831.18774906296</v>
      </c>
      <c r="M198" s="40"/>
      <c r="O198" s="40">
        <v>39</v>
      </c>
      <c r="P198" s="39">
        <f>P186*1.05</f>
        <v>8566.4250000000011</v>
      </c>
      <c r="Q198" s="40">
        <v>37</v>
      </c>
      <c r="R198" s="40">
        <f t="shared" ref="R198:R209" si="158">($P$198+$R197)*(1+$R$161)</f>
        <v>319487.12132120813</v>
      </c>
      <c r="V198" s="40">
        <v>35</v>
      </c>
      <c r="W198" s="39">
        <f>W186*1.05</f>
        <v>7177.2750000000005</v>
      </c>
      <c r="X198" s="40">
        <v>37</v>
      </c>
      <c r="Y198" s="40">
        <f t="shared" ref="Y198:Y209" si="159">($W$198+$Y197)*(1+$Y$161)</f>
        <v>267678.39894479589</v>
      </c>
    </row>
    <row r="199" spans="1:27">
      <c r="A199" s="40">
        <v>40</v>
      </c>
      <c r="C199" s="40">
        <v>38</v>
      </c>
      <c r="D199" s="40">
        <f t="shared" si="156"/>
        <v>347659.17886993161</v>
      </c>
      <c r="H199" s="40">
        <v>41</v>
      </c>
      <c r="J199" s="40">
        <v>38</v>
      </c>
      <c r="K199" s="40">
        <f t="shared" si="157"/>
        <v>484362.96573983779</v>
      </c>
      <c r="L199" s="40"/>
      <c r="M199" s="40"/>
      <c r="O199" s="40">
        <v>39</v>
      </c>
      <c r="Q199" s="40">
        <v>38</v>
      </c>
      <c r="R199" s="40">
        <f t="shared" si="158"/>
        <v>329830.50303044799</v>
      </c>
      <c r="V199" s="40">
        <v>35</v>
      </c>
      <c r="X199" s="40">
        <v>38</v>
      </c>
      <c r="Y199" s="40">
        <f t="shared" si="159"/>
        <v>276344.47551199689</v>
      </c>
    </row>
    <row r="200" spans="1:27">
      <c r="A200" s="40">
        <v>40</v>
      </c>
      <c r="C200" s="40">
        <v>39</v>
      </c>
      <c r="D200" s="40">
        <f t="shared" si="156"/>
        <v>358620.71741172706</v>
      </c>
      <c r="H200" s="40">
        <v>41</v>
      </c>
      <c r="J200" s="40">
        <v>39</v>
      </c>
      <c r="K200" s="40">
        <f t="shared" si="157"/>
        <v>500001.52470429917</v>
      </c>
      <c r="L200" s="40"/>
      <c r="M200" s="40"/>
      <c r="O200" s="40">
        <v>39</v>
      </c>
      <c r="Q200" s="40">
        <v>39</v>
      </c>
      <c r="R200" s="40">
        <f t="shared" si="158"/>
        <v>340229.91139061289</v>
      </c>
      <c r="V200" s="40">
        <v>35</v>
      </c>
      <c r="X200" s="40">
        <v>39</v>
      </c>
      <c r="Y200" s="40">
        <f t="shared" si="159"/>
        <v>285057.4933272702</v>
      </c>
    </row>
    <row r="201" spans="1:27">
      <c r="A201" s="40">
        <v>40</v>
      </c>
      <c r="C201" s="40">
        <v>40</v>
      </c>
      <c r="D201" s="40">
        <f t="shared" si="156"/>
        <v>369641.63095395721</v>
      </c>
      <c r="H201" s="40">
        <v>41</v>
      </c>
      <c r="J201" s="40">
        <v>40</v>
      </c>
      <c r="K201" s="40">
        <f t="shared" si="157"/>
        <v>515747.59876164125</v>
      </c>
      <c r="L201" s="40"/>
      <c r="M201" s="40"/>
      <c r="O201" s="40">
        <v>39</v>
      </c>
      <c r="Q201" s="40">
        <v>40</v>
      </c>
      <c r="R201" s="40">
        <f t="shared" si="158"/>
        <v>350685.64987939538</v>
      </c>
      <c r="V201" s="40">
        <v>35</v>
      </c>
      <c r="X201" s="40">
        <v>40</v>
      </c>
      <c r="Y201" s="40">
        <f t="shared" si="159"/>
        <v>293817.7066557096</v>
      </c>
    </row>
    <row r="202" spans="1:27">
      <c r="A202" s="40">
        <v>40</v>
      </c>
      <c r="C202" s="40">
        <v>41</v>
      </c>
      <c r="D202" s="40">
        <f t="shared" si="156"/>
        <v>380722.24111120775</v>
      </c>
      <c r="H202" s="40">
        <v>41</v>
      </c>
      <c r="J202" s="40">
        <v>41</v>
      </c>
      <c r="K202" s="40">
        <f t="shared" si="157"/>
        <v>531601.92707812751</v>
      </c>
      <c r="L202" s="40"/>
      <c r="M202" s="40"/>
      <c r="O202" s="40">
        <v>39</v>
      </c>
      <c r="Q202" s="40">
        <v>41</v>
      </c>
      <c r="R202" s="40">
        <f t="shared" si="158"/>
        <v>361198.02361832542</v>
      </c>
      <c r="V202" s="40">
        <v>35</v>
      </c>
      <c r="X202" s="40">
        <v>41</v>
      </c>
      <c r="Y202" s="40">
        <f t="shared" si="159"/>
        <v>302625.37113967806</v>
      </c>
    </row>
    <row r="203" spans="1:27">
      <c r="A203" s="40">
        <v>40</v>
      </c>
      <c r="C203" s="40">
        <v>42</v>
      </c>
      <c r="D203" s="40">
        <f t="shared" si="156"/>
        <v>391862.87124014343</v>
      </c>
      <c r="H203" s="40">
        <v>41</v>
      </c>
      <c r="J203" s="40">
        <v>42</v>
      </c>
      <c r="K203" s="40">
        <f t="shared" si="157"/>
        <v>547565.25390178966</v>
      </c>
      <c r="L203" s="40"/>
      <c r="M203" s="40"/>
      <c r="O203" s="40">
        <v>39</v>
      </c>
      <c r="Q203" s="40">
        <v>42</v>
      </c>
      <c r="R203" s="40">
        <f t="shared" si="158"/>
        <v>371767.33938167465</v>
      </c>
      <c r="V203" s="40">
        <v>35</v>
      </c>
      <c r="X203" s="40">
        <v>42</v>
      </c>
      <c r="Y203" s="40">
        <f t="shared" si="159"/>
        <v>311480.74380626797</v>
      </c>
    </row>
    <row r="204" spans="1:27">
      <c r="A204" s="40">
        <v>40</v>
      </c>
      <c r="C204" s="40">
        <v>43</v>
      </c>
      <c r="D204" s="40">
        <f t="shared" si="156"/>
        <v>403063.84644894418</v>
      </c>
      <c r="H204" s="40">
        <v>41</v>
      </c>
      <c r="J204" s="40">
        <v>43</v>
      </c>
      <c r="K204" s="40">
        <f t="shared" si="157"/>
        <v>563638.32859736448</v>
      </c>
      <c r="L204" s="40"/>
      <c r="M204" s="40"/>
      <c r="O204" s="40">
        <v>39</v>
      </c>
      <c r="Q204" s="40">
        <v>43</v>
      </c>
      <c r="R204" s="40">
        <f t="shared" si="158"/>
        <v>382393.90560540871</v>
      </c>
      <c r="V204" s="40">
        <v>35</v>
      </c>
      <c r="X204" s="40">
        <v>43</v>
      </c>
      <c r="Y204" s="40">
        <f t="shared" si="159"/>
        <v>320384.08307480195</v>
      </c>
    </row>
    <row r="205" spans="1:27">
      <c r="A205" s="40">
        <v>40</v>
      </c>
      <c r="C205" s="40">
        <v>44</v>
      </c>
      <c r="D205" s="40">
        <f t="shared" si="156"/>
        <v>414325.49360679259</v>
      </c>
      <c r="H205" s="40">
        <v>41</v>
      </c>
      <c r="J205" s="40">
        <v>44</v>
      </c>
      <c r="K205" s="40">
        <f t="shared" si="157"/>
        <v>579821.90568147134</v>
      </c>
      <c r="L205" s="40"/>
      <c r="M205" s="40"/>
      <c r="O205" s="40">
        <v>39</v>
      </c>
      <c r="Q205" s="40">
        <v>44</v>
      </c>
      <c r="R205" s="40">
        <f t="shared" si="158"/>
        <v>393078.03239618801</v>
      </c>
      <c r="V205" s="40">
        <v>35</v>
      </c>
      <c r="X205" s="40">
        <v>44</v>
      </c>
      <c r="Y205" s="40">
        <f t="shared" si="159"/>
        <v>329335.64876437379</v>
      </c>
    </row>
    <row r="206" spans="1:27">
      <c r="A206" s="40">
        <v>40</v>
      </c>
      <c r="C206" s="40">
        <v>45</v>
      </c>
      <c r="D206" s="40">
        <f t="shared" si="156"/>
        <v>425648.14135341265</v>
      </c>
      <c r="H206" s="40">
        <v>41</v>
      </c>
      <c r="J206" s="40">
        <v>45</v>
      </c>
      <c r="K206" s="40">
        <f t="shared" si="157"/>
        <v>596116.74485803151</v>
      </c>
      <c r="L206" s="40"/>
      <c r="M206" s="40"/>
      <c r="O206" s="40">
        <v>39</v>
      </c>
      <c r="Q206" s="40">
        <v>45</v>
      </c>
      <c r="R206" s="40">
        <f t="shared" si="158"/>
        <v>403820.03154041735</v>
      </c>
      <c r="V206" s="40">
        <v>35</v>
      </c>
      <c r="X206" s="40">
        <v>45</v>
      </c>
      <c r="Y206" s="40">
        <f t="shared" si="159"/>
        <v>338335.70210143086</v>
      </c>
    </row>
    <row r="207" spans="1:27">
      <c r="A207" s="40">
        <v>40</v>
      </c>
      <c r="C207" s="40">
        <v>46</v>
      </c>
      <c r="D207" s="40">
        <f t="shared" si="156"/>
        <v>437032.12010866025</v>
      </c>
      <c r="H207" s="40">
        <v>41</v>
      </c>
      <c r="J207" s="40">
        <v>46</v>
      </c>
      <c r="K207" s="40">
        <f t="shared" si="157"/>
        <v>612523.61105393048</v>
      </c>
      <c r="L207" s="40"/>
      <c r="M207" s="40"/>
      <c r="O207" s="40">
        <v>39</v>
      </c>
      <c r="Q207" s="40">
        <v>46</v>
      </c>
      <c r="R207" s="40">
        <f t="shared" si="158"/>
        <v>414620.21651334455</v>
      </c>
      <c r="V207" s="40">
        <v>35</v>
      </c>
      <c r="X207" s="40">
        <v>46</v>
      </c>
      <c r="Y207" s="40">
        <f t="shared" si="159"/>
        <v>347384.50572739693</v>
      </c>
    </row>
    <row r="208" spans="1:27">
      <c r="A208" s="40">
        <v>40</v>
      </c>
      <c r="C208" s="40">
        <v>47</v>
      </c>
      <c r="D208" s="40">
        <f t="shared" si="156"/>
        <v>448477.76208216546</v>
      </c>
      <c r="H208" s="40">
        <v>41</v>
      </c>
      <c r="J208" s="40">
        <v>47</v>
      </c>
      <c r="K208" s="40">
        <f t="shared" si="157"/>
        <v>629043.27445492626</v>
      </c>
      <c r="L208" s="40"/>
      <c r="M208" s="40"/>
      <c r="O208" s="40">
        <v>39</v>
      </c>
      <c r="Q208" s="40">
        <v>47</v>
      </c>
      <c r="R208" s="40">
        <f t="shared" si="158"/>
        <v>425478.90248820849</v>
      </c>
      <c r="V208" s="40">
        <v>35</v>
      </c>
      <c r="X208" s="40">
        <v>47</v>
      </c>
      <c r="Y208" s="40">
        <f t="shared" si="159"/>
        <v>356482.32370633702</v>
      </c>
    </row>
    <row r="209" spans="1:25">
      <c r="A209" s="40">
        <v>40</v>
      </c>
      <c r="C209" s="40">
        <v>48</v>
      </c>
      <c r="D209" s="40">
        <f t="shared" si="156"/>
        <v>459985.40128302714</v>
      </c>
      <c r="H209" s="40">
        <v>41</v>
      </c>
      <c r="J209" s="40">
        <v>48</v>
      </c>
      <c r="K209" s="40">
        <f t="shared" si="157"/>
        <v>645676.5105418039</v>
      </c>
      <c r="L209" s="40"/>
      <c r="M209" s="40"/>
      <c r="O209" s="40">
        <v>39</v>
      </c>
      <c r="Q209" s="40">
        <v>48</v>
      </c>
      <c r="R209" s="40">
        <f t="shared" si="158"/>
        <v>436396.40634543623</v>
      </c>
      <c r="V209" s="40">
        <v>35</v>
      </c>
      <c r="X209" s="40">
        <v>48</v>
      </c>
      <c r="Y209" s="40">
        <f t="shared" si="159"/>
        <v>365629.42153266299</v>
      </c>
    </row>
  </sheetData>
  <mergeCells count="16">
    <mergeCell ref="O159:Q159"/>
    <mergeCell ref="V159:X159"/>
    <mergeCell ref="A53:C53"/>
    <mergeCell ref="A107:C107"/>
    <mergeCell ref="H107:J107"/>
    <mergeCell ref="O107:Q107"/>
    <mergeCell ref="V107:X107"/>
    <mergeCell ref="A159:C159"/>
    <mergeCell ref="H159:J159"/>
    <mergeCell ref="A1:C1"/>
    <mergeCell ref="H1:J1"/>
    <mergeCell ref="O1:Q1"/>
    <mergeCell ref="V1:X1"/>
    <mergeCell ref="H53:J53"/>
    <mergeCell ref="O53:Q53"/>
    <mergeCell ref="V53:X53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215"/>
  <sheetViews>
    <sheetView workbookViewId="0"/>
  </sheetViews>
  <sheetFormatPr defaultColWidth="14.42578125" defaultRowHeight="15.75" customHeight="1"/>
  <cols>
    <col min="1" max="1" width="18.5703125" customWidth="1"/>
    <col min="4" max="4" width="15.7109375" customWidth="1"/>
    <col min="6" max="6" width="16" customWidth="1"/>
    <col min="7" max="7" width="18.85546875" customWidth="1"/>
    <col min="8" max="8" width="22.42578125" customWidth="1"/>
    <col min="10" max="10" width="21.85546875" customWidth="1"/>
    <col min="12" max="12" width="19.42578125" customWidth="1"/>
    <col min="13" max="13" width="16.140625" customWidth="1"/>
    <col min="14" max="14" width="15.85546875" customWidth="1"/>
    <col min="15" max="15" width="37.140625" customWidth="1"/>
    <col min="16" max="17" width="16.85546875" customWidth="1"/>
    <col min="18" max="18" width="16.42578125" customWidth="1"/>
    <col min="19" max="19" width="14.85546875" customWidth="1"/>
    <col min="20" max="20" width="15.7109375" customWidth="1"/>
    <col min="21" max="21" width="16.140625" customWidth="1"/>
    <col min="22" max="22" width="19.7109375" customWidth="1"/>
    <col min="24" max="24" width="19.7109375" customWidth="1"/>
    <col min="25" max="25" width="15.28515625" customWidth="1"/>
    <col min="26" max="26" width="15.42578125" customWidth="1"/>
    <col min="27" max="27" width="16.42578125" customWidth="1"/>
    <col min="29" max="29" width="18.5703125" customWidth="1"/>
    <col min="32" max="32" width="15.5703125" customWidth="1"/>
    <col min="33" max="33" width="15.42578125" customWidth="1"/>
    <col min="34" max="34" width="16.42578125" customWidth="1"/>
  </cols>
  <sheetData>
    <row r="1" spans="1:30">
      <c r="A1" s="12" t="s">
        <v>46</v>
      </c>
      <c r="B1" s="13"/>
      <c r="C1" s="13"/>
      <c r="D1" s="14" t="s">
        <v>7</v>
      </c>
      <c r="E1" s="14" t="s">
        <v>8</v>
      </c>
      <c r="F1" s="14" t="s">
        <v>9</v>
      </c>
      <c r="G1" s="15"/>
      <c r="H1" s="12" t="s">
        <v>47</v>
      </c>
      <c r="I1" s="13"/>
      <c r="J1" s="13"/>
      <c r="K1" s="14" t="s">
        <v>7</v>
      </c>
      <c r="L1" s="14" t="s">
        <v>8</v>
      </c>
      <c r="M1" s="14" t="s">
        <v>9</v>
      </c>
      <c r="O1" s="12" t="s">
        <v>48</v>
      </c>
      <c r="P1" s="9"/>
      <c r="Q1" s="16"/>
      <c r="R1" s="14" t="s">
        <v>7</v>
      </c>
      <c r="S1" s="14" t="s">
        <v>8</v>
      </c>
      <c r="T1" s="14" t="s">
        <v>9</v>
      </c>
      <c r="U1" s="15"/>
      <c r="V1" s="12" t="s">
        <v>49</v>
      </c>
      <c r="W1" s="9"/>
      <c r="X1" s="16"/>
      <c r="Y1" s="14" t="s">
        <v>7</v>
      </c>
      <c r="Z1" s="14" t="s">
        <v>8</v>
      </c>
      <c r="AA1" s="14" t="s">
        <v>9</v>
      </c>
      <c r="AB1" s="17"/>
      <c r="AC1" s="17"/>
      <c r="AD1" s="17"/>
    </row>
    <row r="2" spans="1:30">
      <c r="A2" s="9" t="s">
        <v>80</v>
      </c>
      <c r="B2" s="9" t="s">
        <v>81</v>
      </c>
      <c r="C2" s="9" t="s">
        <v>82</v>
      </c>
      <c r="D2" s="49">
        <v>5.4166666666666669E-3</v>
      </c>
      <c r="E2" s="50">
        <v>4.7916666666666663E-3</v>
      </c>
      <c r="F2" s="50">
        <v>4.1666666666666666E-3</v>
      </c>
      <c r="G2" s="18"/>
      <c r="H2" s="9" t="s">
        <v>80</v>
      </c>
      <c r="I2" s="9" t="s">
        <v>81</v>
      </c>
      <c r="J2" s="9" t="s">
        <v>82</v>
      </c>
      <c r="K2" s="49">
        <v>5.4166666666666669E-3</v>
      </c>
      <c r="L2" s="50">
        <v>4.7916666666666663E-3</v>
      </c>
      <c r="M2" s="50">
        <v>4.1666666666666666E-3</v>
      </c>
      <c r="O2" s="9" t="s">
        <v>80</v>
      </c>
      <c r="P2" s="9" t="s">
        <v>81</v>
      </c>
      <c r="Q2" s="9" t="s">
        <v>82</v>
      </c>
      <c r="R2" s="49">
        <v>5.4166666666666669E-3</v>
      </c>
      <c r="S2" s="50">
        <v>4.7916666666666663E-3</v>
      </c>
      <c r="T2" s="50">
        <v>4.1666666666666666E-3</v>
      </c>
      <c r="U2" s="15"/>
      <c r="V2" s="9" t="s">
        <v>80</v>
      </c>
      <c r="W2" s="9" t="s">
        <v>81</v>
      </c>
      <c r="X2" s="9" t="s">
        <v>82</v>
      </c>
      <c r="Y2" s="49">
        <v>5.4166666666666669E-3</v>
      </c>
      <c r="Z2" s="50">
        <v>4.7916666666666663E-3</v>
      </c>
      <c r="AA2" s="50">
        <v>4.1666666666666666E-3</v>
      </c>
      <c r="AB2" s="18"/>
      <c r="AC2" s="18"/>
      <c r="AD2" s="18"/>
    </row>
    <row r="3" spans="1:30">
      <c r="A3" s="40">
        <v>35</v>
      </c>
      <c r="B3" s="1">
        <v>4375</v>
      </c>
      <c r="C3" s="40">
        <v>1</v>
      </c>
      <c r="D3" s="39">
        <f t="shared" ref="D3:F3" si="0">$B$3*(1+D2)</f>
        <v>4398.6979166666661</v>
      </c>
      <c r="E3" s="39">
        <f t="shared" si="0"/>
        <v>4395.963541666667</v>
      </c>
      <c r="F3" s="39">
        <f t="shared" si="0"/>
        <v>4393.229166666667</v>
      </c>
      <c r="H3" s="40">
        <v>34</v>
      </c>
      <c r="I3" s="40">
        <v>8000</v>
      </c>
      <c r="J3" s="40">
        <v>1</v>
      </c>
      <c r="K3" s="39">
        <f t="shared" ref="K3:M3" si="1">$I$3*(1+K$2)</f>
        <v>8043.333333333333</v>
      </c>
      <c r="L3" s="39">
        <f t="shared" si="1"/>
        <v>8038.3333333333339</v>
      </c>
      <c r="M3" s="39">
        <f t="shared" si="1"/>
        <v>8033.333333333333</v>
      </c>
      <c r="O3" s="40">
        <v>35</v>
      </c>
      <c r="P3" s="40">
        <v>7560</v>
      </c>
      <c r="Q3" s="39">
        <v>1</v>
      </c>
      <c r="R3" s="39">
        <f t="shared" ref="R3:T3" si="2">$P$3*(1+R$2)</f>
        <v>7600.95</v>
      </c>
      <c r="S3" s="39">
        <f t="shared" si="2"/>
        <v>7596.2250000000004</v>
      </c>
      <c r="T3" s="39">
        <f t="shared" si="2"/>
        <v>7591.5</v>
      </c>
      <c r="V3" s="40">
        <v>33</v>
      </c>
      <c r="W3" s="40">
        <v>6000</v>
      </c>
      <c r="X3" s="39">
        <v>1</v>
      </c>
      <c r="Y3" s="39">
        <f t="shared" ref="Y3:AA3" si="3">$W$3*(1+Y$2)</f>
        <v>6032.5</v>
      </c>
      <c r="Z3" s="39">
        <f t="shared" si="3"/>
        <v>6028.7500000000009</v>
      </c>
      <c r="AA3" s="39">
        <f t="shared" si="3"/>
        <v>6025</v>
      </c>
    </row>
    <row r="4" spans="1:30">
      <c r="A4" s="40">
        <v>35</v>
      </c>
      <c r="C4" s="40">
        <v>2</v>
      </c>
      <c r="D4" s="39">
        <f t="shared" ref="D4:D14" si="4">($B$3+$D3)*(1+$D$2)</f>
        <v>8821.2221137152774</v>
      </c>
      <c r="E4" s="39">
        <f t="shared" ref="E4:E14" si="5">($B$3+$E3)*(1+$E$2)</f>
        <v>8812.9910753038221</v>
      </c>
      <c r="F4" s="39">
        <f t="shared" ref="F4:F14" si="6">($B$3+$F3)*(1+$F$2)</f>
        <v>8804.7634548611113</v>
      </c>
      <c r="H4" s="40">
        <v>34</v>
      </c>
      <c r="J4" s="40">
        <v>2</v>
      </c>
      <c r="K4" s="19">
        <f t="shared" ref="K4:K14" si="7">($I$3+$K3)*(1+$K$2)</f>
        <v>16130.23472222222</v>
      </c>
      <c r="L4" s="19">
        <f t="shared" ref="L4:L14" si="8">($I$3+$L3)*(1+$L$2)</f>
        <v>16115.183680555558</v>
      </c>
      <c r="M4" s="19">
        <f t="shared" ref="M4:M14" si="9">($I$3+$M3)*(1+$M$2)</f>
        <v>16100.138888888887</v>
      </c>
      <c r="O4" s="39">
        <v>35</v>
      </c>
      <c r="Q4" s="39">
        <v>2</v>
      </c>
      <c r="R4" s="39">
        <f t="shared" ref="R4:R14" si="10">($P$3+$R3)*(1+$R$2)</f>
        <v>15243.0718125</v>
      </c>
      <c r="S4" s="39">
        <f t="shared" ref="S4:S14" si="11">($P$3+$S3)*(1+$S$2)</f>
        <v>15228.848578125002</v>
      </c>
      <c r="T4" s="39">
        <f t="shared" ref="T4:T14" si="12">($P$3+$T3)*(1+$T$2)</f>
        <v>15214.63125</v>
      </c>
      <c r="V4" s="40">
        <v>33</v>
      </c>
      <c r="X4" s="39">
        <v>2</v>
      </c>
      <c r="Y4" s="19">
        <f t="shared" ref="Y4:Y14" si="13">($W$3+$Y3)*(1+$Y$2)</f>
        <v>12097.676041666666</v>
      </c>
      <c r="Z4" s="19">
        <f t="shared" ref="Z4:Z14" si="14">($W$3+$Z3)*(1+$Z$2)</f>
        <v>12086.387760416668</v>
      </c>
      <c r="AA4" s="19">
        <f t="shared" ref="AA4:AA14" si="15">($W$3+$AA3)*(1+$AA$2)</f>
        <v>12075.104166666666</v>
      </c>
    </row>
    <row r="5" spans="1:30">
      <c r="A5" s="40">
        <v>35</v>
      </c>
      <c r="C5" s="40">
        <v>3</v>
      </c>
      <c r="D5" s="39">
        <f t="shared" si="4"/>
        <v>13267.701650164568</v>
      </c>
      <c r="E5" s="39">
        <f t="shared" si="5"/>
        <v>13251.183532539653</v>
      </c>
      <c r="F5" s="39">
        <f t="shared" si="6"/>
        <v>13234.679135923032</v>
      </c>
      <c r="H5" s="40">
        <v>34</v>
      </c>
      <c r="J5" s="40">
        <v>3</v>
      </c>
      <c r="K5" s="19">
        <f t="shared" si="7"/>
        <v>24260.940160300921</v>
      </c>
      <c r="L5" s="19">
        <f t="shared" si="8"/>
        <v>24230.735602358222</v>
      </c>
      <c r="M5" s="19">
        <f t="shared" si="9"/>
        <v>24200.556134259255</v>
      </c>
      <c r="O5" s="39">
        <v>35</v>
      </c>
      <c r="Q5" s="39">
        <v>3</v>
      </c>
      <c r="R5" s="39">
        <f t="shared" si="10"/>
        <v>22926.588451484371</v>
      </c>
      <c r="S5" s="39">
        <f t="shared" si="11"/>
        <v>22898.045144228519</v>
      </c>
      <c r="T5" s="39">
        <f t="shared" si="12"/>
        <v>22869.525546874997</v>
      </c>
      <c r="V5" s="40">
        <v>33</v>
      </c>
      <c r="X5" s="39">
        <v>3</v>
      </c>
      <c r="Y5" s="19">
        <f t="shared" si="13"/>
        <v>18195.705120225692</v>
      </c>
      <c r="Z5" s="19">
        <f t="shared" si="14"/>
        <v>18173.051701768669</v>
      </c>
      <c r="AA5" s="19">
        <f t="shared" si="15"/>
        <v>18150.417100694442</v>
      </c>
    </row>
    <row r="6" spans="1:30">
      <c r="A6" s="40">
        <v>35</v>
      </c>
      <c r="C6" s="40">
        <v>4</v>
      </c>
      <c r="D6" s="39">
        <f t="shared" si="4"/>
        <v>17738.26628410296</v>
      </c>
      <c r="E6" s="39">
        <f t="shared" si="5"/>
        <v>17710.642328633076</v>
      </c>
      <c r="F6" s="39">
        <f t="shared" si="6"/>
        <v>17683.052798989378</v>
      </c>
      <c r="H6" s="40">
        <v>34</v>
      </c>
      <c r="J6" s="40">
        <v>4</v>
      </c>
      <c r="K6" s="19">
        <f t="shared" si="7"/>
        <v>32435.68691950255</v>
      </c>
      <c r="L6" s="19">
        <f t="shared" si="8"/>
        <v>32385.17454378619</v>
      </c>
      <c r="M6" s="19">
        <f t="shared" si="9"/>
        <v>32334.725118152001</v>
      </c>
      <c r="O6" s="39">
        <v>35</v>
      </c>
      <c r="Q6" s="39">
        <v>4</v>
      </c>
      <c r="R6" s="39">
        <f t="shared" si="10"/>
        <v>30651.724138929909</v>
      </c>
      <c r="S6" s="39">
        <f t="shared" si="11"/>
        <v>30603.98994387795</v>
      </c>
      <c r="T6" s="39">
        <f t="shared" si="12"/>
        <v>30556.315236653641</v>
      </c>
      <c r="V6" s="40">
        <v>33</v>
      </c>
      <c r="X6" s="39">
        <v>4</v>
      </c>
      <c r="Y6" s="19">
        <f t="shared" si="13"/>
        <v>24326.765189626913</v>
      </c>
      <c r="Z6" s="19">
        <f t="shared" si="14"/>
        <v>24288.880907839644</v>
      </c>
      <c r="AA6" s="19">
        <f t="shared" si="15"/>
        <v>24251.043838614001</v>
      </c>
    </row>
    <row r="7" spans="1:30">
      <c r="A7" s="40">
        <v>35</v>
      </c>
      <c r="C7" s="40">
        <v>5</v>
      </c>
      <c r="D7" s="39">
        <f t="shared" si="4"/>
        <v>22233.046476475181</v>
      </c>
      <c r="E7" s="39">
        <f t="shared" si="5"/>
        <v>22191.469364791112</v>
      </c>
      <c r="F7" s="39">
        <f t="shared" si="6"/>
        <v>22149.9613523185</v>
      </c>
      <c r="H7" s="40">
        <v>34</v>
      </c>
      <c r="J7" s="40">
        <v>5</v>
      </c>
      <c r="K7" s="19">
        <f t="shared" si="7"/>
        <v>40654.713556983188</v>
      </c>
      <c r="L7" s="19">
        <f t="shared" si="8"/>
        <v>40578.686838475172</v>
      </c>
      <c r="M7" s="19">
        <f t="shared" si="9"/>
        <v>40502.786472810963</v>
      </c>
      <c r="O7" s="39">
        <v>35</v>
      </c>
      <c r="Q7" s="39">
        <v>5</v>
      </c>
      <c r="R7" s="39">
        <f t="shared" si="10"/>
        <v>38418.704311349109</v>
      </c>
      <c r="S7" s="39">
        <f t="shared" si="11"/>
        <v>38346.859062359043</v>
      </c>
      <c r="T7" s="39">
        <f t="shared" si="12"/>
        <v>38275.13321680636</v>
      </c>
      <c r="V7" s="40">
        <v>33</v>
      </c>
      <c r="X7" s="39">
        <v>5</v>
      </c>
      <c r="Y7" s="19">
        <f t="shared" si="13"/>
        <v>30491.035167737391</v>
      </c>
      <c r="Z7" s="19">
        <f t="shared" si="14"/>
        <v>30434.015128856379</v>
      </c>
      <c r="AA7" s="19">
        <f t="shared" si="15"/>
        <v>30377.089854608224</v>
      </c>
    </row>
    <row r="8" spans="1:30">
      <c r="A8" s="40">
        <v>35</v>
      </c>
      <c r="C8" s="40">
        <v>6</v>
      </c>
      <c r="D8" s="39">
        <f t="shared" si="4"/>
        <v>26752.173394889422</v>
      </c>
      <c r="E8" s="39">
        <f t="shared" si="5"/>
        <v>26693.767030497405</v>
      </c>
      <c r="F8" s="39">
        <f t="shared" si="6"/>
        <v>26635.482024619825</v>
      </c>
      <c r="H8" s="40">
        <v>34</v>
      </c>
      <c r="J8" s="40">
        <v>6</v>
      </c>
      <c r="K8" s="19">
        <f t="shared" si="7"/>
        <v>48918.259922083511</v>
      </c>
      <c r="L8" s="19">
        <f t="shared" si="8"/>
        <v>48811.459712909535</v>
      </c>
      <c r="M8" s="19">
        <f t="shared" si="9"/>
        <v>48704.881416447672</v>
      </c>
      <c r="O8" s="39">
        <v>35</v>
      </c>
      <c r="Q8" s="39">
        <v>6</v>
      </c>
      <c r="R8" s="39">
        <f t="shared" si="10"/>
        <v>46227.755626368911</v>
      </c>
      <c r="S8" s="39">
        <f t="shared" si="11"/>
        <v>46126.829428699515</v>
      </c>
      <c r="T8" s="39">
        <f t="shared" si="12"/>
        <v>46026.112938543054</v>
      </c>
      <c r="V8" s="40">
        <v>33</v>
      </c>
      <c r="X8" s="39">
        <v>6</v>
      </c>
      <c r="Y8" s="19">
        <f t="shared" si="13"/>
        <v>36688.694941562637</v>
      </c>
      <c r="Z8" s="19">
        <f t="shared" si="14"/>
        <v>36608.594784682151</v>
      </c>
      <c r="AA8" s="19">
        <f t="shared" si="15"/>
        <v>36528.661062335756</v>
      </c>
    </row>
    <row r="9" spans="1:30">
      <c r="A9" s="40">
        <v>35</v>
      </c>
      <c r="C9" s="40">
        <v>7</v>
      </c>
      <c r="D9" s="39">
        <f t="shared" si="4"/>
        <v>31295.77891744507</v>
      </c>
      <c r="E9" s="39">
        <f t="shared" si="5"/>
        <v>31217.638205851876</v>
      </c>
      <c r="F9" s="39">
        <f t="shared" si="6"/>
        <v>31139.692366389074</v>
      </c>
      <c r="H9" s="40">
        <v>34</v>
      </c>
      <c r="J9" s="40">
        <v>7</v>
      </c>
      <c r="K9" s="19">
        <f t="shared" si="7"/>
        <v>57226.567163328131</v>
      </c>
      <c r="L9" s="19">
        <f t="shared" si="8"/>
        <v>57083.681290700566</v>
      </c>
      <c r="M9" s="19">
        <f t="shared" si="9"/>
        <v>56941.151755682869</v>
      </c>
      <c r="O9" s="39">
        <v>35</v>
      </c>
      <c r="Q9" s="39">
        <v>7</v>
      </c>
      <c r="R9" s="39">
        <f t="shared" si="10"/>
        <v>54079.105969345073</v>
      </c>
      <c r="S9" s="39">
        <f t="shared" si="11"/>
        <v>53944.078819712035</v>
      </c>
      <c r="T9" s="39">
        <f t="shared" si="12"/>
        <v>53809.388409120314</v>
      </c>
      <c r="V9" s="40">
        <v>33</v>
      </c>
      <c r="X9" s="39">
        <v>7</v>
      </c>
      <c r="Y9" s="19">
        <f t="shared" si="13"/>
        <v>42919.925372496102</v>
      </c>
      <c r="Z9" s="19">
        <f t="shared" si="14"/>
        <v>42812.760968025425</v>
      </c>
      <c r="AA9" s="19">
        <f t="shared" si="15"/>
        <v>42705.863816762154</v>
      </c>
    </row>
    <row r="10" spans="1:30">
      <c r="A10" s="40">
        <v>35</v>
      </c>
      <c r="C10" s="40">
        <v>8</v>
      </c>
      <c r="D10" s="39">
        <f t="shared" si="4"/>
        <v>35863.995636581232</v>
      </c>
      <c r="E10" s="39">
        <f t="shared" si="5"/>
        <v>35763.186263921591</v>
      </c>
      <c r="F10" s="39">
        <f t="shared" si="6"/>
        <v>35662.67025124903</v>
      </c>
      <c r="H10" s="40">
        <v>34</v>
      </c>
      <c r="J10" s="40">
        <v>8</v>
      </c>
      <c r="K10" s="19">
        <f t="shared" si="7"/>
        <v>65579.877735462826</v>
      </c>
      <c r="L10" s="19">
        <f t="shared" si="8"/>
        <v>65395.540596885177</v>
      </c>
      <c r="M10" s="19">
        <f t="shared" si="9"/>
        <v>65211.739887998214</v>
      </c>
      <c r="O10" s="39">
        <v>35</v>
      </c>
      <c r="Q10" s="39">
        <v>8</v>
      </c>
      <c r="R10" s="39">
        <f t="shared" si="10"/>
        <v>61972.984460012354</v>
      </c>
      <c r="S10" s="39">
        <f t="shared" si="11"/>
        <v>61798.785864056495</v>
      </c>
      <c r="T10" s="39">
        <f t="shared" si="12"/>
        <v>61625.094194158315</v>
      </c>
      <c r="V10" s="40">
        <v>33</v>
      </c>
      <c r="X10" s="39">
        <v>8</v>
      </c>
      <c r="Y10" s="19">
        <f t="shared" si="13"/>
        <v>49184.908301597119</v>
      </c>
      <c r="Z10" s="19">
        <f t="shared" si="14"/>
        <v>49046.655447663885</v>
      </c>
      <c r="AA10" s="19">
        <f t="shared" si="15"/>
        <v>48908.804915998662</v>
      </c>
    </row>
    <row r="11" spans="1:30">
      <c r="A11" s="40">
        <v>35</v>
      </c>
      <c r="C11" s="40">
        <v>9</v>
      </c>
      <c r="D11" s="39">
        <f t="shared" si="4"/>
        <v>40456.956862946048</v>
      </c>
      <c r="E11" s="39">
        <f t="shared" si="5"/>
        <v>40330.515073102884</v>
      </c>
      <c r="F11" s="39">
        <f t="shared" si="6"/>
        <v>40204.493877295899</v>
      </c>
      <c r="H11" s="40">
        <v>34</v>
      </c>
      <c r="J11" s="40">
        <v>9</v>
      </c>
      <c r="K11" s="19">
        <f t="shared" si="7"/>
        <v>73978.435406529912</v>
      </c>
      <c r="L11" s="19">
        <f t="shared" si="8"/>
        <v>73747.227562245258</v>
      </c>
      <c r="M11" s="19">
        <f t="shared" si="9"/>
        <v>73516.788804198193</v>
      </c>
      <c r="O11" s="39">
        <v>35</v>
      </c>
      <c r="Q11" s="39">
        <v>9</v>
      </c>
      <c r="R11" s="39">
        <f t="shared" si="10"/>
        <v>69909.621459170739</v>
      </c>
      <c r="S11" s="39">
        <f t="shared" si="11"/>
        <v>69691.130046321778</v>
      </c>
      <c r="T11" s="39">
        <f t="shared" si="12"/>
        <v>69473.365419967304</v>
      </c>
      <c r="V11" s="40">
        <v>33</v>
      </c>
      <c r="X11" s="39">
        <v>9</v>
      </c>
      <c r="Y11" s="19">
        <f t="shared" si="13"/>
        <v>55483.826554897438</v>
      </c>
      <c r="Z11" s="19">
        <f t="shared" si="14"/>
        <v>55310.420671683947</v>
      </c>
      <c r="AA11" s="19">
        <f t="shared" si="15"/>
        <v>55137.591603148656</v>
      </c>
    </row>
    <row r="12" spans="1:30">
      <c r="A12" s="40">
        <v>35</v>
      </c>
      <c r="C12" s="40">
        <v>10</v>
      </c>
      <c r="D12" s="39">
        <f t="shared" si="4"/>
        <v>45074.796629287004</v>
      </c>
      <c r="E12" s="39">
        <f t="shared" si="5"/>
        <v>44919.728999494837</v>
      </c>
      <c r="F12" s="39">
        <f t="shared" si="6"/>
        <v>44765.241768451298</v>
      </c>
      <c r="H12" s="40">
        <v>34</v>
      </c>
      <c r="J12" s="40">
        <v>10</v>
      </c>
      <c r="K12" s="19">
        <f t="shared" si="7"/>
        <v>82422.485264981951</v>
      </c>
      <c r="L12" s="19">
        <f t="shared" si="8"/>
        <v>82138.933027647683</v>
      </c>
      <c r="M12" s="19">
        <f t="shared" si="9"/>
        <v>81856.442090882352</v>
      </c>
      <c r="O12" s="39">
        <v>35</v>
      </c>
      <c r="Q12" s="39">
        <v>10</v>
      </c>
      <c r="R12" s="39">
        <f t="shared" si="10"/>
        <v>77889.24857540791</v>
      </c>
      <c r="S12" s="39">
        <f t="shared" si="11"/>
        <v>77621.29171112708</v>
      </c>
      <c r="T12" s="39">
        <f t="shared" si="12"/>
        <v>77354.337775883832</v>
      </c>
      <c r="V12" s="40">
        <v>33</v>
      </c>
      <c r="X12" s="39">
        <v>10</v>
      </c>
      <c r="Y12" s="19">
        <f t="shared" si="13"/>
        <v>61816.863948736463</v>
      </c>
      <c r="Z12" s="19">
        <f t="shared" si="14"/>
        <v>61604.199770735773</v>
      </c>
      <c r="AA12" s="19">
        <f t="shared" si="15"/>
        <v>61392.331568161775</v>
      </c>
    </row>
    <row r="13" spans="1:30">
      <c r="A13" s="40">
        <v>35</v>
      </c>
      <c r="C13" s="40">
        <v>11</v>
      </c>
      <c r="D13" s="39">
        <f t="shared" si="4"/>
        <v>49717.649694362306</v>
      </c>
      <c r="E13" s="39">
        <f t="shared" si="5"/>
        <v>49530.932909284085</v>
      </c>
      <c r="F13" s="39">
        <f t="shared" si="6"/>
        <v>49344.992775819846</v>
      </c>
      <c r="H13" s="40">
        <v>34</v>
      </c>
      <c r="J13" s="40">
        <v>11</v>
      </c>
      <c r="K13" s="19">
        <f t="shared" si="7"/>
        <v>90912.273726833926</v>
      </c>
      <c r="L13" s="19">
        <f t="shared" si="8"/>
        <v>90570.848748405173</v>
      </c>
      <c r="M13" s="19">
        <f t="shared" si="9"/>
        <v>90230.843932927688</v>
      </c>
      <c r="O13" s="39">
        <v>35</v>
      </c>
      <c r="Q13" s="39">
        <v>11</v>
      </c>
      <c r="R13" s="39">
        <f t="shared" si="10"/>
        <v>85912.098671858039</v>
      </c>
      <c r="S13" s="39">
        <f t="shared" si="11"/>
        <v>85589.452067242906</v>
      </c>
      <c r="T13" s="39">
        <f t="shared" si="12"/>
        <v>85268.147516616678</v>
      </c>
      <c r="V13" s="40">
        <v>33</v>
      </c>
      <c r="X13" s="39">
        <v>11</v>
      </c>
      <c r="Y13" s="19">
        <f t="shared" si="13"/>
        <v>68184.205295125445</v>
      </c>
      <c r="Z13" s="19">
        <f t="shared" si="14"/>
        <v>67928.136561303894</v>
      </c>
      <c r="AA13" s="19">
        <f t="shared" si="15"/>
        <v>67673.132949695791</v>
      </c>
    </row>
    <row r="14" spans="1:30">
      <c r="A14" s="40">
        <v>35</v>
      </c>
      <c r="C14" s="40">
        <v>12</v>
      </c>
      <c r="D14" s="39">
        <f t="shared" si="4"/>
        <v>54385.651546873436</v>
      </c>
      <c r="E14" s="39">
        <f t="shared" si="5"/>
        <v>54164.232171141077</v>
      </c>
      <c r="F14" s="39">
        <f t="shared" si="6"/>
        <v>53943.826079052429</v>
      </c>
      <c r="H14" s="40">
        <v>34</v>
      </c>
      <c r="J14" s="40">
        <v>12</v>
      </c>
      <c r="K14" s="19">
        <f t="shared" si="7"/>
        <v>99448.048542854274</v>
      </c>
      <c r="L14" s="19">
        <f t="shared" si="8"/>
        <v>99043.167398657955</v>
      </c>
      <c r="M14" s="19">
        <f t="shared" si="9"/>
        <v>98640.139115981554</v>
      </c>
      <c r="O14" s="39">
        <v>35</v>
      </c>
      <c r="Q14" s="39">
        <v>12</v>
      </c>
      <c r="R14" s="39">
        <f t="shared" si="10"/>
        <v>93978.40587299726</v>
      </c>
      <c r="S14" s="39">
        <f t="shared" si="11"/>
        <v>93595.793191731791</v>
      </c>
      <c r="T14" s="39">
        <f t="shared" si="12"/>
        <v>93214.931464602574</v>
      </c>
      <c r="V14" s="40">
        <v>33</v>
      </c>
      <c r="X14" s="39">
        <v>12</v>
      </c>
      <c r="Y14" s="19">
        <f t="shared" si="13"/>
        <v>74586.036407140709</v>
      </c>
      <c r="Z14" s="19">
        <f t="shared" si="14"/>
        <v>74282.375548993485</v>
      </c>
      <c r="AA14" s="19">
        <f t="shared" si="15"/>
        <v>73980.104336986187</v>
      </c>
    </row>
    <row r="15" spans="1:30">
      <c r="A15" s="40">
        <v>36</v>
      </c>
      <c r="B15" s="39">
        <f>B3*1.05</f>
        <v>4593.75</v>
      </c>
      <c r="C15" s="40">
        <v>13</v>
      </c>
      <c r="D15" s="39">
        <f t="shared" ref="D15:D26" si="16">($B$15+$D14)*(1+$D$2)</f>
        <v>59298.873305252331</v>
      </c>
      <c r="E15" s="39">
        <f t="shared" ref="E15:E26" si="17">($B$15+$E14)*(1+$E$2)</f>
        <v>59039.530835711135</v>
      </c>
      <c r="F15" s="39">
        <f t="shared" ref="F15:F26" si="18">($B$15+$F14)*(1+$F$2)</f>
        <v>58781.482646048476</v>
      </c>
      <c r="H15" s="40">
        <v>35</v>
      </c>
      <c r="I15" s="39">
        <f>I3*1.05</f>
        <v>8400</v>
      </c>
      <c r="J15" s="40">
        <v>13</v>
      </c>
      <c r="K15" s="19">
        <f t="shared" ref="K15:K26" si="19">($I$15+$K14)*(1+$K$2)</f>
        <v>108432.2254724614</v>
      </c>
      <c r="L15" s="19">
        <f t="shared" ref="L15:L26" si="20">($I$15+$L14)*(1+$L$2)</f>
        <v>107957.9992424432</v>
      </c>
      <c r="M15" s="19">
        <f t="shared" ref="M15:M26" si="21">($I$15+$M14)*(1+$M$2)</f>
        <v>107486.13969563147</v>
      </c>
      <c r="O15" s="39">
        <v>36</v>
      </c>
      <c r="P15" s="39">
        <f>P3*1.05</f>
        <v>7938</v>
      </c>
      <c r="Q15" s="39">
        <v>13</v>
      </c>
      <c r="R15" s="39">
        <f t="shared" ref="R15:R26" si="22">($P$15+$R14)*(1+$R$2)</f>
        <v>102468.45307147599</v>
      </c>
      <c r="S15" s="39">
        <f t="shared" ref="S15:S26" si="23">($P$15+$S14)*(1+$S$2)</f>
        <v>102020.30928410885</v>
      </c>
      <c r="T15" s="39">
        <f t="shared" ref="T15:T26" si="24">($P$15+$T14)*(1+$T$2)</f>
        <v>101574.40201237175</v>
      </c>
      <c r="V15" s="40">
        <v>34</v>
      </c>
      <c r="W15" s="39">
        <f>W3*1.05</f>
        <v>6300</v>
      </c>
      <c r="X15" s="39">
        <v>13</v>
      </c>
      <c r="Y15" s="19">
        <f t="shared" ref="Y15:Y26" si="25">($W$15+$Y14)*(1+$Y$2)</f>
        <v>81324.169104346045</v>
      </c>
      <c r="Z15" s="19">
        <f t="shared" ref="Z15:Z26" si="26">($W$15+$Z14)*(1+$Z$2)</f>
        <v>80968.499431832417</v>
      </c>
      <c r="AA15" s="19">
        <f t="shared" ref="AA15:AA26" si="27">($W$15+$AA14)*(1+$AA$2)</f>
        <v>80614.604771723622</v>
      </c>
    </row>
    <row r="16" spans="1:30">
      <c r="A16" s="40">
        <v>36</v>
      </c>
      <c r="C16" s="40">
        <v>14</v>
      </c>
      <c r="D16" s="39">
        <f t="shared" si="16"/>
        <v>64238.708348155778</v>
      </c>
      <c r="E16" s="39">
        <f t="shared" si="17"/>
        <v>63938.190306382254</v>
      </c>
      <c r="F16" s="39">
        <f t="shared" si="18"/>
        <v>63639.296115407014</v>
      </c>
      <c r="H16" s="40">
        <v>35</v>
      </c>
      <c r="J16" s="40">
        <v>14</v>
      </c>
      <c r="K16" s="19">
        <f t="shared" si="19"/>
        <v>117465.06669377057</v>
      </c>
      <c r="L16" s="19">
        <f t="shared" si="20"/>
        <v>116915.54798881325</v>
      </c>
      <c r="M16" s="19">
        <f t="shared" si="21"/>
        <v>116368.99861102994</v>
      </c>
      <c r="O16" s="39">
        <v>36</v>
      </c>
      <c r="Q16" s="39">
        <v>14</v>
      </c>
      <c r="R16" s="39">
        <f t="shared" si="22"/>
        <v>111004.48802561314</v>
      </c>
      <c r="S16" s="39">
        <f t="shared" si="23"/>
        <v>110485.19284942855</v>
      </c>
      <c r="T16" s="39">
        <f t="shared" si="24"/>
        <v>109968.7036874233</v>
      </c>
      <c r="V16" s="40">
        <v>34</v>
      </c>
      <c r="X16" s="39">
        <v>14</v>
      </c>
      <c r="Y16" s="19">
        <f t="shared" si="25"/>
        <v>88098.800020327923</v>
      </c>
      <c r="Z16" s="19">
        <f t="shared" si="26"/>
        <v>87686.660991609955</v>
      </c>
      <c r="AA16" s="19">
        <f t="shared" si="27"/>
        <v>87276.748958272467</v>
      </c>
    </row>
    <row r="17" spans="1:27">
      <c r="A17" s="40">
        <v>36</v>
      </c>
      <c r="C17" s="40">
        <v>15</v>
      </c>
      <c r="D17" s="39">
        <f t="shared" si="16"/>
        <v>69205.300830874956</v>
      </c>
      <c r="E17" s="39">
        <f t="shared" si="17"/>
        <v>68860.322520350339</v>
      </c>
      <c r="F17" s="39">
        <f t="shared" si="18"/>
        <v>68517.35047422121</v>
      </c>
      <c r="H17" s="40">
        <v>35</v>
      </c>
      <c r="J17" s="40">
        <v>15</v>
      </c>
      <c r="K17" s="19">
        <f t="shared" si="19"/>
        <v>126546.83580502849</v>
      </c>
      <c r="L17" s="19">
        <f t="shared" si="20"/>
        <v>125916.01832292633</v>
      </c>
      <c r="M17" s="19">
        <f t="shared" si="21"/>
        <v>125288.86943857589</v>
      </c>
      <c r="O17" s="39">
        <v>36</v>
      </c>
      <c r="Q17" s="39">
        <v>15</v>
      </c>
      <c r="R17" s="39">
        <f t="shared" si="22"/>
        <v>119586.75983575187</v>
      </c>
      <c r="S17" s="39">
        <f t="shared" si="23"/>
        <v>118990.63731516541</v>
      </c>
      <c r="T17" s="39">
        <f t="shared" si="24"/>
        <v>118397.98161945424</v>
      </c>
      <c r="V17" s="40">
        <v>34</v>
      </c>
      <c r="X17" s="39">
        <v>15</v>
      </c>
      <c r="Y17" s="19">
        <f t="shared" si="25"/>
        <v>94910.126853771362</v>
      </c>
      <c r="Z17" s="19">
        <f t="shared" si="26"/>
        <v>94437.013742194758</v>
      </c>
      <c r="AA17" s="19">
        <f t="shared" si="27"/>
        <v>93966.652078931933</v>
      </c>
    </row>
    <row r="18" spans="1:27">
      <c r="A18" s="40">
        <v>36</v>
      </c>
      <c r="C18" s="40">
        <v>16</v>
      </c>
      <c r="D18" s="39">
        <f t="shared" si="16"/>
        <v>74198.795689542196</v>
      </c>
      <c r="E18" s="39">
        <f t="shared" si="17"/>
        <v>73806.039951177023</v>
      </c>
      <c r="F18" s="39">
        <f t="shared" si="18"/>
        <v>73415.73005953047</v>
      </c>
      <c r="H18" s="40">
        <v>35</v>
      </c>
      <c r="J18" s="40">
        <v>16</v>
      </c>
      <c r="K18" s="19">
        <f t="shared" si="19"/>
        <v>135677.79783230575</v>
      </c>
      <c r="L18" s="19">
        <f t="shared" si="20"/>
        <v>134959.61591072369</v>
      </c>
      <c r="M18" s="19">
        <f t="shared" si="21"/>
        <v>134245.90639456993</v>
      </c>
      <c r="O18" s="39">
        <v>36</v>
      </c>
      <c r="Q18" s="39">
        <v>16</v>
      </c>
      <c r="R18" s="39">
        <f t="shared" si="22"/>
        <v>128215.51895152885</v>
      </c>
      <c r="S18" s="39">
        <f t="shared" si="23"/>
        <v>127536.83703563393</v>
      </c>
      <c r="T18" s="39">
        <f t="shared" si="24"/>
        <v>126862.38154286862</v>
      </c>
      <c r="V18" s="40">
        <v>34</v>
      </c>
      <c r="X18" s="39">
        <v>16</v>
      </c>
      <c r="Y18" s="19">
        <f t="shared" si="25"/>
        <v>101758.34837422929</v>
      </c>
      <c r="Z18" s="19">
        <f t="shared" si="26"/>
        <v>101219.71193304278</v>
      </c>
      <c r="AA18" s="19">
        <f t="shared" si="27"/>
        <v>100684.42979592748</v>
      </c>
    </row>
    <row r="19" spans="1:27">
      <c r="A19" s="40">
        <v>36</v>
      </c>
      <c r="C19" s="40">
        <v>17</v>
      </c>
      <c r="D19" s="39">
        <f t="shared" si="16"/>
        <v>79219.338645360549</v>
      </c>
      <c r="E19" s="39">
        <f t="shared" si="17"/>
        <v>78775.45561135975</v>
      </c>
      <c r="F19" s="39">
        <f t="shared" si="18"/>
        <v>78334.519559778506</v>
      </c>
      <c r="H19" s="40">
        <v>35</v>
      </c>
      <c r="J19" s="40">
        <v>17</v>
      </c>
      <c r="K19" s="19">
        <f t="shared" si="19"/>
        <v>144858.21923723072</v>
      </c>
      <c r="L19" s="19">
        <f t="shared" si="20"/>
        <v>144046.54740362926</v>
      </c>
      <c r="M19" s="19">
        <f t="shared" si="21"/>
        <v>143240.26433788062</v>
      </c>
      <c r="O19" s="39">
        <v>36</v>
      </c>
      <c r="Q19" s="39">
        <v>17</v>
      </c>
      <c r="R19" s="39">
        <f t="shared" si="22"/>
        <v>136891.01717918296</v>
      </c>
      <c r="S19" s="39">
        <f t="shared" si="23"/>
        <v>136123.98729642967</v>
      </c>
      <c r="T19" s="39">
        <f t="shared" si="24"/>
        <v>135362.04979929724</v>
      </c>
      <c r="V19" s="40">
        <v>34</v>
      </c>
      <c r="X19" s="39">
        <v>17</v>
      </c>
      <c r="Y19" s="19">
        <f t="shared" si="25"/>
        <v>108643.66442792302</v>
      </c>
      <c r="Z19" s="19">
        <f t="shared" si="26"/>
        <v>108034.91055272195</v>
      </c>
      <c r="AA19" s="19">
        <f t="shared" si="27"/>
        <v>107430.19825341052</v>
      </c>
    </row>
    <row r="20" spans="1:27">
      <c r="A20" s="40">
        <v>36</v>
      </c>
      <c r="C20" s="40">
        <v>18</v>
      </c>
      <c r="D20" s="39">
        <f t="shared" si="16"/>
        <v>84267.076208856248</v>
      </c>
      <c r="E20" s="39">
        <f t="shared" si="17"/>
        <v>83768.683054914189</v>
      </c>
      <c r="F20" s="39">
        <f t="shared" si="18"/>
        <v>83273.804016277587</v>
      </c>
      <c r="H20" s="40">
        <v>35</v>
      </c>
      <c r="J20" s="40">
        <v>18</v>
      </c>
      <c r="K20" s="19">
        <f t="shared" si="19"/>
        <v>154088.36792476571</v>
      </c>
      <c r="L20" s="19">
        <f t="shared" si="20"/>
        <v>153177.02044327167</v>
      </c>
      <c r="M20" s="19">
        <f t="shared" si="21"/>
        <v>152272.0987726218</v>
      </c>
      <c r="O20" s="39">
        <v>36</v>
      </c>
      <c r="Q20" s="39">
        <v>18</v>
      </c>
      <c r="R20" s="39">
        <f t="shared" si="22"/>
        <v>145613.50768890354</v>
      </c>
      <c r="S20" s="39">
        <f t="shared" si="23"/>
        <v>144752.28431889173</v>
      </c>
      <c r="T20" s="39">
        <f t="shared" si="24"/>
        <v>143897.13334012765</v>
      </c>
      <c r="V20" s="40">
        <v>34</v>
      </c>
      <c r="X20" s="39">
        <v>18</v>
      </c>
      <c r="Y20" s="19">
        <f t="shared" si="25"/>
        <v>115566.27594357426</v>
      </c>
      <c r="Z20" s="19">
        <f t="shared" si="26"/>
        <v>114882.76533245375</v>
      </c>
      <c r="AA20" s="19">
        <f t="shared" si="27"/>
        <v>114204.0740794664</v>
      </c>
    </row>
    <row r="21" spans="1:27">
      <c r="A21" s="40">
        <v>36</v>
      </c>
      <c r="C21" s="40">
        <v>19</v>
      </c>
      <c r="D21" s="39">
        <f t="shared" si="16"/>
        <v>89342.155684154219</v>
      </c>
      <c r="E21" s="39">
        <f t="shared" si="17"/>
        <v>88785.836379968998</v>
      </c>
      <c r="F21" s="39">
        <f t="shared" si="18"/>
        <v>88233.668824678738</v>
      </c>
      <c r="H21" s="40">
        <v>35</v>
      </c>
      <c r="J21" s="40">
        <v>19</v>
      </c>
      <c r="K21" s="19">
        <f t="shared" si="19"/>
        <v>163368.51325102485</v>
      </c>
      <c r="L21" s="19">
        <f t="shared" si="20"/>
        <v>162351.24366622904</v>
      </c>
      <c r="M21" s="19">
        <f t="shared" si="21"/>
        <v>161341.56585084106</v>
      </c>
      <c r="O21" s="39">
        <v>36</v>
      </c>
      <c r="Q21" s="39">
        <v>19</v>
      </c>
      <c r="R21" s="39">
        <f t="shared" si="22"/>
        <v>154383.24502221844</v>
      </c>
      <c r="S21" s="39">
        <f t="shared" si="23"/>
        <v>153421.92526458643</v>
      </c>
      <c r="T21" s="39">
        <f t="shared" si="24"/>
        <v>152467.77972904485</v>
      </c>
      <c r="V21" s="40">
        <v>34</v>
      </c>
      <c r="X21" s="39">
        <v>19</v>
      </c>
      <c r="Y21" s="19">
        <f t="shared" si="25"/>
        <v>122526.38493826862</v>
      </c>
      <c r="Z21" s="19">
        <f t="shared" si="26"/>
        <v>121763.43274967177</v>
      </c>
      <c r="AA21" s="19">
        <f t="shared" si="27"/>
        <v>121006.17438813085</v>
      </c>
    </row>
    <row r="22" spans="1:27">
      <c r="A22" s="40">
        <v>36</v>
      </c>
      <c r="C22" s="40">
        <v>20</v>
      </c>
      <c r="D22" s="39">
        <f t="shared" si="16"/>
        <v>94444.725173276718</v>
      </c>
      <c r="E22" s="39">
        <f t="shared" si="17"/>
        <v>93827.030231373021</v>
      </c>
      <c r="F22" s="39">
        <f t="shared" si="18"/>
        <v>93214.199736448238</v>
      </c>
      <c r="H22" s="40">
        <v>35</v>
      </c>
      <c r="J22" s="40">
        <v>20</v>
      </c>
      <c r="K22" s="19">
        <f t="shared" si="19"/>
        <v>172698.92603113456</v>
      </c>
      <c r="L22" s="19">
        <f t="shared" si="20"/>
        <v>171569.42670879641</v>
      </c>
      <c r="M22" s="19">
        <f t="shared" si="21"/>
        <v>170448.82237521955</v>
      </c>
      <c r="O22" s="39">
        <v>36</v>
      </c>
      <c r="Q22" s="39">
        <v>20</v>
      </c>
      <c r="R22" s="39">
        <f t="shared" si="22"/>
        <v>163200.48509942211</v>
      </c>
      <c r="S22" s="39">
        <f t="shared" si="23"/>
        <v>162133.1082398126</v>
      </c>
      <c r="T22" s="39">
        <f t="shared" si="24"/>
        <v>161074.13714458252</v>
      </c>
      <c r="V22" s="40">
        <v>34</v>
      </c>
      <c r="X22" s="39">
        <v>20</v>
      </c>
      <c r="Y22" s="19">
        <f t="shared" si="25"/>
        <v>129524.1945233509</v>
      </c>
      <c r="Z22" s="19">
        <f t="shared" si="26"/>
        <v>128677.07003159729</v>
      </c>
      <c r="AA22" s="19">
        <f t="shared" si="27"/>
        <v>127836.61678141473</v>
      </c>
    </row>
    <row r="23" spans="1:27">
      <c r="A23" s="40">
        <v>36</v>
      </c>
      <c r="C23" s="40">
        <v>21</v>
      </c>
      <c r="D23" s="39">
        <f t="shared" si="16"/>
        <v>99574.933580465295</v>
      </c>
      <c r="E23" s="39">
        <f t="shared" si="17"/>
        <v>98892.379803315023</v>
      </c>
      <c r="F23" s="39">
        <f t="shared" si="18"/>
        <v>98215.482860350108</v>
      </c>
      <c r="H23" s="40">
        <v>35</v>
      </c>
      <c r="J23" s="40">
        <v>21</v>
      </c>
      <c r="K23" s="19">
        <f t="shared" si="19"/>
        <v>182079.87854713653</v>
      </c>
      <c r="L23" s="19">
        <f t="shared" si="20"/>
        <v>180831.78021177609</v>
      </c>
      <c r="M23" s="19">
        <f t="shared" si="21"/>
        <v>179594.02580178296</v>
      </c>
      <c r="O23" s="39">
        <v>36</v>
      </c>
      <c r="Q23" s="39">
        <v>21</v>
      </c>
      <c r="R23" s="39">
        <f t="shared" si="22"/>
        <v>172065.48522704397</v>
      </c>
      <c r="S23" s="39">
        <f t="shared" si="23"/>
        <v>170886.0323001284</v>
      </c>
      <c r="T23" s="39">
        <f t="shared" si="24"/>
        <v>169716.35438268495</v>
      </c>
      <c r="V23" s="40">
        <v>34</v>
      </c>
      <c r="X23" s="39">
        <v>21</v>
      </c>
      <c r="Y23" s="19">
        <f t="shared" si="25"/>
        <v>136559.90891035239</v>
      </c>
      <c r="Z23" s="19">
        <f t="shared" si="26"/>
        <v>135623.83515883202</v>
      </c>
      <c r="AA23" s="19">
        <f t="shared" si="27"/>
        <v>134695.51935133728</v>
      </c>
    </row>
    <row r="24" spans="1:27">
      <c r="A24" s="40">
        <v>36</v>
      </c>
      <c r="C24" s="40">
        <v>22</v>
      </c>
      <c r="D24" s="39">
        <f t="shared" si="16"/>
        <v>104732.93061652614</v>
      </c>
      <c r="E24" s="39">
        <f t="shared" si="17"/>
        <v>103982.00084195592</v>
      </c>
      <c r="F24" s="39">
        <f t="shared" si="18"/>
        <v>103237.60466393489</v>
      </c>
      <c r="H24" s="40">
        <v>35</v>
      </c>
      <c r="J24" s="40">
        <v>22</v>
      </c>
      <c r="K24" s="19">
        <f t="shared" si="19"/>
        <v>191511.64455593351</v>
      </c>
      <c r="L24" s="19">
        <f t="shared" si="20"/>
        <v>190138.51582529087</v>
      </c>
      <c r="M24" s="19">
        <f t="shared" si="21"/>
        <v>188777.33424262374</v>
      </c>
      <c r="O24" s="39">
        <v>36</v>
      </c>
      <c r="Q24" s="39">
        <v>22</v>
      </c>
      <c r="R24" s="39">
        <f t="shared" si="22"/>
        <v>180978.50410535713</v>
      </c>
      <c r="S24" s="39">
        <f t="shared" si="23"/>
        <v>179680.89745489985</v>
      </c>
      <c r="T24" s="39">
        <f t="shared" si="24"/>
        <v>178394.58085927946</v>
      </c>
      <c r="V24" s="40">
        <v>34</v>
      </c>
      <c r="X24" s="39">
        <v>22</v>
      </c>
      <c r="Y24" s="19">
        <f t="shared" si="25"/>
        <v>143633.73341695013</v>
      </c>
      <c r="Z24" s="19">
        <f t="shared" si="26"/>
        <v>142603.88686896811</v>
      </c>
      <c r="AA24" s="19">
        <f t="shared" si="27"/>
        <v>141583.00068196785</v>
      </c>
    </row>
    <row r="25" spans="1:27">
      <c r="A25" s="40">
        <v>36</v>
      </c>
      <c r="C25" s="40">
        <v>23</v>
      </c>
      <c r="D25" s="39">
        <f t="shared" si="16"/>
        <v>109918.86680319898</v>
      </c>
      <c r="E25" s="39">
        <f t="shared" si="17"/>
        <v>109096.00964807362</v>
      </c>
      <c r="F25" s="39">
        <f t="shared" si="18"/>
        <v>108280.65197503462</v>
      </c>
      <c r="H25" s="40">
        <v>35</v>
      </c>
      <c r="J25" s="40">
        <v>23</v>
      </c>
      <c r="K25" s="19">
        <f t="shared" si="19"/>
        <v>200994.49929727815</v>
      </c>
      <c r="L25" s="19">
        <f t="shared" si="20"/>
        <v>199489.84621362042</v>
      </c>
      <c r="M25" s="19">
        <f t="shared" si="21"/>
        <v>197998.90646863467</v>
      </c>
      <c r="O25" s="39">
        <v>36</v>
      </c>
      <c r="Q25" s="39">
        <v>23</v>
      </c>
      <c r="R25" s="39">
        <f t="shared" si="22"/>
        <v>189939.80183592782</v>
      </c>
      <c r="S25" s="39">
        <f t="shared" si="23"/>
        <v>188517.90467187125</v>
      </c>
      <c r="T25" s="39">
        <f t="shared" si="24"/>
        <v>187108.9666128598</v>
      </c>
      <c r="V25" s="40">
        <v>34</v>
      </c>
      <c r="X25" s="39">
        <v>23</v>
      </c>
      <c r="Y25" s="19">
        <f t="shared" si="25"/>
        <v>150745.87447295859</v>
      </c>
      <c r="Z25" s="19">
        <f t="shared" si="26"/>
        <v>149617.38466021526</v>
      </c>
      <c r="AA25" s="19">
        <f t="shared" si="27"/>
        <v>148499.17985147604</v>
      </c>
    </row>
    <row r="26" spans="1:27">
      <c r="A26" s="40">
        <v>36</v>
      </c>
      <c r="C26" s="40">
        <v>24</v>
      </c>
      <c r="D26" s="39">
        <f t="shared" si="16"/>
        <v>115132.89347754963</v>
      </c>
      <c r="E26" s="39">
        <f t="shared" si="17"/>
        <v>114234.52307972066</v>
      </c>
      <c r="F26" s="39">
        <f t="shared" si="18"/>
        <v>113344.71198326393</v>
      </c>
      <c r="H26" s="40">
        <v>35</v>
      </c>
      <c r="J26" s="40">
        <v>24</v>
      </c>
      <c r="K26" s="19">
        <f t="shared" si="19"/>
        <v>210528.71950180506</v>
      </c>
      <c r="L26" s="19">
        <f t="shared" si="20"/>
        <v>208885.98506006069</v>
      </c>
      <c r="M26" s="19">
        <f t="shared" si="21"/>
        <v>207258.90191225399</v>
      </c>
      <c r="O26" s="39">
        <v>36</v>
      </c>
      <c r="Q26" s="39">
        <v>24</v>
      </c>
      <c r="R26" s="39">
        <f t="shared" si="22"/>
        <v>198949.63992920576</v>
      </c>
      <c r="S26" s="39">
        <f t="shared" si="23"/>
        <v>197397.2558817573</v>
      </c>
      <c r="T26" s="39">
        <f t="shared" si="24"/>
        <v>195859.66230708006</v>
      </c>
      <c r="V26" s="40">
        <v>34</v>
      </c>
      <c r="X26" s="39">
        <v>24</v>
      </c>
      <c r="Y26" s="19">
        <f t="shared" si="25"/>
        <v>157896.53962635377</v>
      </c>
      <c r="Z26" s="19">
        <f t="shared" si="26"/>
        <v>156664.48879504547</v>
      </c>
      <c r="AA26" s="19">
        <f t="shared" si="27"/>
        <v>155444.17643419054</v>
      </c>
    </row>
    <row r="27" spans="1:27">
      <c r="A27" s="40">
        <v>37</v>
      </c>
      <c r="B27" s="39">
        <f>B15*1.05</f>
        <v>4823.4375</v>
      </c>
      <c r="C27" s="40">
        <v>25</v>
      </c>
      <c r="D27" s="39">
        <f t="shared" ref="D27:D38" si="28">($B$27+$D26)*(1+$D$2)</f>
        <v>120606.09443701136</v>
      </c>
      <c r="E27" s="39">
        <f t="shared" ref="E27:E38" si="29">($B$27+$E26)*(1+$E$2)</f>
        <v>119628.44664083183</v>
      </c>
      <c r="H27" s="40">
        <v>36</v>
      </c>
      <c r="I27" s="39">
        <f>I15*1.05</f>
        <v>8820</v>
      </c>
      <c r="J27" s="40">
        <v>25</v>
      </c>
      <c r="K27" s="19">
        <f t="shared" ref="K27:K38" si="30">($I$27+$K26)*(1+$K$2)</f>
        <v>220536.85839910648</v>
      </c>
      <c r="L27" s="19">
        <f t="shared" ref="L27:L38" si="31">($I$27+$L26)*(1+$L$2)</f>
        <v>218749.15957180684</v>
      </c>
      <c r="O27" s="39">
        <v>37</v>
      </c>
      <c r="P27" s="39">
        <f>P15*1.05</f>
        <v>8334.9</v>
      </c>
      <c r="Q27" s="39">
        <v>25</v>
      </c>
      <c r="R27" s="39">
        <f t="shared" ref="R27:R37" si="32">($P$27+$R26)*(1+$R$2)</f>
        <v>208407.33118715562</v>
      </c>
      <c r="S27" s="39">
        <f t="shared" ref="S27:S37" si="33">($P$27+$S26)*(1+$S$2)</f>
        <v>206717.95579535741</v>
      </c>
      <c r="V27" s="40">
        <v>35</v>
      </c>
      <c r="W27" s="39">
        <f>W15*1.05</f>
        <v>6615</v>
      </c>
      <c r="X27" s="39">
        <v>25</v>
      </c>
      <c r="Y27" s="19">
        <f t="shared" ref="Y27:Y38" si="34">($W$27+$Y26)*(1+$Y$2)</f>
        <v>165402.64379932985</v>
      </c>
      <c r="Z27" s="19">
        <f t="shared" ref="Z27:Z38" si="35">($W$27+$Z26)*(1+$Z$2)</f>
        <v>164061.86967885509</v>
      </c>
    </row>
    <row r="28" spans="1:27">
      <c r="A28" s="40">
        <v>37</v>
      </c>
      <c r="C28" s="40">
        <v>26</v>
      </c>
      <c r="D28" s="39">
        <f t="shared" si="28"/>
        <v>126108.94190167016</v>
      </c>
      <c r="E28" s="39">
        <f t="shared" si="29"/>
        <v>125048.21608567332</v>
      </c>
      <c r="H28" s="40">
        <v>36</v>
      </c>
      <c r="J28" s="40">
        <v>26</v>
      </c>
      <c r="K28" s="19">
        <f t="shared" si="30"/>
        <v>230599.20804876831</v>
      </c>
      <c r="L28" s="19">
        <f t="shared" si="31"/>
        <v>228659.59512808843</v>
      </c>
      <c r="O28" s="39">
        <v>37</v>
      </c>
      <c r="Q28" s="39">
        <v>26</v>
      </c>
      <c r="R28" s="39">
        <f t="shared" si="32"/>
        <v>217916.25160608604</v>
      </c>
      <c r="S28" s="39">
        <f t="shared" si="33"/>
        <v>216083.31739604351</v>
      </c>
      <c r="V28" s="40">
        <v>35</v>
      </c>
      <c r="X28" s="39">
        <v>26</v>
      </c>
      <c r="Y28" s="19">
        <f t="shared" si="34"/>
        <v>172949.4060365762</v>
      </c>
      <c r="Z28" s="19">
        <f t="shared" si="35"/>
        <v>171494.69634606628</v>
      </c>
    </row>
    <row r="29" spans="1:27">
      <c r="A29" s="40">
        <v>37</v>
      </c>
      <c r="C29" s="40">
        <v>27</v>
      </c>
      <c r="D29" s="39">
        <f t="shared" si="28"/>
        <v>131641.59645676252</v>
      </c>
      <c r="E29" s="39">
        <f t="shared" si="29"/>
        <v>130493.95525910468</v>
      </c>
      <c r="H29" s="40">
        <v>36</v>
      </c>
      <c r="J29" s="40">
        <v>27</v>
      </c>
      <c r="K29" s="19">
        <f t="shared" si="30"/>
        <v>240716.06209236578</v>
      </c>
      <c r="L29" s="19">
        <f t="shared" si="31"/>
        <v>238617.5181880772</v>
      </c>
      <c r="O29" s="39">
        <v>37</v>
      </c>
      <c r="Q29" s="39">
        <v>27</v>
      </c>
      <c r="R29" s="39">
        <f t="shared" si="32"/>
        <v>227476.67867728564</v>
      </c>
      <c r="S29" s="39">
        <f t="shared" si="33"/>
        <v>225493.55468773289</v>
      </c>
      <c r="V29" s="40">
        <v>35</v>
      </c>
      <c r="X29" s="39">
        <v>27</v>
      </c>
      <c r="Y29" s="19">
        <f t="shared" si="34"/>
        <v>180537.0465692743</v>
      </c>
      <c r="Z29" s="19">
        <f t="shared" si="35"/>
        <v>178963.13864105786</v>
      </c>
    </row>
    <row r="30" spans="1:27">
      <c r="A30" s="40">
        <v>37</v>
      </c>
      <c r="C30" s="40">
        <v>28</v>
      </c>
      <c r="D30" s="39">
        <f t="shared" si="28"/>
        <v>137204.21955736165</v>
      </c>
      <c r="E30" s="39">
        <f t="shared" si="29"/>
        <v>135965.78859940873</v>
      </c>
      <c r="H30" s="40">
        <v>36</v>
      </c>
      <c r="J30" s="40">
        <v>28</v>
      </c>
      <c r="K30" s="19">
        <f t="shared" si="30"/>
        <v>250887.71576203275</v>
      </c>
      <c r="L30" s="19">
        <f t="shared" si="31"/>
        <v>248623.15629606176</v>
      </c>
      <c r="O30" s="39">
        <v>37</v>
      </c>
      <c r="Q30" s="39">
        <v>28</v>
      </c>
      <c r="R30" s="39">
        <f t="shared" si="32"/>
        <v>237088.89139512091</v>
      </c>
      <c r="S30" s="39">
        <f t="shared" si="33"/>
        <v>234948.8826997783</v>
      </c>
      <c r="V30" s="40">
        <v>35</v>
      </c>
      <c r="X30" s="39">
        <v>28</v>
      </c>
      <c r="Y30" s="19">
        <f t="shared" si="34"/>
        <v>188165.78682152453</v>
      </c>
      <c r="Z30" s="19">
        <f t="shared" si="35"/>
        <v>186467.36722204628</v>
      </c>
    </row>
    <row r="31" spans="1:27">
      <c r="A31" s="40">
        <v>37</v>
      </c>
      <c r="C31" s="40">
        <v>29</v>
      </c>
      <c r="D31" s="39">
        <f t="shared" si="28"/>
        <v>142796.97353308901</v>
      </c>
      <c r="E31" s="39">
        <f t="shared" si="29"/>
        <v>141463.84114113508</v>
      </c>
      <c r="H31" s="40">
        <v>36</v>
      </c>
      <c r="J31" s="40">
        <v>29</v>
      </c>
      <c r="K31" s="19">
        <f t="shared" si="30"/>
        <v>261114.46588907708</v>
      </c>
      <c r="L31" s="19">
        <f t="shared" si="31"/>
        <v>258676.73808664706</v>
      </c>
      <c r="O31" s="39">
        <v>37</v>
      </c>
      <c r="Q31" s="39">
        <v>29</v>
      </c>
      <c r="R31" s="39">
        <f t="shared" si="32"/>
        <v>246753.17026517779</v>
      </c>
      <c r="S31" s="39">
        <f t="shared" si="33"/>
        <v>244449.51749188142</v>
      </c>
      <c r="V31" s="40">
        <v>35</v>
      </c>
      <c r="X31" s="39">
        <v>29</v>
      </c>
      <c r="Y31" s="19">
        <f t="shared" si="34"/>
        <v>195835.84941680779</v>
      </c>
      <c r="Z31" s="19">
        <f t="shared" si="35"/>
        <v>194007.55356498525</v>
      </c>
    </row>
    <row r="32" spans="1:27">
      <c r="A32" s="40">
        <v>37</v>
      </c>
      <c r="C32" s="40">
        <v>30</v>
      </c>
      <c r="D32" s="39">
        <f t="shared" si="28"/>
        <v>148420.02159285158</v>
      </c>
      <c r="E32" s="39">
        <f t="shared" si="29"/>
        <v>146988.23851795719</v>
      </c>
      <c r="H32" s="40">
        <v>36</v>
      </c>
      <c r="J32" s="40">
        <v>30</v>
      </c>
      <c r="K32" s="19">
        <f t="shared" si="30"/>
        <v>271396.61091264285</v>
      </c>
      <c r="L32" s="19">
        <f t="shared" si="31"/>
        <v>268778.49328997894</v>
      </c>
      <c r="O32" s="39">
        <v>37</v>
      </c>
      <c r="Q32" s="39">
        <v>30</v>
      </c>
      <c r="R32" s="39">
        <f t="shared" si="32"/>
        <v>256469.79731244748</v>
      </c>
      <c r="S32" s="39">
        <f t="shared" si="33"/>
        <v>253995.67615903003</v>
      </c>
      <c r="V32" s="40">
        <v>35</v>
      </c>
      <c r="X32" s="39">
        <v>30</v>
      </c>
      <c r="Y32" s="19">
        <f t="shared" si="34"/>
        <v>203547.45818448215</v>
      </c>
      <c r="Z32" s="19">
        <f t="shared" si="35"/>
        <v>201583.86996748415</v>
      </c>
    </row>
    <row r="33" spans="1:26">
      <c r="A33" s="40">
        <v>37</v>
      </c>
      <c r="C33" s="40">
        <v>31</v>
      </c>
      <c r="D33" s="39">
        <f t="shared" si="28"/>
        <v>154073.52782960451</v>
      </c>
      <c r="E33" s="39">
        <f t="shared" si="29"/>
        <v>152539.10696554324</v>
      </c>
      <c r="H33" s="40">
        <v>36</v>
      </c>
      <c r="J33" s="40">
        <v>31</v>
      </c>
      <c r="K33" s="19">
        <f t="shared" si="30"/>
        <v>281734.45088841964</v>
      </c>
      <c r="L33" s="19">
        <f t="shared" si="31"/>
        <v>278928.65273699345</v>
      </c>
      <c r="O33" s="39">
        <v>37</v>
      </c>
      <c r="Q33" s="39">
        <v>31</v>
      </c>
      <c r="R33" s="39">
        <f t="shared" si="32"/>
        <v>266239.05608955654</v>
      </c>
      <c r="S33" s="39">
        <f t="shared" si="33"/>
        <v>263587.57683645876</v>
      </c>
      <c r="V33" s="40">
        <v>35</v>
      </c>
      <c r="X33" s="39">
        <v>31</v>
      </c>
      <c r="Y33" s="19">
        <f t="shared" si="34"/>
        <v>211300.83816631476</v>
      </c>
      <c r="Z33" s="19">
        <f t="shared" si="35"/>
        <v>209196.48955274501</v>
      </c>
    </row>
    <row r="34" spans="1:26">
      <c r="A34" s="40">
        <v>37</v>
      </c>
      <c r="C34" s="40">
        <v>32</v>
      </c>
      <c r="D34" s="39">
        <f t="shared" si="28"/>
        <v>159757.65722513988</v>
      </c>
      <c r="E34" s="39">
        <f t="shared" si="29"/>
        <v>158116.57332444066</v>
      </c>
      <c r="H34" s="40">
        <v>36</v>
      </c>
      <c r="J34" s="40">
        <v>32</v>
      </c>
      <c r="K34" s="19">
        <f t="shared" si="30"/>
        <v>292128.28749739856</v>
      </c>
      <c r="L34" s="19">
        <f t="shared" si="31"/>
        <v>289127.44836469158</v>
      </c>
      <c r="O34" s="39">
        <v>37</v>
      </c>
      <c r="Q34" s="39">
        <v>32</v>
      </c>
      <c r="R34" s="39">
        <f t="shared" si="32"/>
        <v>276061.23168504162</v>
      </c>
      <c r="S34" s="39">
        <f t="shared" si="33"/>
        <v>273225.4387046335</v>
      </c>
      <c r="V34" s="40">
        <v>35</v>
      </c>
      <c r="X34" s="39">
        <v>32</v>
      </c>
      <c r="Y34" s="19">
        <f t="shared" si="34"/>
        <v>219096.21562304895</v>
      </c>
      <c r="Z34" s="19">
        <f t="shared" si="35"/>
        <v>216845.58627351859</v>
      </c>
    </row>
    <row r="35" spans="1:26">
      <c r="A35" s="40">
        <v>37</v>
      </c>
      <c r="C35" s="40">
        <v>33</v>
      </c>
      <c r="D35" s="39">
        <f t="shared" si="28"/>
        <v>165472.57565490104</v>
      </c>
      <c r="E35" s="39">
        <f t="shared" si="29"/>
        <v>163720.76504297444</v>
      </c>
      <c r="H35" s="40">
        <v>36</v>
      </c>
      <c r="J35" s="40">
        <v>33</v>
      </c>
      <c r="K35" s="19">
        <f t="shared" si="30"/>
        <v>302578.42405467614</v>
      </c>
      <c r="L35" s="19">
        <f t="shared" si="31"/>
        <v>299375.11322143907</v>
      </c>
      <c r="O35" s="39">
        <v>37</v>
      </c>
      <c r="Q35" s="39">
        <v>33</v>
      </c>
      <c r="R35" s="39">
        <f t="shared" si="32"/>
        <v>285936.61073166894</v>
      </c>
      <c r="S35" s="39">
        <f t="shared" si="33"/>
        <v>282909.48199425993</v>
      </c>
      <c r="V35" s="40">
        <v>35</v>
      </c>
      <c r="X35" s="39">
        <v>33</v>
      </c>
      <c r="Y35" s="19">
        <f t="shared" si="34"/>
        <v>226933.81804100712</v>
      </c>
      <c r="Z35" s="19">
        <f t="shared" si="35"/>
        <v>224531.33491607921</v>
      </c>
    </row>
    <row r="36" spans="1:26">
      <c r="A36" s="40">
        <v>37</v>
      </c>
      <c r="C36" s="40">
        <v>34</v>
      </c>
      <c r="D36" s="39">
        <f t="shared" si="28"/>
        <v>171218.44989282341</v>
      </c>
      <c r="E36" s="39">
        <f t="shared" si="29"/>
        <v>169351.81018015955</v>
      </c>
      <c r="H36" s="40">
        <v>36</v>
      </c>
      <c r="J36" s="40">
        <v>34</v>
      </c>
      <c r="K36" s="19">
        <f t="shared" si="30"/>
        <v>313085.16551830561</v>
      </c>
      <c r="L36" s="19">
        <f t="shared" si="31"/>
        <v>309671.88147229183</v>
      </c>
      <c r="O36" s="39">
        <v>37</v>
      </c>
      <c r="Q36" s="39">
        <v>34</v>
      </c>
      <c r="R36" s="39">
        <f t="shared" si="32"/>
        <v>295865.48141479882</v>
      </c>
      <c r="S36" s="39">
        <f t="shared" si="33"/>
        <v>292639.92799131578</v>
      </c>
      <c r="V36" s="40">
        <v>35</v>
      </c>
      <c r="X36" s="39">
        <v>34</v>
      </c>
      <c r="Y36" s="19">
        <f t="shared" si="34"/>
        <v>234813.87413872924</v>
      </c>
      <c r="Z36" s="19">
        <f t="shared" si="35"/>
        <v>232253.91110421877</v>
      </c>
    </row>
    <row r="37" spans="1:26">
      <c r="A37" s="40">
        <v>37</v>
      </c>
      <c r="C37" s="40">
        <v>35</v>
      </c>
      <c r="D37" s="39">
        <f t="shared" si="28"/>
        <v>176995.44761620119</v>
      </c>
      <c r="E37" s="39">
        <f t="shared" si="29"/>
        <v>175009.83740862701</v>
      </c>
      <c r="H37" s="40">
        <v>36</v>
      </c>
      <c r="J37" s="40">
        <v>35</v>
      </c>
      <c r="K37" s="19">
        <f t="shared" si="30"/>
        <v>323648.81849819643</v>
      </c>
      <c r="L37" s="19">
        <f t="shared" si="31"/>
        <v>320017.98840434657</v>
      </c>
      <c r="O37" s="39">
        <v>37</v>
      </c>
      <c r="Q37" s="39">
        <v>35</v>
      </c>
      <c r="R37" s="39">
        <f t="shared" si="32"/>
        <v>305848.13348079566</v>
      </c>
      <c r="S37" s="39">
        <f t="shared" si="33"/>
        <v>302416.99904210755</v>
      </c>
      <c r="V37" s="40">
        <v>35</v>
      </c>
      <c r="X37" s="39">
        <v>35</v>
      </c>
      <c r="Y37" s="19">
        <f t="shared" si="34"/>
        <v>242736.61387364735</v>
      </c>
      <c r="Z37" s="19">
        <f t="shared" si="35"/>
        <v>240013.49130325983</v>
      </c>
    </row>
    <row r="38" spans="1:26">
      <c r="A38" s="40">
        <v>37</v>
      </c>
      <c r="C38" s="40">
        <v>36</v>
      </c>
      <c r="D38" s="39">
        <f t="shared" si="28"/>
        <v>182803.73741058059</v>
      </c>
      <c r="E38" s="39">
        <f t="shared" si="29"/>
        <v>180694.97601756419</v>
      </c>
      <c r="H38" s="40">
        <v>36</v>
      </c>
      <c r="J38" s="40">
        <v>36</v>
      </c>
      <c r="K38" s="19">
        <f t="shared" si="30"/>
        <v>334269.69126506167</v>
      </c>
      <c r="L38" s="19">
        <f t="shared" si="31"/>
        <v>330413.67043211742</v>
      </c>
      <c r="O38" s="39">
        <v>37</v>
      </c>
      <c r="P38" s="39">
        <f>1.05*P27</f>
        <v>8751.6450000000004</v>
      </c>
      <c r="Q38" s="39">
        <v>36</v>
      </c>
      <c r="R38" s="39">
        <f t="shared" ref="R38:R50" si="36">($P$38+$R37)*(1+$R$2)</f>
        <v>316303.8606142333</v>
      </c>
      <c r="S38" s="15"/>
      <c r="V38" s="40">
        <v>35</v>
      </c>
      <c r="X38" s="39">
        <v>36</v>
      </c>
      <c r="Y38" s="19">
        <f t="shared" si="34"/>
        <v>250702.26844879627</v>
      </c>
      <c r="Z38" s="19">
        <f t="shared" si="35"/>
        <v>247810.25282408798</v>
      </c>
    </row>
    <row r="39" spans="1:26">
      <c r="A39" s="40">
        <v>38</v>
      </c>
      <c r="B39" s="39">
        <f>B27*1.05</f>
        <v>5064.609375</v>
      </c>
      <c r="C39" s="40">
        <v>37</v>
      </c>
      <c r="D39" s="39">
        <f t="shared" ref="D39:D50" si="37">($B$39+$D38)*(1+$D$2)</f>
        <v>188885.96699733581</v>
      </c>
      <c r="H39" s="40">
        <v>37</v>
      </c>
      <c r="I39" s="39">
        <f>1.05*I27</f>
        <v>9261</v>
      </c>
      <c r="J39" s="40">
        <v>37</v>
      </c>
      <c r="K39" s="19">
        <f t="shared" ref="K39:K50" si="38">($I$39+$K38)*(1+$K$2)</f>
        <v>345391.48250941408</v>
      </c>
      <c r="O39" s="40">
        <v>38</v>
      </c>
      <c r="Q39" s="39">
        <v>37</v>
      </c>
      <c r="R39" s="39">
        <f t="shared" si="36"/>
        <v>326816.2229363104</v>
      </c>
      <c r="V39" s="40">
        <v>36</v>
      </c>
      <c r="W39" s="39">
        <f>1.05*W27</f>
        <v>6945.75</v>
      </c>
      <c r="X39" s="39">
        <v>37</v>
      </c>
      <c r="Y39" s="19">
        <f t="shared" ref="Y39:Y50" si="39">($W$39+$Y38)*(1+$Y$2)</f>
        <v>259043.61188206056</v>
      </c>
    </row>
    <row r="40" spans="1:26">
      <c r="A40" s="40">
        <v>38</v>
      </c>
      <c r="C40" s="40">
        <v>38</v>
      </c>
      <c r="D40" s="39">
        <f t="shared" si="37"/>
        <v>195001.14199435263</v>
      </c>
      <c r="H40" s="40">
        <v>37</v>
      </c>
      <c r="J40" s="40">
        <v>38</v>
      </c>
      <c r="K40" s="19">
        <f t="shared" si="38"/>
        <v>356573.51678967342</v>
      </c>
      <c r="O40" s="40">
        <v>38</v>
      </c>
      <c r="Q40" s="39">
        <v>38</v>
      </c>
      <c r="R40" s="39">
        <f t="shared" si="36"/>
        <v>337385.52722096542</v>
      </c>
      <c r="V40" s="40">
        <v>36</v>
      </c>
      <c r="X40" s="39">
        <v>38</v>
      </c>
      <c r="Y40" s="19">
        <f t="shared" si="39"/>
        <v>267430.13759225502</v>
      </c>
    </row>
    <row r="41" spans="1:26">
      <c r="A41" s="40">
        <v>38</v>
      </c>
      <c r="C41" s="40">
        <v>39</v>
      </c>
      <c r="D41" s="39">
        <f t="shared" si="37"/>
        <v>201149.44085593661</v>
      </c>
      <c r="H41" s="40">
        <v>37</v>
      </c>
      <c r="J41" s="40">
        <v>39</v>
      </c>
      <c r="K41" s="19">
        <f t="shared" si="38"/>
        <v>367816.12042228412</v>
      </c>
      <c r="O41" s="40">
        <v>38</v>
      </c>
      <c r="Q41" s="39">
        <v>39</v>
      </c>
      <c r="R41" s="39">
        <f t="shared" si="36"/>
        <v>348012.08190382901</v>
      </c>
      <c r="V41" s="40">
        <v>36</v>
      </c>
      <c r="X41" s="39">
        <v>39</v>
      </c>
      <c r="Y41" s="19">
        <f t="shared" si="39"/>
        <v>275862.09031671303</v>
      </c>
    </row>
    <row r="42" spans="1:26">
      <c r="A42" s="40">
        <v>38</v>
      </c>
      <c r="B42" s="40"/>
      <c r="C42" s="40">
        <v>40</v>
      </c>
      <c r="D42" s="39">
        <f t="shared" si="37"/>
        <v>207331.04300302084</v>
      </c>
      <c r="F42" s="40"/>
      <c r="H42" s="40">
        <v>37</v>
      </c>
      <c r="J42" s="40">
        <v>40</v>
      </c>
      <c r="K42" s="19">
        <f t="shared" si="38"/>
        <v>379119.62149123813</v>
      </c>
      <c r="O42" s="40">
        <v>38</v>
      </c>
      <c r="Q42" s="39">
        <v>40</v>
      </c>
      <c r="R42" s="39">
        <f t="shared" si="36"/>
        <v>358696.19709122478</v>
      </c>
      <c r="V42" s="40">
        <v>36</v>
      </c>
      <c r="X42" s="39">
        <v>40</v>
      </c>
      <c r="Y42" s="19">
        <f t="shared" si="39"/>
        <v>284339.71611842857</v>
      </c>
    </row>
    <row r="43" spans="1:26">
      <c r="A43" s="40">
        <v>38</v>
      </c>
      <c r="C43" s="40">
        <v>41</v>
      </c>
      <c r="D43" s="39">
        <f t="shared" si="37"/>
        <v>213546.12882840176</v>
      </c>
      <c r="H43" s="40">
        <v>37</v>
      </c>
      <c r="J43" s="40">
        <v>41</v>
      </c>
      <c r="K43" s="19">
        <f t="shared" si="38"/>
        <v>390484.34985764901</v>
      </c>
      <c r="O43" s="40">
        <v>38</v>
      </c>
      <c r="Q43" s="39">
        <v>41</v>
      </c>
      <c r="R43" s="39">
        <f t="shared" si="36"/>
        <v>369438.18456921889</v>
      </c>
      <c r="V43" s="40">
        <v>36</v>
      </c>
      <c r="X43" s="39">
        <v>41</v>
      </c>
      <c r="Y43" s="19">
        <f t="shared" si="39"/>
        <v>292863.26239323668</v>
      </c>
    </row>
    <row r="44" spans="1:26">
      <c r="A44" s="40">
        <v>38</v>
      </c>
      <c r="C44" s="40">
        <v>42</v>
      </c>
      <c r="D44" s="39">
        <f t="shared" si="37"/>
        <v>219794.87970200353</v>
      </c>
      <c r="H44" s="40">
        <v>37</v>
      </c>
      <c r="J44" s="40">
        <v>42</v>
      </c>
      <c r="K44" s="19">
        <f t="shared" si="38"/>
        <v>401910.63716937794</v>
      </c>
      <c r="O44" s="40">
        <v>38</v>
      </c>
      <c r="Q44" s="39">
        <v>42</v>
      </c>
      <c r="R44" s="39">
        <f t="shared" si="36"/>
        <v>380238.35781271884</v>
      </c>
      <c r="V44" s="40">
        <v>36</v>
      </c>
      <c r="X44" s="39">
        <v>42</v>
      </c>
      <c r="Y44" s="19">
        <f t="shared" si="39"/>
        <v>301432.97787703335</v>
      </c>
    </row>
    <row r="45" spans="1:26">
      <c r="A45" s="40">
        <v>38</v>
      </c>
      <c r="C45" s="40">
        <v>43</v>
      </c>
      <c r="D45" s="39">
        <f t="shared" si="37"/>
        <v>226077.47797617063</v>
      </c>
      <c r="H45" s="40">
        <v>37</v>
      </c>
      <c r="J45" s="40">
        <v>43</v>
      </c>
      <c r="K45" s="19">
        <f t="shared" si="38"/>
        <v>413398.81687071203</v>
      </c>
      <c r="L45" s="51"/>
      <c r="N45" s="40"/>
      <c r="O45" s="40">
        <v>38</v>
      </c>
      <c r="Q45" s="39">
        <v>43</v>
      </c>
      <c r="R45" s="39">
        <f t="shared" si="36"/>
        <v>391097.03199462109</v>
      </c>
      <c r="T45" s="51"/>
      <c r="U45" s="51"/>
      <c r="V45" s="40">
        <v>36</v>
      </c>
      <c r="W45" s="52"/>
      <c r="X45" s="39">
        <v>43</v>
      </c>
      <c r="Y45" s="19">
        <f t="shared" si="39"/>
        <v>310049.11265303392</v>
      </c>
    </row>
    <row r="46" spans="1:26">
      <c r="A46" s="40">
        <v>38</v>
      </c>
      <c r="C46" s="40">
        <v>44</v>
      </c>
      <c r="D46" s="39">
        <f t="shared" si="37"/>
        <v>232394.10699098947</v>
      </c>
      <c r="H46" s="40">
        <v>37</v>
      </c>
      <c r="J46" s="40">
        <v>44</v>
      </c>
      <c r="K46" s="19">
        <f t="shared" si="38"/>
        <v>424949.22421209502</v>
      </c>
      <c r="O46" s="40">
        <v>38</v>
      </c>
      <c r="Q46" s="39">
        <v>44</v>
      </c>
      <c r="R46" s="39">
        <f t="shared" si="36"/>
        <v>402014.52399500861</v>
      </c>
      <c r="V46" s="40">
        <v>36</v>
      </c>
      <c r="X46" s="39">
        <v>44</v>
      </c>
      <c r="Y46" s="19">
        <f t="shared" si="39"/>
        <v>318711.91815907118</v>
      </c>
    </row>
    <row r="47" spans="1:26">
      <c r="A47" s="40">
        <v>38</v>
      </c>
      <c r="C47" s="40">
        <v>45</v>
      </c>
      <c r="D47" s="39">
        <f t="shared" si="37"/>
        <v>238744.95107963856</v>
      </c>
      <c r="H47" s="40">
        <v>37</v>
      </c>
      <c r="J47" s="40">
        <v>45</v>
      </c>
      <c r="K47" s="19">
        <f t="shared" si="38"/>
        <v>436562.19625991053</v>
      </c>
      <c r="O47" s="40">
        <v>38</v>
      </c>
      <c r="Q47" s="39">
        <v>45</v>
      </c>
      <c r="R47" s="39">
        <f t="shared" si="36"/>
        <v>412991.15241039824</v>
      </c>
      <c r="V47" s="40">
        <v>36</v>
      </c>
      <c r="X47" s="39">
        <v>45</v>
      </c>
      <c r="Y47" s="19">
        <f t="shared" si="39"/>
        <v>327421.6471949328</v>
      </c>
    </row>
    <row r="48" spans="1:26">
      <c r="A48" s="40">
        <v>38</v>
      </c>
      <c r="C48" s="40">
        <v>46</v>
      </c>
      <c r="D48" s="39">
        <f t="shared" si="37"/>
        <v>245130.19557376785</v>
      </c>
      <c r="H48" s="40">
        <v>37</v>
      </c>
      <c r="J48" s="40">
        <v>46</v>
      </c>
      <c r="K48" s="19">
        <f t="shared" si="38"/>
        <v>448238.07190631836</v>
      </c>
      <c r="O48" s="40">
        <v>38</v>
      </c>
      <c r="Q48" s="39">
        <v>46</v>
      </c>
      <c r="R48" s="39">
        <f t="shared" si="36"/>
        <v>424027.2375630379</v>
      </c>
      <c r="V48" s="40">
        <v>36</v>
      </c>
      <c r="X48" s="39">
        <v>46</v>
      </c>
      <c r="Y48" s="19">
        <f t="shared" si="39"/>
        <v>336178.55392973864</v>
      </c>
    </row>
    <row r="49" spans="1:35">
      <c r="A49" s="40">
        <v>38</v>
      </c>
      <c r="C49" s="40">
        <v>47</v>
      </c>
      <c r="D49" s="39">
        <f t="shared" si="37"/>
        <v>251550.02680890699</v>
      </c>
      <c r="H49" s="40">
        <v>37</v>
      </c>
      <c r="J49" s="40">
        <v>47</v>
      </c>
      <c r="K49" s="19">
        <f t="shared" si="38"/>
        <v>459977.19187914423</v>
      </c>
      <c r="O49" s="40">
        <v>38</v>
      </c>
      <c r="Q49" s="39">
        <v>47</v>
      </c>
      <c r="R49" s="39">
        <f t="shared" si="36"/>
        <v>435123.10151025438</v>
      </c>
      <c r="V49" s="40">
        <v>36</v>
      </c>
      <c r="X49" s="39">
        <v>47</v>
      </c>
      <c r="Y49" s="19">
        <f t="shared" si="39"/>
        <v>344982.89390935807</v>
      </c>
    </row>
    <row r="50" spans="1:35">
      <c r="A50" s="40">
        <v>38</v>
      </c>
      <c r="C50" s="40">
        <v>48</v>
      </c>
      <c r="D50" s="39">
        <f t="shared" si="37"/>
        <v>258004.63212990313</v>
      </c>
      <c r="H50" s="40">
        <v>37</v>
      </c>
      <c r="J50" s="40">
        <v>48</v>
      </c>
      <c r="K50" s="19">
        <f t="shared" si="38"/>
        <v>471779.89875182288</v>
      </c>
      <c r="O50" s="40">
        <v>38</v>
      </c>
      <c r="Q50" s="39">
        <v>48</v>
      </c>
      <c r="R50" s="39">
        <f t="shared" si="36"/>
        <v>446279.0680538516</v>
      </c>
      <c r="V50" s="40">
        <v>36</v>
      </c>
      <c r="X50" s="39">
        <v>48</v>
      </c>
      <c r="Y50" s="19">
        <f t="shared" si="39"/>
        <v>353834.92406386707</v>
      </c>
    </row>
    <row r="60" spans="1:35">
      <c r="A60" s="12" t="s">
        <v>50</v>
      </c>
      <c r="B60" s="9"/>
      <c r="C60" s="16"/>
      <c r="D60" s="14" t="s">
        <v>7</v>
      </c>
      <c r="E60" s="14" t="s">
        <v>8</v>
      </c>
      <c r="F60" s="14" t="s">
        <v>9</v>
      </c>
      <c r="H60" s="12" t="s">
        <v>51</v>
      </c>
      <c r="I60" s="13"/>
      <c r="J60" s="13"/>
      <c r="K60" s="14" t="s">
        <v>7</v>
      </c>
      <c r="L60" s="14" t="s">
        <v>8</v>
      </c>
      <c r="M60" s="14" t="s">
        <v>9</v>
      </c>
      <c r="O60" s="12" t="s">
        <v>53</v>
      </c>
      <c r="P60" s="13"/>
      <c r="Q60" s="13"/>
      <c r="R60" s="14" t="s">
        <v>7</v>
      </c>
      <c r="S60" s="14" t="s">
        <v>8</v>
      </c>
      <c r="T60" s="14" t="s">
        <v>9</v>
      </c>
      <c r="V60" s="20" t="s">
        <v>54</v>
      </c>
      <c r="W60" s="13"/>
      <c r="X60" s="13"/>
      <c r="Y60" s="14" t="s">
        <v>7</v>
      </c>
      <c r="Z60" s="14" t="s">
        <v>8</v>
      </c>
      <c r="AA60" s="14" t="s">
        <v>9</v>
      </c>
      <c r="AC60" s="20" t="s">
        <v>55</v>
      </c>
      <c r="AD60" s="13"/>
      <c r="AE60" s="13"/>
      <c r="AF60" s="14" t="s">
        <v>7</v>
      </c>
      <c r="AG60" s="14" t="s">
        <v>8</v>
      </c>
      <c r="AH60" s="14" t="s">
        <v>9</v>
      </c>
      <c r="AI60" s="15"/>
    </row>
    <row r="61" spans="1:35">
      <c r="A61" s="9" t="s">
        <v>80</v>
      </c>
      <c r="B61" s="9" t="s">
        <v>81</v>
      </c>
      <c r="C61" s="9" t="s">
        <v>82</v>
      </c>
      <c r="D61" s="49">
        <v>5.4166666666666669E-3</v>
      </c>
      <c r="E61" s="50">
        <v>4.7916666666666663E-3</v>
      </c>
      <c r="F61" s="50">
        <v>4.1666666666666666E-3</v>
      </c>
      <c r="H61" s="9" t="s">
        <v>80</v>
      </c>
      <c r="I61" s="9" t="s">
        <v>81</v>
      </c>
      <c r="J61" s="9" t="s">
        <v>82</v>
      </c>
      <c r="K61" s="49">
        <v>5.4166666666666669E-3</v>
      </c>
      <c r="L61" s="50">
        <v>4.7916666666666663E-3</v>
      </c>
      <c r="M61" s="50">
        <v>4.1666666666666666E-3</v>
      </c>
      <c r="O61" s="9" t="s">
        <v>80</v>
      </c>
      <c r="P61" s="9" t="s">
        <v>81</v>
      </c>
      <c r="Q61" s="9" t="s">
        <v>82</v>
      </c>
      <c r="R61" s="49">
        <v>5.4166666666666669E-3</v>
      </c>
      <c r="S61" s="50">
        <v>4.7916666666666663E-3</v>
      </c>
      <c r="T61" s="50">
        <v>4.1666666666666666E-3</v>
      </c>
      <c r="V61" s="9" t="s">
        <v>80</v>
      </c>
      <c r="W61" s="9" t="s">
        <v>81</v>
      </c>
      <c r="X61" s="9" t="s">
        <v>82</v>
      </c>
      <c r="Y61" s="49">
        <v>5.4166666666666669E-3</v>
      </c>
      <c r="Z61" s="50">
        <v>4.7916666666666663E-3</v>
      </c>
      <c r="AA61" s="50">
        <v>4.1666666666666666E-3</v>
      </c>
      <c r="AC61" s="9" t="s">
        <v>80</v>
      </c>
      <c r="AD61" s="9" t="s">
        <v>81</v>
      </c>
      <c r="AE61" s="9" t="s">
        <v>82</v>
      </c>
      <c r="AF61" s="49">
        <v>5.4166666666666669E-3</v>
      </c>
      <c r="AG61" s="50">
        <v>4.7916666666666663E-3</v>
      </c>
      <c r="AH61" s="50">
        <v>4.1666666666666666E-3</v>
      </c>
    </row>
    <row r="62" spans="1:35">
      <c r="A62" s="18">
        <v>32</v>
      </c>
      <c r="B62" s="18">
        <v>3885</v>
      </c>
      <c r="C62" s="15">
        <v>1</v>
      </c>
      <c r="D62" s="19">
        <f t="shared" ref="D62:F62" si="40">$B$62*(1+D61)</f>
        <v>3906.0437499999998</v>
      </c>
      <c r="E62" s="19">
        <f t="shared" si="40"/>
        <v>3903.6156250000004</v>
      </c>
      <c r="F62" s="19">
        <f t="shared" si="40"/>
        <v>3901.1875</v>
      </c>
      <c r="H62" s="40">
        <v>31</v>
      </c>
      <c r="I62" s="40">
        <v>3640</v>
      </c>
      <c r="J62" s="40">
        <v>1</v>
      </c>
      <c r="K62" s="19">
        <f t="shared" ref="K62:M62" si="41">$I$62*(1+K$61)</f>
        <v>3659.7166666666667</v>
      </c>
      <c r="L62" s="19">
        <f t="shared" si="41"/>
        <v>3657.4416666666671</v>
      </c>
      <c r="M62" s="19">
        <f t="shared" si="41"/>
        <v>3655.1666666666665</v>
      </c>
      <c r="O62" s="40">
        <v>31</v>
      </c>
      <c r="P62" s="40">
        <v>4433.3333329999996</v>
      </c>
      <c r="Q62" s="40">
        <v>1</v>
      </c>
      <c r="R62" s="19">
        <f t="shared" ref="R62:T62" si="42">$P$62*(1+R61)</f>
        <v>4457.3472218870829</v>
      </c>
      <c r="S62" s="19">
        <f t="shared" si="42"/>
        <v>4454.5763885539582</v>
      </c>
      <c r="T62" s="19">
        <f t="shared" si="42"/>
        <v>4451.8055552208325</v>
      </c>
      <c r="V62" s="40">
        <v>34</v>
      </c>
      <c r="W62" s="40">
        <v>4433.3333329999996</v>
      </c>
      <c r="X62" s="40">
        <v>1</v>
      </c>
      <c r="Y62" s="19">
        <f t="shared" ref="Y62:AA62" si="43">$W$62*(1+Y61)</f>
        <v>4457.3472218870829</v>
      </c>
      <c r="Z62" s="19">
        <f t="shared" si="43"/>
        <v>4454.5763885539582</v>
      </c>
      <c r="AA62" s="19">
        <f t="shared" si="43"/>
        <v>4451.8055552208325</v>
      </c>
      <c r="AC62" s="40">
        <v>29</v>
      </c>
      <c r="AD62" s="40">
        <v>4433.3333329999996</v>
      </c>
      <c r="AE62" s="40">
        <v>1</v>
      </c>
      <c r="AF62" s="19">
        <f t="shared" ref="AF62:AH62" si="44">$AD$62*(1+AF61)</f>
        <v>4457.3472218870829</v>
      </c>
      <c r="AG62" s="19">
        <f t="shared" si="44"/>
        <v>4454.5763885539582</v>
      </c>
      <c r="AH62" s="19">
        <f t="shared" si="44"/>
        <v>4451.8055552208325</v>
      </c>
      <c r="AI62" s="18"/>
    </row>
    <row r="63" spans="1:35">
      <c r="A63" s="40">
        <v>33</v>
      </c>
      <c r="C63" s="39">
        <v>2</v>
      </c>
      <c r="D63" s="19">
        <f t="shared" ref="D63:D73" si="45">($B$62+$D62)*(1+$D$61)</f>
        <v>7833.2452369791663</v>
      </c>
      <c r="E63" s="19">
        <f t="shared" ref="E63:E73" si="46">($B$62+$E62)*(1+$E$61)</f>
        <v>7825.9360748697927</v>
      </c>
      <c r="F63" s="19">
        <f t="shared" ref="F63:F73" si="47">($B$62+$F62)*(1+$F$61)</f>
        <v>7818.6299479166664</v>
      </c>
      <c r="H63" s="40">
        <v>31</v>
      </c>
      <c r="J63" s="40">
        <v>2</v>
      </c>
      <c r="K63" s="19">
        <f t="shared" ref="K63:K73" si="48">($I$62+$K62)*(1+$K$61)</f>
        <v>7339.2567986111117</v>
      </c>
      <c r="L63" s="19">
        <f t="shared" ref="L63:L73" si="49">($I$62+$L62)*(1+$L$61)</f>
        <v>7332.408574652779</v>
      </c>
      <c r="M63" s="19">
        <f t="shared" ref="M63:M73" si="50">($I$62+$M62)*(1+$M$61)</f>
        <v>7325.563194444444</v>
      </c>
      <c r="O63" s="40">
        <v>31</v>
      </c>
      <c r="Q63" s="40">
        <v>2</v>
      </c>
      <c r="R63" s="19">
        <f t="shared" ref="R63:R73" si="51">($P$62+$R62)*(1+$R$61)</f>
        <v>8938.8384078927211</v>
      </c>
      <c r="S63" s="19">
        <f t="shared" ref="S63:S73" si="52">($P$62+$S62)*(1+$S$61)</f>
        <v>8930.4976223030717</v>
      </c>
      <c r="T63" s="19">
        <f t="shared" ref="T63:T73" si="53">($P$62+$T62)*(1+$T$61)</f>
        <v>8922.1603002550855</v>
      </c>
      <c r="V63" s="40">
        <v>34</v>
      </c>
      <c r="X63" s="40">
        <v>2</v>
      </c>
      <c r="Y63" s="19">
        <f t="shared" ref="Y63:Y73" si="54">($W$62+$Y62)*(1+$Y$61)</f>
        <v>8938.8384078927211</v>
      </c>
      <c r="Z63" s="19">
        <f t="shared" ref="Z63:Z73" si="55">($W$62+$Z62)*(1+$Z$61)</f>
        <v>8930.4976223030717</v>
      </c>
      <c r="AA63" s="19">
        <f t="shared" ref="AA63:AA73" si="56">($W$62+$AA62)*(1+$AA$61)</f>
        <v>8922.1603002550855</v>
      </c>
      <c r="AC63" s="40">
        <v>29</v>
      </c>
      <c r="AE63" s="40">
        <v>2</v>
      </c>
      <c r="AF63" s="19">
        <f t="shared" ref="AF63:AF73" si="57">($AD$62+$AF62)*(1+$AF$61)</f>
        <v>8938.8384078927211</v>
      </c>
      <c r="AG63" s="19">
        <f t="shared" ref="AG63:AG73" si="58">($AD$62+$AG62)*(1+$AG$61)</f>
        <v>8930.4976223030717</v>
      </c>
      <c r="AH63" s="19">
        <f t="shared" ref="AH63:AH73" si="59">($AD$62+$AH62)*(1+$AH$61)</f>
        <v>8922.1603002550855</v>
      </c>
      <c r="AI63" s="40"/>
    </row>
    <row r="64" spans="1:35">
      <c r="A64" s="40">
        <v>33</v>
      </c>
      <c r="C64" s="39">
        <v>3</v>
      </c>
      <c r="D64" s="19">
        <f t="shared" si="45"/>
        <v>11781.719065346137</v>
      </c>
      <c r="E64" s="19">
        <f t="shared" si="46"/>
        <v>11767.050976895211</v>
      </c>
      <c r="F64" s="19">
        <f t="shared" si="47"/>
        <v>11752.395072699652</v>
      </c>
      <c r="H64" s="40">
        <v>31</v>
      </c>
      <c r="J64" s="40">
        <v>3</v>
      </c>
      <c r="K64" s="19">
        <f t="shared" si="48"/>
        <v>11038.727772936922</v>
      </c>
      <c r="L64" s="19">
        <f t="shared" si="49"/>
        <v>11024.984699072989</v>
      </c>
      <c r="M64" s="19">
        <f t="shared" si="50"/>
        <v>11011.253041087961</v>
      </c>
      <c r="O64" s="40">
        <v>31</v>
      </c>
      <c r="Q64" s="40">
        <v>3</v>
      </c>
      <c r="R64" s="19">
        <f t="shared" si="51"/>
        <v>13444.604337822557</v>
      </c>
      <c r="S64" s="19">
        <f t="shared" si="52"/>
        <v>13427.865978630565</v>
      </c>
      <c r="T64" s="19">
        <f t="shared" si="53"/>
        <v>13411.14152339365</v>
      </c>
      <c r="V64" s="40">
        <v>34</v>
      </c>
      <c r="X64" s="40">
        <v>3</v>
      </c>
      <c r="Y64" s="19">
        <f t="shared" si="54"/>
        <v>13444.604337822557</v>
      </c>
      <c r="Z64" s="19">
        <f t="shared" si="55"/>
        <v>13427.865978630565</v>
      </c>
      <c r="AA64" s="19">
        <f t="shared" si="56"/>
        <v>13411.14152339365</v>
      </c>
      <c r="AC64" s="40">
        <v>29</v>
      </c>
      <c r="AE64" s="40">
        <v>3</v>
      </c>
      <c r="AF64" s="19">
        <f t="shared" si="57"/>
        <v>13444.604337822557</v>
      </c>
      <c r="AG64" s="19">
        <f t="shared" si="58"/>
        <v>13427.865978630565</v>
      </c>
      <c r="AH64" s="19">
        <f t="shared" si="59"/>
        <v>13411.14152339365</v>
      </c>
      <c r="AI64" s="40"/>
    </row>
    <row r="65" spans="1:35">
      <c r="A65" s="40">
        <v>33</v>
      </c>
      <c r="C65" s="39">
        <v>4</v>
      </c>
      <c r="D65" s="19">
        <f t="shared" si="45"/>
        <v>15751.580460283427</v>
      </c>
      <c r="E65" s="19">
        <f t="shared" si="46"/>
        <v>15727.050387826168</v>
      </c>
      <c r="F65" s="19">
        <f t="shared" si="47"/>
        <v>15702.550885502567</v>
      </c>
      <c r="H65" s="40">
        <v>31</v>
      </c>
      <c r="J65" s="40">
        <v>4</v>
      </c>
      <c r="K65" s="19">
        <f t="shared" si="48"/>
        <v>14758.237548373663</v>
      </c>
      <c r="L65" s="19">
        <f t="shared" si="49"/>
        <v>14735.254417422715</v>
      </c>
      <c r="M65" s="19">
        <f t="shared" si="50"/>
        <v>14712.299928759161</v>
      </c>
      <c r="O65" s="40">
        <v>31</v>
      </c>
      <c r="Q65" s="40">
        <v>4</v>
      </c>
      <c r="R65" s="19">
        <f t="shared" si="51"/>
        <v>17974.776499872845</v>
      </c>
      <c r="S65" s="19">
        <f t="shared" si="52"/>
        <v>17946.784224998795</v>
      </c>
      <c r="T65" s="19">
        <f t="shared" si="53"/>
        <v>17918.826834961954</v>
      </c>
      <c r="V65" s="40">
        <v>34</v>
      </c>
      <c r="X65" s="40">
        <v>4</v>
      </c>
      <c r="Y65" s="19">
        <f t="shared" si="54"/>
        <v>17974.776499872845</v>
      </c>
      <c r="Z65" s="19">
        <f t="shared" si="55"/>
        <v>17946.784224998795</v>
      </c>
      <c r="AA65" s="19">
        <f t="shared" si="56"/>
        <v>17918.826834961954</v>
      </c>
      <c r="AC65" s="40">
        <v>29</v>
      </c>
      <c r="AE65" s="40">
        <v>4</v>
      </c>
      <c r="AF65" s="19">
        <f t="shared" si="57"/>
        <v>17974.776499872845</v>
      </c>
      <c r="AG65" s="19">
        <f t="shared" si="58"/>
        <v>17946.784224998795</v>
      </c>
      <c r="AH65" s="19">
        <f t="shared" si="59"/>
        <v>17918.826834961954</v>
      </c>
      <c r="AI65" s="40"/>
    </row>
    <row r="66" spans="1:35">
      <c r="A66" s="40">
        <v>33</v>
      </c>
      <c r="C66" s="39">
        <v>5</v>
      </c>
      <c r="D66" s="19">
        <f t="shared" si="45"/>
        <v>19742.945271109958</v>
      </c>
      <c r="E66" s="19">
        <f t="shared" si="46"/>
        <v>19706.0247959345</v>
      </c>
      <c r="F66" s="19">
        <f t="shared" si="47"/>
        <v>19669.16568085883</v>
      </c>
      <c r="H66" s="40">
        <v>31</v>
      </c>
      <c r="J66" s="40">
        <v>5</v>
      </c>
      <c r="K66" s="19">
        <f t="shared" si="48"/>
        <v>18497.894668427351</v>
      </c>
      <c r="L66" s="19">
        <f t="shared" si="49"/>
        <v>18463.302511506201</v>
      </c>
      <c r="M66" s="19">
        <f t="shared" si="50"/>
        <v>18428.76784512899</v>
      </c>
      <c r="O66" s="40">
        <v>31</v>
      </c>
      <c r="Q66" s="40">
        <v>5</v>
      </c>
      <c r="R66" s="19">
        <f t="shared" si="51"/>
        <v>22529.487094467571</v>
      </c>
      <c r="S66" s="19">
        <f t="shared" si="52"/>
        <v>22487.355621297542</v>
      </c>
      <c r="T66" s="19">
        <f t="shared" si="53"/>
        <v>22445.294168661792</v>
      </c>
      <c r="V66" s="40">
        <v>34</v>
      </c>
      <c r="X66" s="40">
        <v>5</v>
      </c>
      <c r="Y66" s="19">
        <f t="shared" si="54"/>
        <v>22529.487094467571</v>
      </c>
      <c r="Z66" s="19">
        <f t="shared" si="55"/>
        <v>22487.355621297542</v>
      </c>
      <c r="AA66" s="19">
        <f t="shared" si="56"/>
        <v>22445.294168661792</v>
      </c>
      <c r="AC66" s="40">
        <v>29</v>
      </c>
      <c r="AE66" s="40">
        <v>5</v>
      </c>
      <c r="AF66" s="19">
        <f t="shared" si="57"/>
        <v>22529.487094467571</v>
      </c>
      <c r="AG66" s="19">
        <f t="shared" si="58"/>
        <v>22487.355621297542</v>
      </c>
      <c r="AH66" s="19">
        <f t="shared" si="59"/>
        <v>22445.294168661792</v>
      </c>
      <c r="AI66" s="40"/>
    </row>
    <row r="67" spans="1:35">
      <c r="A67" s="40">
        <v>33</v>
      </c>
      <c r="C67" s="39">
        <v>6</v>
      </c>
      <c r="D67" s="19">
        <f t="shared" si="45"/>
        <v>23755.929974661802</v>
      </c>
      <c r="E67" s="19">
        <f t="shared" si="46"/>
        <v>23704.065123081687</v>
      </c>
      <c r="F67" s="19">
        <f t="shared" si="47"/>
        <v>23652.308037862407</v>
      </c>
      <c r="H67" s="40">
        <v>31</v>
      </c>
      <c r="J67" s="40">
        <v>6</v>
      </c>
      <c r="K67" s="19">
        <f t="shared" si="48"/>
        <v>22257.808264547999</v>
      </c>
      <c r="L67" s="19">
        <f t="shared" si="49"/>
        <v>22209.214169373838</v>
      </c>
      <c r="M67" s="19">
        <f t="shared" si="50"/>
        <v>22160.721044483693</v>
      </c>
      <c r="O67" s="40">
        <v>31</v>
      </c>
      <c r="Q67" s="40">
        <v>6</v>
      </c>
      <c r="R67" s="19">
        <f t="shared" si="51"/>
        <v>27108.869038116351</v>
      </c>
      <c r="S67" s="19">
        <f t="shared" si="52"/>
        <v>27049.683922203552</v>
      </c>
      <c r="T67" s="19">
        <f t="shared" si="53"/>
        <v>26990.621782918715</v>
      </c>
      <c r="V67" s="40">
        <v>34</v>
      </c>
      <c r="X67" s="40">
        <v>6</v>
      </c>
      <c r="Y67" s="19">
        <f t="shared" si="54"/>
        <v>27108.869038116351</v>
      </c>
      <c r="Z67" s="19">
        <f t="shared" si="55"/>
        <v>27049.683922203552</v>
      </c>
      <c r="AA67" s="19">
        <f t="shared" si="56"/>
        <v>26990.621782918715</v>
      </c>
      <c r="AC67" s="40">
        <v>29</v>
      </c>
      <c r="AE67" s="40">
        <v>6</v>
      </c>
      <c r="AF67" s="19">
        <f t="shared" si="57"/>
        <v>27108.869038116351</v>
      </c>
      <c r="AG67" s="19">
        <f t="shared" si="58"/>
        <v>27049.683922203552</v>
      </c>
      <c r="AH67" s="19">
        <f t="shared" si="59"/>
        <v>26990.621782918715</v>
      </c>
      <c r="AI67" s="40"/>
    </row>
    <row r="68" spans="1:35">
      <c r="A68" s="40">
        <v>33</v>
      </c>
      <c r="C68" s="39">
        <v>7</v>
      </c>
      <c r="D68" s="19">
        <f t="shared" si="45"/>
        <v>27790.651678691218</v>
      </c>
      <c r="E68" s="19">
        <f t="shared" si="46"/>
        <v>27721.262726796456</v>
      </c>
      <c r="F68" s="19">
        <f t="shared" si="47"/>
        <v>27652.046821353499</v>
      </c>
      <c r="H68" s="40">
        <v>31</v>
      </c>
      <c r="J68" s="40">
        <v>7</v>
      </c>
      <c r="K68" s="19">
        <f t="shared" si="48"/>
        <v>26038.088059314301</v>
      </c>
      <c r="L68" s="19">
        <f t="shared" si="49"/>
        <v>25973.074987268756</v>
      </c>
      <c r="M68" s="19">
        <f t="shared" si="50"/>
        <v>25908.224048835709</v>
      </c>
      <c r="O68" s="40">
        <v>31</v>
      </c>
      <c r="Q68" s="40">
        <v>7</v>
      </c>
      <c r="R68" s="19">
        <f t="shared" si="51"/>
        <v>31713.055967293229</v>
      </c>
      <c r="S68" s="19">
        <f t="shared" si="52"/>
        <v>31633.873379551405</v>
      </c>
      <c r="T68" s="19">
        <f t="shared" si="53"/>
        <v>31554.888262235043</v>
      </c>
      <c r="V68" s="40">
        <v>34</v>
      </c>
      <c r="X68" s="40">
        <v>7</v>
      </c>
      <c r="Y68" s="19">
        <f t="shared" si="54"/>
        <v>31713.055967293229</v>
      </c>
      <c r="Z68" s="19">
        <f t="shared" si="55"/>
        <v>31633.873379551405</v>
      </c>
      <c r="AA68" s="19">
        <f t="shared" si="56"/>
        <v>31554.888262235043</v>
      </c>
      <c r="AC68" s="40">
        <v>29</v>
      </c>
      <c r="AE68" s="40">
        <v>7</v>
      </c>
      <c r="AF68" s="19">
        <f t="shared" si="57"/>
        <v>31713.055967293229</v>
      </c>
      <c r="AG68" s="19">
        <f t="shared" si="58"/>
        <v>31633.873379551405</v>
      </c>
      <c r="AH68" s="19">
        <f t="shared" si="59"/>
        <v>31554.888262235043</v>
      </c>
      <c r="AI68" s="40"/>
    </row>
    <row r="69" spans="1:35">
      <c r="A69" s="40">
        <v>33</v>
      </c>
      <c r="C69" s="39">
        <v>8</v>
      </c>
      <c r="D69" s="19">
        <f t="shared" si="45"/>
        <v>31847.228125284128</v>
      </c>
      <c r="E69" s="19">
        <f t="shared" si="46"/>
        <v>31757.709402362358</v>
      </c>
      <c r="F69" s="19">
        <f t="shared" si="47"/>
        <v>31668.451183109137</v>
      </c>
      <c r="H69" s="40">
        <v>31</v>
      </c>
      <c r="J69" s="40">
        <v>8</v>
      </c>
      <c r="K69" s="19">
        <f t="shared" si="48"/>
        <v>29838.844369635586</v>
      </c>
      <c r="L69" s="19">
        <f t="shared" si="49"/>
        <v>29754.970971582756</v>
      </c>
      <c r="M69" s="19">
        <f t="shared" si="50"/>
        <v>29671.34164903919</v>
      </c>
      <c r="O69" s="40">
        <v>31</v>
      </c>
      <c r="Q69" s="40">
        <v>8</v>
      </c>
      <c r="R69" s="19">
        <f t="shared" si="51"/>
        <v>36342.182242336487</v>
      </c>
      <c r="S69" s="19">
        <f t="shared" si="52"/>
        <v>36240.028744715717</v>
      </c>
      <c r="T69" s="19">
        <f t="shared" si="53"/>
        <v>36138.172518548527</v>
      </c>
      <c r="V69" s="40">
        <v>34</v>
      </c>
      <c r="X69" s="40">
        <v>8</v>
      </c>
      <c r="Y69" s="19">
        <f t="shared" si="54"/>
        <v>36342.182242336487</v>
      </c>
      <c r="Z69" s="19">
        <f t="shared" si="55"/>
        <v>36240.028744715717</v>
      </c>
      <c r="AA69" s="19">
        <f t="shared" si="56"/>
        <v>36138.172518548527</v>
      </c>
      <c r="AC69" s="40">
        <v>29</v>
      </c>
      <c r="AE69" s="40">
        <v>8</v>
      </c>
      <c r="AF69" s="19">
        <f t="shared" si="57"/>
        <v>36342.182242336487</v>
      </c>
      <c r="AG69" s="19">
        <f t="shared" si="58"/>
        <v>36240.028744715717</v>
      </c>
      <c r="AH69" s="19">
        <f t="shared" si="59"/>
        <v>36138.172518548527</v>
      </c>
      <c r="AI69" s="40"/>
    </row>
    <row r="70" spans="1:35">
      <c r="A70" s="40">
        <v>33</v>
      </c>
      <c r="C70" s="39">
        <v>9</v>
      </c>
      <c r="D70" s="19">
        <f t="shared" si="45"/>
        <v>35925.777694296085</v>
      </c>
      <c r="E70" s="19">
        <f t="shared" si="46"/>
        <v>35813.497384915347</v>
      </c>
      <c r="F70" s="19">
        <f t="shared" si="47"/>
        <v>35701.590563038757</v>
      </c>
      <c r="H70" s="40">
        <v>31</v>
      </c>
      <c r="J70" s="40">
        <v>9</v>
      </c>
      <c r="K70" s="19">
        <f t="shared" si="48"/>
        <v>33660.18810997111</v>
      </c>
      <c r="L70" s="19">
        <f t="shared" si="49"/>
        <v>33554.988540821592</v>
      </c>
      <c r="M70" s="19">
        <f t="shared" si="50"/>
        <v>33450.138905910186</v>
      </c>
      <c r="O70" s="40">
        <v>31</v>
      </c>
      <c r="Q70" s="40">
        <v>9</v>
      </c>
      <c r="R70" s="19">
        <f t="shared" si="51"/>
        <v>40996.38295136956</v>
      </c>
      <c r="S70" s="19">
        <f t="shared" si="52"/>
        <v>40868.255271004775</v>
      </c>
      <c r="T70" s="19">
        <f t="shared" si="53"/>
        <v>40740.553792596649</v>
      </c>
      <c r="V70" s="40">
        <v>34</v>
      </c>
      <c r="X70" s="40">
        <v>9</v>
      </c>
      <c r="Y70" s="19">
        <f t="shared" si="54"/>
        <v>40996.38295136956</v>
      </c>
      <c r="Z70" s="19">
        <f t="shared" si="55"/>
        <v>40868.255271004775</v>
      </c>
      <c r="AA70" s="19">
        <f t="shared" si="56"/>
        <v>40740.553792596649</v>
      </c>
      <c r="AC70" s="40">
        <v>29</v>
      </c>
      <c r="AE70" s="40">
        <v>9</v>
      </c>
      <c r="AF70" s="19">
        <f t="shared" si="57"/>
        <v>40996.38295136956</v>
      </c>
      <c r="AG70" s="19">
        <f t="shared" si="58"/>
        <v>40868.255271004775</v>
      </c>
      <c r="AH70" s="19">
        <f t="shared" si="59"/>
        <v>40740.553792596649</v>
      </c>
      <c r="AI70" s="40"/>
    </row>
    <row r="71" spans="1:35">
      <c r="A71" s="40">
        <v>33</v>
      </c>
      <c r="C71" s="39">
        <v>10</v>
      </c>
      <c r="D71" s="19">
        <f t="shared" si="45"/>
        <v>40026.419406806854</v>
      </c>
      <c r="E71" s="19">
        <f t="shared" si="46"/>
        <v>39888.719351551401</v>
      </c>
      <c r="F71" s="19">
        <f t="shared" si="47"/>
        <v>39751.534690384753</v>
      </c>
      <c r="H71" s="40">
        <v>31</v>
      </c>
      <c r="J71" s="40">
        <v>10</v>
      </c>
      <c r="K71" s="19">
        <f t="shared" si="48"/>
        <v>37502.230795566786</v>
      </c>
      <c r="L71" s="19">
        <f t="shared" si="49"/>
        <v>37373.214527579701</v>
      </c>
      <c r="M71" s="19">
        <f t="shared" si="50"/>
        <v>37244.681151351477</v>
      </c>
      <c r="O71" s="40">
        <v>31</v>
      </c>
      <c r="Q71" s="40">
        <v>10</v>
      </c>
      <c r="R71" s="19">
        <f t="shared" si="51"/>
        <v>45675.79391424323</v>
      </c>
      <c r="S71" s="19">
        <f t="shared" si="52"/>
        <v>45518.658716065635</v>
      </c>
      <c r="T71" s="19">
        <f t="shared" si="53"/>
        <v>45362.111655286637</v>
      </c>
      <c r="V71" s="40">
        <v>34</v>
      </c>
      <c r="X71" s="40">
        <v>10</v>
      </c>
      <c r="Y71" s="19">
        <f t="shared" si="54"/>
        <v>45675.79391424323</v>
      </c>
      <c r="Z71" s="19">
        <f t="shared" si="55"/>
        <v>45518.658716065635</v>
      </c>
      <c r="AA71" s="19">
        <f t="shared" si="56"/>
        <v>45362.111655286637</v>
      </c>
      <c r="AC71" s="40">
        <v>29</v>
      </c>
      <c r="AE71" s="40">
        <v>10</v>
      </c>
      <c r="AF71" s="19">
        <f t="shared" si="57"/>
        <v>45675.79391424323</v>
      </c>
      <c r="AG71" s="19">
        <f t="shared" si="58"/>
        <v>45518.658716065635</v>
      </c>
      <c r="AH71" s="19">
        <f t="shared" si="59"/>
        <v>45362.111655286637</v>
      </c>
      <c r="AI71" s="40"/>
    </row>
    <row r="72" spans="1:35">
      <c r="A72" s="40">
        <v>33</v>
      </c>
      <c r="C72" s="39">
        <v>11</v>
      </c>
      <c r="D72" s="19">
        <f t="shared" si="45"/>
        <v>44149.272928593724</v>
      </c>
      <c r="E72" s="19">
        <f t="shared" si="46"/>
        <v>43983.468423444254</v>
      </c>
      <c r="F72" s="19">
        <f t="shared" si="47"/>
        <v>43818.353584928023</v>
      </c>
      <c r="H72" s="40">
        <v>31</v>
      </c>
      <c r="J72" s="40">
        <v>11</v>
      </c>
      <c r="K72" s="19">
        <f t="shared" si="48"/>
        <v>41365.08454570944</v>
      </c>
      <c r="L72" s="19">
        <f t="shared" si="49"/>
        <v>41209.736180524356</v>
      </c>
      <c r="M72" s="19">
        <f t="shared" si="50"/>
        <v>41055.033989482108</v>
      </c>
      <c r="O72" s="40">
        <v>31</v>
      </c>
      <c r="Q72" s="40">
        <v>11</v>
      </c>
      <c r="R72" s="19">
        <f t="shared" si="51"/>
        <v>50380.55168649913</v>
      </c>
      <c r="S72" s="19">
        <f t="shared" si="52"/>
        <v>50191.345344300746</v>
      </c>
      <c r="T72" s="19">
        <f t="shared" si="53"/>
        <v>50002.926009071169</v>
      </c>
      <c r="V72" s="40">
        <v>34</v>
      </c>
      <c r="X72" s="40">
        <v>11</v>
      </c>
      <c r="Y72" s="19">
        <f t="shared" si="54"/>
        <v>50380.55168649913</v>
      </c>
      <c r="Z72" s="19">
        <f t="shared" si="55"/>
        <v>50191.345344300746</v>
      </c>
      <c r="AA72" s="19">
        <f t="shared" si="56"/>
        <v>50002.926009071169</v>
      </c>
      <c r="AC72" s="40">
        <v>29</v>
      </c>
      <c r="AE72" s="40">
        <v>11</v>
      </c>
      <c r="AF72" s="19">
        <f t="shared" si="57"/>
        <v>50380.55168649913</v>
      </c>
      <c r="AG72" s="19">
        <f t="shared" si="58"/>
        <v>50191.345344300746</v>
      </c>
      <c r="AH72" s="19">
        <f t="shared" si="59"/>
        <v>50002.926009071169</v>
      </c>
      <c r="AI72" s="40"/>
    </row>
    <row r="73" spans="1:35">
      <c r="A73" s="40">
        <v>33</v>
      </c>
      <c r="C73" s="39">
        <v>12</v>
      </c>
      <c r="D73" s="19">
        <f t="shared" si="45"/>
        <v>48294.458573623604</v>
      </c>
      <c r="E73" s="19">
        <f t="shared" si="46"/>
        <v>48097.838167973263</v>
      </c>
      <c r="F73" s="19">
        <f t="shared" si="47"/>
        <v>47902.117558198559</v>
      </c>
      <c r="H73" s="40">
        <v>31</v>
      </c>
      <c r="J73" s="40">
        <v>12</v>
      </c>
      <c r="K73" s="19">
        <f t="shared" si="48"/>
        <v>45248.862086998699</v>
      </c>
      <c r="L73" s="19">
        <f t="shared" si="49"/>
        <v>45064.641166389374</v>
      </c>
      <c r="M73" s="19">
        <f t="shared" si="50"/>
        <v>44881.263297771613</v>
      </c>
      <c r="O73" s="40">
        <v>31</v>
      </c>
      <c r="Q73" s="40">
        <v>12</v>
      </c>
      <c r="R73" s="19">
        <f t="shared" si="51"/>
        <v>55110.793563354753</v>
      </c>
      <c r="S73" s="19">
        <f t="shared" si="52"/>
        <v>54886.42192929615</v>
      </c>
      <c r="T73" s="19">
        <f t="shared" si="53"/>
        <v>54663.077089329803</v>
      </c>
      <c r="V73" s="40">
        <v>34</v>
      </c>
      <c r="X73" s="40">
        <v>12</v>
      </c>
      <c r="Y73" s="19">
        <f t="shared" si="54"/>
        <v>55110.793563354753</v>
      </c>
      <c r="Z73" s="19">
        <f t="shared" si="55"/>
        <v>54886.42192929615</v>
      </c>
      <c r="AA73" s="19">
        <f t="shared" si="56"/>
        <v>54663.077089329803</v>
      </c>
      <c r="AC73" s="40">
        <v>29</v>
      </c>
      <c r="AE73" s="40">
        <v>12</v>
      </c>
      <c r="AF73" s="19">
        <f t="shared" si="57"/>
        <v>55110.793563354753</v>
      </c>
      <c r="AG73" s="19">
        <f t="shared" si="58"/>
        <v>54886.42192929615</v>
      </c>
      <c r="AH73" s="19">
        <f t="shared" si="59"/>
        <v>54663.077089329803</v>
      </c>
      <c r="AI73" s="40"/>
    </row>
    <row r="74" spans="1:35">
      <c r="A74" s="40">
        <v>34</v>
      </c>
      <c r="B74" s="39">
        <f>B62*1.05</f>
        <v>4079.25</v>
      </c>
      <c r="C74" s="39">
        <v>13</v>
      </c>
      <c r="D74" s="19">
        <f t="shared" ref="D74:D85" si="60">($B$74+$D73)*(1+$D$61)</f>
        <v>52657.399495064063</v>
      </c>
      <c r="E74" s="19">
        <f t="shared" ref="E74:E85" si="61">($B$74+$E73)*(1+$E$61)</f>
        <v>52427.103382111469</v>
      </c>
      <c r="F74" s="19">
        <f t="shared" ref="F74:F85" si="62">($B$74+$F73)*(1+$F$61)</f>
        <v>52197.95658969105</v>
      </c>
      <c r="H74" s="40">
        <v>32</v>
      </c>
      <c r="I74" s="39">
        <f>I62*1.05</f>
        <v>3822</v>
      </c>
      <c r="J74" s="40">
        <v>13</v>
      </c>
      <c r="K74" s="19">
        <f t="shared" ref="K74:K85" si="63">($I$74+$K73)*(1+$K$61)</f>
        <v>49336.662589969943</v>
      </c>
      <c r="L74" s="19">
        <f t="shared" ref="L74:L85" si="64">($I$74+$L73)*(1+$L$61)</f>
        <v>49120.889655311657</v>
      </c>
      <c r="M74" s="19">
        <f t="shared" ref="M74:M85" si="65">($I$74+$M73)*(1+$M$61)</f>
        <v>48906.193561512329</v>
      </c>
      <c r="O74" s="40">
        <v>32</v>
      </c>
      <c r="P74" s="39">
        <f>P62*1.05</f>
        <v>4654.9999996500001</v>
      </c>
      <c r="Q74" s="40">
        <v>13</v>
      </c>
      <c r="R74" s="19">
        <f t="shared" ref="R74:R85" si="66">($P$74+$R73)*(1+$R$61)</f>
        <v>60089.524944804354</v>
      </c>
      <c r="S74" s="19">
        <f t="shared" ref="S74:S85" si="67">($P$74+$S73)*(1+$S$61)</f>
        <v>59826.724575689019</v>
      </c>
      <c r="T74" s="19">
        <f t="shared" ref="T74:T85" si="68">($P$74+$T73)*(1+$T$61)</f>
        <v>59565.235743517216</v>
      </c>
      <c r="V74" s="40">
        <v>35</v>
      </c>
      <c r="W74" s="39">
        <f>W62*1.05</f>
        <v>4654.9999996500001</v>
      </c>
      <c r="X74" s="40">
        <v>13</v>
      </c>
      <c r="Y74" s="19">
        <f t="shared" ref="Y74:Y85" si="69">($W$74+$Y73)*(1+$Y$61)</f>
        <v>60089.524944804354</v>
      </c>
      <c r="Z74" s="19">
        <f t="shared" ref="Z74:Z85" si="70">($W$74+$Z73)*(1+$Z$61)</f>
        <v>59826.724575689019</v>
      </c>
      <c r="AA74" s="19">
        <f t="shared" ref="AA74:AA85" si="71">($W$74+$AA73)*(1+$AA$61)</f>
        <v>59565.235743517216</v>
      </c>
      <c r="AC74" s="40">
        <v>30</v>
      </c>
      <c r="AD74" s="39">
        <f>AD62*1.05</f>
        <v>4654.9999996500001</v>
      </c>
      <c r="AE74" s="40">
        <v>13</v>
      </c>
      <c r="AF74" s="19">
        <f t="shared" ref="AF74:AF85" si="72">($AD$74+$AF73)*(1+$AF$61)</f>
        <v>60089.524944804354</v>
      </c>
      <c r="AG74" s="19">
        <f t="shared" ref="AG74:AG85" si="73">($AD$74+$AG73)*(1+$AG$61)</f>
        <v>59826.724575689019</v>
      </c>
      <c r="AH74" s="19">
        <f t="shared" ref="AH74:AH85" si="74">($AD$74+$AH73)*(1+$AH$61)</f>
        <v>59565.235743517216</v>
      </c>
      <c r="AI74" s="40"/>
    </row>
    <row r="75" spans="1:35">
      <c r="A75" s="40">
        <v>34</v>
      </c>
      <c r="C75" s="39">
        <v>14</v>
      </c>
      <c r="D75" s="19">
        <f t="shared" si="60"/>
        <v>57043.973013162322</v>
      </c>
      <c r="E75" s="19">
        <f t="shared" si="61"/>
        <v>56777.112992067421</v>
      </c>
      <c r="F75" s="19">
        <f t="shared" si="62"/>
        <v>56511.694950481426</v>
      </c>
      <c r="H75" s="40">
        <v>32</v>
      </c>
      <c r="J75" s="40">
        <v>14</v>
      </c>
      <c r="K75" s="19">
        <f t="shared" si="63"/>
        <v>53446.605345665608</v>
      </c>
      <c r="L75" s="19">
        <f t="shared" si="64"/>
        <v>53196.57433491003</v>
      </c>
      <c r="M75" s="19">
        <f t="shared" si="65"/>
        <v>52947.894368018628</v>
      </c>
      <c r="O75" s="40">
        <v>32</v>
      </c>
      <c r="Q75" s="40">
        <v>14</v>
      </c>
      <c r="R75" s="19">
        <f t="shared" si="66"/>
        <v>65095.22445457014</v>
      </c>
      <c r="S75" s="19">
        <f t="shared" si="67"/>
        <v>64790.699505595854</v>
      </c>
      <c r="T75" s="19">
        <f t="shared" si="68"/>
        <v>64487.82005876374</v>
      </c>
      <c r="V75" s="40">
        <v>35</v>
      </c>
      <c r="X75" s="40">
        <v>14</v>
      </c>
      <c r="Y75" s="19">
        <f t="shared" si="69"/>
        <v>65095.22445457014</v>
      </c>
      <c r="Z75" s="19">
        <f t="shared" si="70"/>
        <v>64790.699505595854</v>
      </c>
      <c r="AA75" s="19">
        <f t="shared" si="71"/>
        <v>64487.82005876374</v>
      </c>
      <c r="AC75" s="40">
        <v>30</v>
      </c>
      <c r="AE75" s="40">
        <v>14</v>
      </c>
      <c r="AF75" s="19">
        <f t="shared" si="72"/>
        <v>65095.22445457014</v>
      </c>
      <c r="AG75" s="19">
        <f t="shared" si="73"/>
        <v>64790.699505595854</v>
      </c>
      <c r="AH75" s="19">
        <f t="shared" si="74"/>
        <v>64487.82005876374</v>
      </c>
      <c r="AI75" s="40"/>
    </row>
    <row r="76" spans="1:35">
      <c r="A76" s="40">
        <v>34</v>
      </c>
      <c r="C76" s="39">
        <v>15</v>
      </c>
      <c r="D76" s="19">
        <f t="shared" si="60"/>
        <v>61454.307137816948</v>
      </c>
      <c r="E76" s="19">
        <f t="shared" si="61"/>
        <v>61147.966398071083</v>
      </c>
      <c r="F76" s="19">
        <f t="shared" si="62"/>
        <v>60843.407221108428</v>
      </c>
      <c r="H76" s="40">
        <v>32</v>
      </c>
      <c r="J76" s="40">
        <v>15</v>
      </c>
      <c r="K76" s="19">
        <f t="shared" si="63"/>
        <v>57578.810291287962</v>
      </c>
      <c r="L76" s="19">
        <f t="shared" si="64"/>
        <v>57291.78833693148</v>
      </c>
      <c r="M76" s="19">
        <f t="shared" si="65"/>
        <v>57006.435594552036</v>
      </c>
      <c r="O76" s="40">
        <v>32</v>
      </c>
      <c r="Q76" s="40">
        <v>15</v>
      </c>
      <c r="R76" s="19">
        <f t="shared" si="66"/>
        <v>70128.038170013824</v>
      </c>
      <c r="S76" s="19">
        <f t="shared" si="67"/>
        <v>69778.460148708487</v>
      </c>
      <c r="T76" s="19">
        <f t="shared" si="68"/>
        <v>69430.915141990467</v>
      </c>
      <c r="V76" s="40">
        <v>35</v>
      </c>
      <c r="X76" s="40">
        <v>15</v>
      </c>
      <c r="Y76" s="19">
        <f t="shared" si="69"/>
        <v>70128.038170013824</v>
      </c>
      <c r="Z76" s="19">
        <f t="shared" si="70"/>
        <v>69778.460148708487</v>
      </c>
      <c r="AA76" s="19">
        <f t="shared" si="71"/>
        <v>69430.915141990467</v>
      </c>
      <c r="AC76" s="40">
        <v>30</v>
      </c>
      <c r="AE76" s="40">
        <v>15</v>
      </c>
      <c r="AF76" s="19">
        <f t="shared" si="72"/>
        <v>70128.038170013824</v>
      </c>
      <c r="AG76" s="19">
        <f t="shared" si="73"/>
        <v>69778.460148708487</v>
      </c>
      <c r="AH76" s="19">
        <f t="shared" si="74"/>
        <v>69430.915141990467</v>
      </c>
      <c r="AI76" s="40"/>
    </row>
    <row r="77" spans="1:35">
      <c r="A77" s="40">
        <v>34</v>
      </c>
      <c r="C77" s="39">
        <v>16</v>
      </c>
      <c r="D77" s="19">
        <f t="shared" si="60"/>
        <v>65888.530572313452</v>
      </c>
      <c r="E77" s="19">
        <f t="shared" si="61"/>
        <v>65539.763476645181</v>
      </c>
      <c r="F77" s="19">
        <f t="shared" si="62"/>
        <v>65193.168292863047</v>
      </c>
      <c r="H77" s="40">
        <v>32</v>
      </c>
      <c r="J77" s="40">
        <v>16</v>
      </c>
      <c r="K77" s="19">
        <f t="shared" si="63"/>
        <v>61733.398013699101</v>
      </c>
      <c r="L77" s="19">
        <f t="shared" si="64"/>
        <v>61406.625239379282</v>
      </c>
      <c r="M77" s="19">
        <f t="shared" si="65"/>
        <v>61081.887409529336</v>
      </c>
      <c r="O77" s="40">
        <v>32</v>
      </c>
      <c r="Q77" s="40">
        <v>16</v>
      </c>
      <c r="R77" s="19">
        <f t="shared" si="66"/>
        <v>75188.112959749502</v>
      </c>
      <c r="S77" s="19">
        <f t="shared" si="67"/>
        <v>74790.120478236044</v>
      </c>
      <c r="T77" s="19">
        <f t="shared" si="68"/>
        <v>74394.606454730631</v>
      </c>
      <c r="V77" s="40">
        <v>35</v>
      </c>
      <c r="X77" s="40">
        <v>16</v>
      </c>
      <c r="Y77" s="19">
        <f t="shared" si="69"/>
        <v>75188.112959749502</v>
      </c>
      <c r="Z77" s="19">
        <f t="shared" si="70"/>
        <v>74790.120478236044</v>
      </c>
      <c r="AA77" s="19">
        <f t="shared" si="71"/>
        <v>74394.606454730631</v>
      </c>
      <c r="AC77" s="40">
        <v>30</v>
      </c>
      <c r="AE77" s="40">
        <v>16</v>
      </c>
      <c r="AF77" s="19">
        <f t="shared" si="72"/>
        <v>75188.112959749502</v>
      </c>
      <c r="AG77" s="19">
        <f t="shared" si="73"/>
        <v>74790.120478236044</v>
      </c>
      <c r="AH77" s="19">
        <f t="shared" si="74"/>
        <v>74394.606454730631</v>
      </c>
      <c r="AI77" s="40"/>
    </row>
    <row r="78" spans="1:35">
      <c r="A78" s="40">
        <v>34</v>
      </c>
      <c r="C78" s="39">
        <v>17</v>
      </c>
      <c r="D78" s="19">
        <f t="shared" si="60"/>
        <v>70346.772717080152</v>
      </c>
      <c r="E78" s="19">
        <f t="shared" si="61"/>
        <v>69952.604582887448</v>
      </c>
      <c r="F78" s="19">
        <f t="shared" si="62"/>
        <v>69561.053369083311</v>
      </c>
      <c r="H78" s="40">
        <v>32</v>
      </c>
      <c r="J78" s="40">
        <v>17</v>
      </c>
      <c r="K78" s="19">
        <f t="shared" si="63"/>
        <v>65910.489752939975</v>
      </c>
      <c r="L78" s="19">
        <f t="shared" si="64"/>
        <v>65541.179068651312</v>
      </c>
      <c r="M78" s="19">
        <f t="shared" si="65"/>
        <v>65174.320273735706</v>
      </c>
      <c r="O78" s="40">
        <v>32</v>
      </c>
      <c r="Q78" s="40">
        <v>17</v>
      </c>
      <c r="R78" s="19">
        <f t="shared" si="66"/>
        <v>80275.596487929579</v>
      </c>
      <c r="S78" s="19">
        <f t="shared" si="67"/>
        <v>79825.795013509254</v>
      </c>
      <c r="T78" s="19">
        <f t="shared" si="68"/>
        <v>79378.979814607213</v>
      </c>
      <c r="V78" s="40">
        <v>35</v>
      </c>
      <c r="X78" s="40">
        <v>17</v>
      </c>
      <c r="Y78" s="19">
        <f t="shared" si="69"/>
        <v>80275.596487929579</v>
      </c>
      <c r="Z78" s="19">
        <f t="shared" si="70"/>
        <v>79825.795013509254</v>
      </c>
      <c r="AA78" s="19">
        <f t="shared" si="71"/>
        <v>79378.979814607213</v>
      </c>
      <c r="AC78" s="40">
        <v>30</v>
      </c>
      <c r="AE78" s="40">
        <v>17</v>
      </c>
      <c r="AF78" s="19">
        <f t="shared" si="72"/>
        <v>80275.596487929579</v>
      </c>
      <c r="AG78" s="19">
        <f t="shared" si="73"/>
        <v>79825.795013509254</v>
      </c>
      <c r="AH78" s="19">
        <f t="shared" si="74"/>
        <v>79378.979814607213</v>
      </c>
      <c r="AI78" s="40"/>
    </row>
    <row r="79" spans="1:35">
      <c r="A79" s="40">
        <v>34</v>
      </c>
      <c r="C79" s="39">
        <v>18</v>
      </c>
      <c r="D79" s="19">
        <f t="shared" si="60"/>
        <v>74829.16367346434</v>
      </c>
      <c r="E79" s="19">
        <f t="shared" si="61"/>
        <v>74386.590552763795</v>
      </c>
      <c r="F79" s="19">
        <f t="shared" si="62"/>
        <v>73947.137966454495</v>
      </c>
      <c r="H79" s="40">
        <v>32</v>
      </c>
      <c r="J79" s="40">
        <v>18</v>
      </c>
      <c r="K79" s="19">
        <f t="shared" si="63"/>
        <v>70110.207405768393</v>
      </c>
      <c r="L79" s="19">
        <f t="shared" si="64"/>
        <v>69695.544301688598</v>
      </c>
      <c r="M79" s="19">
        <f t="shared" si="65"/>
        <v>69283.804941542941</v>
      </c>
      <c r="O79" s="40">
        <v>32</v>
      </c>
      <c r="Q79" s="40">
        <v>18</v>
      </c>
      <c r="R79" s="19">
        <f t="shared" si="66"/>
        <v>85390.637218553966</v>
      </c>
      <c r="S79" s="19">
        <f t="shared" si="67"/>
        <v>84885.598822597312</v>
      </c>
      <c r="T79" s="19">
        <f t="shared" si="68"/>
        <v>84384.121396816612</v>
      </c>
      <c r="V79" s="40">
        <v>35</v>
      </c>
      <c r="X79" s="40">
        <v>18</v>
      </c>
      <c r="Y79" s="19">
        <f t="shared" si="69"/>
        <v>85390.637218553966</v>
      </c>
      <c r="Z79" s="19">
        <f t="shared" si="70"/>
        <v>84885.598822597312</v>
      </c>
      <c r="AA79" s="19">
        <f t="shared" si="71"/>
        <v>84384.121396816612</v>
      </c>
      <c r="AC79" s="40">
        <v>30</v>
      </c>
      <c r="AE79" s="40">
        <v>18</v>
      </c>
      <c r="AF79" s="19">
        <f t="shared" si="72"/>
        <v>85390.637218553966</v>
      </c>
      <c r="AG79" s="19">
        <f t="shared" si="73"/>
        <v>84885.598822597312</v>
      </c>
      <c r="AH79" s="19">
        <f t="shared" si="74"/>
        <v>84384.121396816612</v>
      </c>
      <c r="AI79" s="40"/>
    </row>
    <row r="80" spans="1:35">
      <c r="A80" s="40">
        <v>34</v>
      </c>
      <c r="C80" s="39">
        <v>19</v>
      </c>
      <c r="D80" s="19">
        <f t="shared" si="60"/>
        <v>79335.834247528939</v>
      </c>
      <c r="E80" s="19">
        <f t="shared" si="61"/>
        <v>78841.822705412458</v>
      </c>
      <c r="F80" s="19">
        <f t="shared" si="62"/>
        <v>78351.497916314722</v>
      </c>
      <c r="H80" s="40">
        <v>32</v>
      </c>
      <c r="J80" s="40">
        <v>19</v>
      </c>
      <c r="K80" s="19">
        <f t="shared" si="63"/>
        <v>74332.673529216307</v>
      </c>
      <c r="L80" s="19">
        <f t="shared" si="64"/>
        <v>73869.815868134203</v>
      </c>
      <c r="M80" s="19">
        <f t="shared" si="65"/>
        <v>73410.412462132706</v>
      </c>
      <c r="O80" s="40">
        <v>32</v>
      </c>
      <c r="Q80" s="40">
        <v>19</v>
      </c>
      <c r="R80" s="19">
        <f t="shared" si="66"/>
        <v>90533.384419802562</v>
      </c>
      <c r="S80" s="19">
        <f t="shared" si="67"/>
        <v>89969.647524937245</v>
      </c>
      <c r="T80" s="19">
        <f t="shared" si="68"/>
        <v>89410.117735618551</v>
      </c>
      <c r="V80" s="40">
        <v>35</v>
      </c>
      <c r="X80" s="40">
        <v>19</v>
      </c>
      <c r="Y80" s="19">
        <f t="shared" si="69"/>
        <v>90533.384419802562</v>
      </c>
      <c r="Z80" s="19">
        <f t="shared" si="70"/>
        <v>89969.647524937245</v>
      </c>
      <c r="AA80" s="19">
        <f t="shared" si="71"/>
        <v>89410.117735618551</v>
      </c>
      <c r="AC80" s="40">
        <v>30</v>
      </c>
      <c r="AE80" s="40">
        <v>19</v>
      </c>
      <c r="AF80" s="19">
        <f t="shared" si="72"/>
        <v>90533.384419802562</v>
      </c>
      <c r="AG80" s="19">
        <f t="shared" si="73"/>
        <v>89969.647524937245</v>
      </c>
      <c r="AH80" s="19">
        <f t="shared" si="74"/>
        <v>89410.117735618551</v>
      </c>
      <c r="AI80" s="40"/>
    </row>
    <row r="81" spans="1:35">
      <c r="A81" s="40">
        <v>34</v>
      </c>
      <c r="C81" s="39">
        <v>20</v>
      </c>
      <c r="D81" s="19">
        <f t="shared" si="60"/>
        <v>83866.915953869713</v>
      </c>
      <c r="E81" s="19">
        <f t="shared" si="61"/>
        <v>83318.402845459234</v>
      </c>
      <c r="F81" s="19">
        <f t="shared" si="62"/>
        <v>82774.209365966031</v>
      </c>
      <c r="H81" s="40">
        <v>32</v>
      </c>
      <c r="J81" s="40">
        <v>20</v>
      </c>
      <c r="K81" s="19">
        <f t="shared" si="63"/>
        <v>78578.011344166225</v>
      </c>
      <c r="L81" s="19">
        <f t="shared" si="64"/>
        <v>78064.089152502347</v>
      </c>
      <c r="M81" s="19">
        <f t="shared" si="65"/>
        <v>77554.214180724928</v>
      </c>
      <c r="O81" s="40">
        <v>32</v>
      </c>
      <c r="Q81" s="40">
        <v>20</v>
      </c>
      <c r="R81" s="19">
        <f t="shared" si="66"/>
        <v>95703.988168391254</v>
      </c>
      <c r="S81" s="19">
        <f t="shared" si="67"/>
        <v>95078.0572939759</v>
      </c>
      <c r="T81" s="19">
        <f t="shared" si="68"/>
        <v>94457.055725832164</v>
      </c>
      <c r="V81" s="40">
        <v>35</v>
      </c>
      <c r="X81" s="40">
        <v>20</v>
      </c>
      <c r="Y81" s="19">
        <f t="shared" si="69"/>
        <v>95703.988168391254</v>
      </c>
      <c r="Z81" s="19">
        <f t="shared" si="70"/>
        <v>95078.0572939759</v>
      </c>
      <c r="AA81" s="19">
        <f t="shared" si="71"/>
        <v>94457.055725832164</v>
      </c>
      <c r="AC81" s="40">
        <v>30</v>
      </c>
      <c r="AE81" s="40">
        <v>20</v>
      </c>
      <c r="AF81" s="19">
        <f t="shared" si="72"/>
        <v>95703.988168391254</v>
      </c>
      <c r="AG81" s="19">
        <f t="shared" si="73"/>
        <v>95078.0572939759</v>
      </c>
      <c r="AH81" s="19">
        <f t="shared" si="74"/>
        <v>94457.055725832164</v>
      </c>
      <c r="AI81" s="40"/>
    </row>
    <row r="82" spans="1:35">
      <c r="A82" s="40">
        <v>34</v>
      </c>
      <c r="C82" s="39">
        <v>21</v>
      </c>
      <c r="D82" s="19">
        <f t="shared" si="60"/>
        <v>88422.541019453172</v>
      </c>
      <c r="E82" s="19">
        <f t="shared" si="61"/>
        <v>87816.43326534373</v>
      </c>
      <c r="F82" s="19">
        <f t="shared" si="62"/>
        <v>87215.348779990891</v>
      </c>
      <c r="H82" s="40">
        <v>32</v>
      </c>
      <c r="J82" s="40">
        <v>21</v>
      </c>
      <c r="K82" s="19">
        <f t="shared" si="63"/>
        <v>82846.344738947126</v>
      </c>
      <c r="L82" s="19">
        <f t="shared" si="64"/>
        <v>82278.459996358099</v>
      </c>
      <c r="M82" s="19">
        <f t="shared" si="65"/>
        <v>81715.281739811282</v>
      </c>
      <c r="O82" s="40">
        <v>32</v>
      </c>
      <c r="Q82" s="40">
        <v>21</v>
      </c>
      <c r="R82" s="19">
        <f t="shared" si="66"/>
        <v>100902.59935395147</v>
      </c>
      <c r="S82" s="19">
        <f t="shared" si="67"/>
        <v>100210.94485982454</v>
      </c>
      <c r="T82" s="19">
        <f t="shared" si="68"/>
        <v>99525.022624338337</v>
      </c>
      <c r="V82" s="40">
        <v>35</v>
      </c>
      <c r="X82" s="40">
        <v>21</v>
      </c>
      <c r="Y82" s="19">
        <f t="shared" si="69"/>
        <v>100902.59935395147</v>
      </c>
      <c r="Z82" s="19">
        <f t="shared" si="70"/>
        <v>100210.94485982454</v>
      </c>
      <c r="AA82" s="19">
        <f t="shared" si="71"/>
        <v>99525.022624338337</v>
      </c>
      <c r="AC82" s="40">
        <v>30</v>
      </c>
      <c r="AE82" s="40">
        <v>21</v>
      </c>
      <c r="AF82" s="19">
        <f t="shared" si="72"/>
        <v>100902.59935395147</v>
      </c>
      <c r="AG82" s="19">
        <f t="shared" si="73"/>
        <v>100210.94485982454</v>
      </c>
      <c r="AH82" s="19">
        <f t="shared" si="74"/>
        <v>99525.022624338337</v>
      </c>
      <c r="AI82" s="40"/>
    </row>
    <row r="83" spans="1:35">
      <c r="A83" s="40">
        <v>34</v>
      </c>
      <c r="C83" s="39">
        <v>22</v>
      </c>
      <c r="D83" s="19">
        <f t="shared" si="60"/>
        <v>93002.842387475204</v>
      </c>
      <c r="E83" s="19">
        <f t="shared" si="61"/>
        <v>92336.016747656846</v>
      </c>
      <c r="F83" s="19">
        <f t="shared" si="62"/>
        <v>91674.992941574179</v>
      </c>
      <c r="H83" s="40">
        <v>32</v>
      </c>
      <c r="J83" s="40">
        <v>22</v>
      </c>
      <c r="K83" s="19">
        <f t="shared" si="63"/>
        <v>87137.798272949745</v>
      </c>
      <c r="L83" s="19">
        <f t="shared" si="64"/>
        <v>86513.024700507318</v>
      </c>
      <c r="M83" s="19">
        <f t="shared" si="65"/>
        <v>85893.687080393822</v>
      </c>
      <c r="O83" s="40">
        <v>32</v>
      </c>
      <c r="Q83" s="40">
        <v>22</v>
      </c>
      <c r="R83" s="19">
        <f t="shared" si="66"/>
        <v>106129.36968343347</v>
      </c>
      <c r="S83" s="19">
        <f t="shared" si="67"/>
        <v>105368.42751192619</v>
      </c>
      <c r="T83" s="19">
        <f t="shared" si="68"/>
        <v>104614.10605158829</v>
      </c>
      <c r="V83" s="40">
        <v>35</v>
      </c>
      <c r="X83" s="40">
        <v>22</v>
      </c>
      <c r="Y83" s="19">
        <f t="shared" si="69"/>
        <v>106129.36968343347</v>
      </c>
      <c r="Z83" s="19">
        <f t="shared" si="70"/>
        <v>105368.42751192619</v>
      </c>
      <c r="AA83" s="19">
        <f t="shared" si="71"/>
        <v>104614.10605158829</v>
      </c>
      <c r="AC83" s="40">
        <v>30</v>
      </c>
      <c r="AE83" s="40">
        <v>22</v>
      </c>
      <c r="AF83" s="19">
        <f t="shared" si="72"/>
        <v>106129.36968343347</v>
      </c>
      <c r="AG83" s="19">
        <f t="shared" si="73"/>
        <v>105368.42751192619</v>
      </c>
      <c r="AH83" s="19">
        <f t="shared" si="74"/>
        <v>104614.10605158829</v>
      </c>
      <c r="AI83" s="40"/>
    </row>
    <row r="84" spans="1:35">
      <c r="A84" s="40">
        <v>34</v>
      </c>
      <c r="C84" s="39">
        <v>23</v>
      </c>
      <c r="D84" s="19">
        <f t="shared" si="60"/>
        <v>97607.953721240687</v>
      </c>
      <c r="E84" s="19">
        <f t="shared" si="61"/>
        <v>96877.25656748937</v>
      </c>
      <c r="F84" s="19">
        <f t="shared" si="62"/>
        <v>96153.218953830743</v>
      </c>
      <c r="H84" s="40">
        <v>32</v>
      </c>
      <c r="J84" s="40">
        <v>23</v>
      </c>
      <c r="K84" s="19">
        <f t="shared" si="63"/>
        <v>91452.497180261547</v>
      </c>
      <c r="L84" s="19">
        <f t="shared" si="64"/>
        <v>90767.880027197258</v>
      </c>
      <c r="M84" s="19">
        <f t="shared" si="65"/>
        <v>90089.50244322879</v>
      </c>
      <c r="O84" s="40">
        <v>32</v>
      </c>
      <c r="Q84" s="40">
        <v>23</v>
      </c>
      <c r="R84" s="19">
        <f t="shared" si="66"/>
        <v>111384.4516855335</v>
      </c>
      <c r="S84" s="19">
        <f t="shared" si="67"/>
        <v>110550.62310173584</v>
      </c>
      <c r="T84" s="19">
        <f t="shared" si="68"/>
        <v>109724.39399311844</v>
      </c>
      <c r="V84" s="40">
        <v>35</v>
      </c>
      <c r="X84" s="40">
        <v>23</v>
      </c>
      <c r="Y84" s="19">
        <f t="shared" si="69"/>
        <v>111384.4516855335</v>
      </c>
      <c r="Z84" s="19">
        <f t="shared" si="70"/>
        <v>110550.62310173584</v>
      </c>
      <c r="AA84" s="19">
        <f t="shared" si="71"/>
        <v>109724.39399311844</v>
      </c>
      <c r="AC84" s="40">
        <v>30</v>
      </c>
      <c r="AE84" s="40">
        <v>23</v>
      </c>
      <c r="AF84" s="19">
        <f t="shared" si="72"/>
        <v>111384.4516855335</v>
      </c>
      <c r="AG84" s="19">
        <f t="shared" si="73"/>
        <v>110550.62310173584</v>
      </c>
      <c r="AH84" s="19">
        <f t="shared" si="74"/>
        <v>109724.39399311844</v>
      </c>
      <c r="AI84" s="40"/>
    </row>
    <row r="85" spans="1:35">
      <c r="A85" s="40">
        <v>34</v>
      </c>
      <c r="C85" s="39">
        <v>24</v>
      </c>
      <c r="D85" s="19">
        <f t="shared" si="60"/>
        <v>102238.00940806407</v>
      </c>
      <c r="E85" s="19">
        <f t="shared" si="61"/>
        <v>101440.25649479193</v>
      </c>
      <c r="F85" s="19">
        <f t="shared" si="62"/>
        <v>100650.10424113837</v>
      </c>
      <c r="H85" s="40">
        <v>32</v>
      </c>
      <c r="J85" s="40">
        <v>24</v>
      </c>
      <c r="K85" s="19">
        <f t="shared" si="63"/>
        <v>95790.56737332129</v>
      </c>
      <c r="L85" s="19">
        <f t="shared" si="64"/>
        <v>95043.123202327581</v>
      </c>
      <c r="M85" s="19">
        <f t="shared" si="65"/>
        <v>94302.80037007558</v>
      </c>
      <c r="O85" s="40">
        <v>32</v>
      </c>
      <c r="Q85" s="40">
        <v>24</v>
      </c>
      <c r="R85" s="19">
        <f t="shared" si="66"/>
        <v>116667.9987151449</v>
      </c>
      <c r="S85" s="19">
        <f t="shared" si="67"/>
        <v>115757.65004541332</v>
      </c>
      <c r="T85" s="19">
        <f t="shared" si="68"/>
        <v>114855.97480107164</v>
      </c>
      <c r="V85" s="40">
        <v>35</v>
      </c>
      <c r="X85" s="40">
        <v>24</v>
      </c>
      <c r="Y85" s="19">
        <f t="shared" si="69"/>
        <v>116667.9987151449</v>
      </c>
      <c r="Z85" s="19">
        <f t="shared" si="70"/>
        <v>115757.65004541332</v>
      </c>
      <c r="AA85" s="19">
        <f t="shared" si="71"/>
        <v>114855.97480107164</v>
      </c>
      <c r="AC85" s="40">
        <v>30</v>
      </c>
      <c r="AE85" s="40">
        <v>24</v>
      </c>
      <c r="AF85" s="19">
        <f t="shared" si="72"/>
        <v>116667.9987151449</v>
      </c>
      <c r="AG85" s="19">
        <f t="shared" si="73"/>
        <v>115757.65004541332</v>
      </c>
      <c r="AH85" s="19">
        <f t="shared" si="74"/>
        <v>114855.97480107164</v>
      </c>
      <c r="AI85" s="40"/>
    </row>
    <row r="86" spans="1:35">
      <c r="A86" s="40">
        <v>35</v>
      </c>
      <c r="B86" s="39">
        <f>B74*1.05</f>
        <v>4283.2125000000005</v>
      </c>
      <c r="C86" s="39">
        <v>25</v>
      </c>
      <c r="D86" s="19">
        <f t="shared" ref="D86:D97" si="75">($B$86+$D85)*(1+$D$61)</f>
        <v>107098.21186006608</v>
      </c>
      <c r="E86" s="19">
        <f t="shared" ref="E86:E97" si="76">($B$86+$E85)*(1+$E$61)</f>
        <v>106230.06061705864</v>
      </c>
      <c r="H86" s="40">
        <v>33</v>
      </c>
      <c r="I86" s="39">
        <f>I74*1.05</f>
        <v>4013.1000000000004</v>
      </c>
      <c r="J86" s="40">
        <v>25</v>
      </c>
      <c r="K86" s="19">
        <f t="shared" ref="K86:K97" si="77">($I$86+$K85)*(1+$K$61)</f>
        <v>100344.27057159344</v>
      </c>
      <c r="L86" s="19">
        <f t="shared" ref="L86:L97" si="78">($I$86+$L85)*(1+$L$61)</f>
        <v>99530.867605172083</v>
      </c>
      <c r="O86" s="40">
        <v>33</v>
      </c>
      <c r="P86" s="39">
        <f>P74*1.05</f>
        <v>4887.7499996325005</v>
      </c>
      <c r="Q86" s="40">
        <v>25</v>
      </c>
      <c r="R86" s="19">
        <f t="shared" ref="R86:R97" si="79">($P$86+$R85)*(1+$R$61)</f>
        <v>122214.17568698245</v>
      </c>
      <c r="S86" s="19">
        <f t="shared" ref="S86:S97" si="80">($P$86+$S85)*(1+$S$61)</f>
        <v>121223.49258692835</v>
      </c>
      <c r="V86" s="40">
        <v>36</v>
      </c>
      <c r="W86" s="39">
        <f>W74*1.05</f>
        <v>4887.7499996325005</v>
      </c>
      <c r="X86" s="40">
        <v>25</v>
      </c>
      <c r="Y86" s="19">
        <f t="shared" ref="Y86:Y97" si="81">($W$86+$Y85)*(1+$Y$61)</f>
        <v>122214.17568698245</v>
      </c>
      <c r="Z86" s="19">
        <f t="shared" ref="Z86:Z97" si="82">($W$86+$Z85)*(1+$Z$61)</f>
        <v>121223.49258692835</v>
      </c>
      <c r="AC86" s="40">
        <v>31</v>
      </c>
      <c r="AD86" s="39">
        <f>AD74*1.05</f>
        <v>4887.7499996325005</v>
      </c>
      <c r="AE86" s="40">
        <v>25</v>
      </c>
      <c r="AF86" s="19">
        <f t="shared" ref="AF86:AF97" si="83">($AD$86+$AF85)*(1+$AF$61)</f>
        <v>122214.17568698245</v>
      </c>
      <c r="AG86" s="19">
        <f t="shared" ref="AG86:AG97" si="84">($AD$86+$AG85)*(1+$AG$61)</f>
        <v>121223.49258692835</v>
      </c>
      <c r="AH86" s="40"/>
      <c r="AI86" s="40"/>
    </row>
    <row r="87" spans="1:35">
      <c r="A87" s="40">
        <v>35</v>
      </c>
      <c r="C87" s="39">
        <v>26</v>
      </c>
      <c r="D87" s="19">
        <f t="shared" si="75"/>
        <v>111984.74040868309</v>
      </c>
      <c r="E87" s="19">
        <f t="shared" si="76"/>
        <v>111042.81588407788</v>
      </c>
      <c r="H87" s="40">
        <v>33</v>
      </c>
      <c r="J87" s="40">
        <v>26</v>
      </c>
      <c r="K87" s="19">
        <f t="shared" si="77"/>
        <v>104922.63966218957</v>
      </c>
      <c r="L87" s="19">
        <f t="shared" si="78"/>
        <v>104040.11578328021</v>
      </c>
      <c r="O87" s="40">
        <v>33</v>
      </c>
      <c r="Q87" s="40">
        <v>26</v>
      </c>
      <c r="R87" s="19">
        <f t="shared" si="79"/>
        <v>127790.39445075078</v>
      </c>
      <c r="S87" s="19">
        <f t="shared" si="80"/>
        <v>126715.5256239548</v>
      </c>
      <c r="V87" s="40">
        <v>36</v>
      </c>
      <c r="X87" s="40">
        <v>26</v>
      </c>
      <c r="Y87" s="19">
        <f t="shared" si="81"/>
        <v>127790.39445075078</v>
      </c>
      <c r="Z87" s="19">
        <f t="shared" si="82"/>
        <v>126715.5256239548</v>
      </c>
      <c r="AC87" s="40">
        <v>31</v>
      </c>
      <c r="AE87" s="40">
        <v>26</v>
      </c>
      <c r="AF87" s="19">
        <f t="shared" si="83"/>
        <v>127790.39445075078</v>
      </c>
      <c r="AG87" s="19">
        <f t="shared" si="84"/>
        <v>126715.5256239548</v>
      </c>
      <c r="AH87" s="40"/>
      <c r="AI87" s="40"/>
    </row>
    <row r="88" spans="1:35">
      <c r="A88" s="40">
        <v>35</v>
      </c>
      <c r="C88" s="39">
        <v>27</v>
      </c>
      <c r="D88" s="19">
        <f t="shared" si="75"/>
        <v>116897.73765360512</v>
      </c>
      <c r="E88" s="19">
        <f t="shared" si="76"/>
        <v>115878.63227008493</v>
      </c>
      <c r="H88" s="40">
        <v>33</v>
      </c>
      <c r="J88" s="40">
        <v>27</v>
      </c>
      <c r="K88" s="19">
        <f t="shared" si="77"/>
        <v>109525.80825202643</v>
      </c>
      <c r="L88" s="19">
        <f t="shared" si="78"/>
        <v>108570.97077557512</v>
      </c>
      <c r="O88" s="40">
        <v>33</v>
      </c>
      <c r="Q88" s="40">
        <v>27</v>
      </c>
      <c r="R88" s="19">
        <f t="shared" si="79"/>
        <v>133396.81773282285</v>
      </c>
      <c r="S88" s="19">
        <f t="shared" si="80"/>
        <v>132233.874652617</v>
      </c>
      <c r="V88" s="40">
        <v>36</v>
      </c>
      <c r="X88" s="40">
        <v>27</v>
      </c>
      <c r="Y88" s="19">
        <f t="shared" si="81"/>
        <v>133396.81773282285</v>
      </c>
      <c r="Z88" s="19">
        <f t="shared" si="82"/>
        <v>132233.874652617</v>
      </c>
      <c r="AC88" s="40">
        <v>31</v>
      </c>
      <c r="AE88" s="40">
        <v>27</v>
      </c>
      <c r="AF88" s="19">
        <f t="shared" si="83"/>
        <v>133396.81773282285</v>
      </c>
      <c r="AG88" s="19">
        <f t="shared" si="84"/>
        <v>132233.874652617</v>
      </c>
      <c r="AH88" s="40"/>
      <c r="AI88" s="40"/>
    </row>
    <row r="89" spans="1:35">
      <c r="A89" s="40">
        <v>35</v>
      </c>
      <c r="C89" s="39">
        <v>28</v>
      </c>
      <c r="D89" s="19">
        <f t="shared" si="75"/>
        <v>121837.34696693713</v>
      </c>
      <c r="E89" s="19">
        <f t="shared" si="76"/>
        <v>120737.62027627492</v>
      </c>
      <c r="H89" s="40">
        <v>33</v>
      </c>
      <c r="J89" s="40">
        <v>28</v>
      </c>
      <c r="K89" s="19">
        <f t="shared" si="77"/>
        <v>114153.91067172491</v>
      </c>
      <c r="L89" s="19">
        <f t="shared" si="78"/>
        <v>113123.5361147081</v>
      </c>
      <c r="O89" s="40">
        <v>33</v>
      </c>
      <c r="Q89" s="40">
        <v>28</v>
      </c>
      <c r="R89" s="19">
        <f t="shared" si="79"/>
        <v>139033.60914100613</v>
      </c>
      <c r="S89" s="19">
        <f t="shared" si="80"/>
        <v>137778.66577037488</v>
      </c>
      <c r="V89" s="40">
        <v>36</v>
      </c>
      <c r="X89" s="40">
        <v>28</v>
      </c>
      <c r="Y89" s="19">
        <f t="shared" si="81"/>
        <v>139033.60914100613</v>
      </c>
      <c r="Z89" s="19">
        <f t="shared" si="82"/>
        <v>137778.66577037488</v>
      </c>
      <c r="AC89" s="40">
        <v>31</v>
      </c>
      <c r="AE89" s="40">
        <v>28</v>
      </c>
      <c r="AF89" s="19">
        <f t="shared" si="83"/>
        <v>139033.60914100613</v>
      </c>
      <c r="AG89" s="19">
        <f t="shared" si="84"/>
        <v>137778.66577037488</v>
      </c>
      <c r="AH89" s="40"/>
      <c r="AI89" s="40"/>
    </row>
    <row r="90" spans="1:35">
      <c r="A90" s="40">
        <v>35</v>
      </c>
      <c r="C90" s="39">
        <v>29</v>
      </c>
      <c r="D90" s="19">
        <f t="shared" si="75"/>
        <v>126803.71249738302</v>
      </c>
      <c r="E90" s="19">
        <f t="shared" si="76"/>
        <v>125619.8909333279</v>
      </c>
      <c r="H90" s="40">
        <v>33</v>
      </c>
      <c r="J90" s="40">
        <v>29</v>
      </c>
      <c r="K90" s="19">
        <f t="shared" si="77"/>
        <v>118807.08197953009</v>
      </c>
      <c r="L90" s="19">
        <f t="shared" si="78"/>
        <v>117697.91582942443</v>
      </c>
      <c r="O90" s="40">
        <v>33</v>
      </c>
      <c r="Q90" s="40">
        <v>29</v>
      </c>
      <c r="R90" s="19">
        <f t="shared" si="79"/>
        <v>144700.93316931708</v>
      </c>
      <c r="S90" s="19">
        <f t="shared" si="80"/>
        <v>143350.02567890534</v>
      </c>
      <c r="V90" s="40">
        <v>36</v>
      </c>
      <c r="X90" s="40">
        <v>29</v>
      </c>
      <c r="Y90" s="19">
        <f t="shared" si="81"/>
        <v>144700.93316931708</v>
      </c>
      <c r="Z90" s="19">
        <f t="shared" si="82"/>
        <v>143350.02567890534</v>
      </c>
      <c r="AC90" s="40">
        <v>31</v>
      </c>
      <c r="AE90" s="40">
        <v>29</v>
      </c>
      <c r="AF90" s="19">
        <f t="shared" si="83"/>
        <v>144700.93316931708</v>
      </c>
      <c r="AG90" s="19">
        <f t="shared" si="84"/>
        <v>143350.02567890534</v>
      </c>
      <c r="AH90" s="40"/>
      <c r="AI90" s="40"/>
    </row>
    <row r="91" spans="1:35">
      <c r="A91" s="40">
        <v>35</v>
      </c>
      <c r="C91" s="39">
        <v>30</v>
      </c>
      <c r="D91" s="19">
        <f t="shared" si="75"/>
        <v>131796.97917445219</v>
      </c>
      <c r="E91" s="19">
        <f t="shared" si="76"/>
        <v>130525.55580394593</v>
      </c>
      <c r="H91" s="40">
        <v>33</v>
      </c>
      <c r="J91" s="40">
        <v>30</v>
      </c>
      <c r="K91" s="19">
        <f t="shared" si="77"/>
        <v>123485.45796525254</v>
      </c>
      <c r="L91" s="19">
        <f t="shared" si="78"/>
        <v>122294.21444694043</v>
      </c>
      <c r="O91" s="40">
        <v>33</v>
      </c>
      <c r="Q91" s="40">
        <v>30</v>
      </c>
      <c r="R91" s="19">
        <f t="shared" si="79"/>
        <v>150398.95520278139</v>
      </c>
      <c r="S91" s="19">
        <f t="shared" si="80"/>
        <v>148948.08168699752</v>
      </c>
      <c r="V91" s="40">
        <v>36</v>
      </c>
      <c r="X91" s="40">
        <v>30</v>
      </c>
      <c r="Y91" s="19">
        <f t="shared" si="81"/>
        <v>150398.95520278139</v>
      </c>
      <c r="Z91" s="19">
        <f t="shared" si="82"/>
        <v>148948.08168699752</v>
      </c>
      <c r="AC91" s="40">
        <v>31</v>
      </c>
      <c r="AE91" s="40">
        <v>30</v>
      </c>
      <c r="AF91" s="19">
        <f t="shared" si="83"/>
        <v>150398.95520278139</v>
      </c>
      <c r="AG91" s="19">
        <f t="shared" si="84"/>
        <v>148948.08168699752</v>
      </c>
      <c r="AH91" s="40"/>
      <c r="AI91" s="40"/>
    </row>
    <row r="92" spans="1:35">
      <c r="A92" s="40">
        <v>35</v>
      </c>
      <c r="C92" s="39">
        <v>31</v>
      </c>
      <c r="D92" s="19">
        <f t="shared" si="75"/>
        <v>136817.2927126888</v>
      </c>
      <c r="E92" s="19">
        <f t="shared" si="76"/>
        <v>135454.72698540235</v>
      </c>
      <c r="H92" s="40">
        <v>33</v>
      </c>
      <c r="J92" s="40">
        <v>31</v>
      </c>
      <c r="K92" s="19">
        <f t="shared" si="77"/>
        <v>128189.17515423099</v>
      </c>
      <c r="L92" s="19">
        <f t="shared" si="78"/>
        <v>126912.53699533203</v>
      </c>
      <c r="O92" s="40">
        <v>33</v>
      </c>
      <c r="Q92" s="40">
        <v>31</v>
      </c>
      <c r="R92" s="19">
        <f t="shared" si="79"/>
        <v>156127.84152226031</v>
      </c>
      <c r="S92" s="19">
        <f t="shared" si="80"/>
        <v>154572.96171346182</v>
      </c>
      <c r="V92" s="40">
        <v>36</v>
      </c>
      <c r="X92" s="40">
        <v>31</v>
      </c>
      <c r="Y92" s="19">
        <f t="shared" si="81"/>
        <v>156127.84152226031</v>
      </c>
      <c r="Z92" s="19">
        <f t="shared" si="82"/>
        <v>154572.96171346182</v>
      </c>
      <c r="AC92" s="40">
        <v>31</v>
      </c>
      <c r="AE92" s="40">
        <v>31</v>
      </c>
      <c r="AF92" s="19">
        <f t="shared" si="83"/>
        <v>156127.84152226031</v>
      </c>
      <c r="AG92" s="19">
        <f t="shared" si="84"/>
        <v>154572.96171346182</v>
      </c>
      <c r="AH92" s="40"/>
      <c r="AI92" s="40"/>
    </row>
    <row r="93" spans="1:35">
      <c r="A93" s="40">
        <v>35</v>
      </c>
      <c r="C93" s="39">
        <v>32</v>
      </c>
      <c r="D93" s="19">
        <f t="shared" si="75"/>
        <v>141864.79961592419</v>
      </c>
      <c r="E93" s="19">
        <f t="shared" si="76"/>
        <v>140407.51711210323</v>
      </c>
      <c r="H93" s="40">
        <v>33</v>
      </c>
      <c r="J93" s="40">
        <v>32</v>
      </c>
      <c r="K93" s="19">
        <f t="shared" si="77"/>
        <v>132918.37081131642</v>
      </c>
      <c r="L93" s="19">
        <f t="shared" si="78"/>
        <v>131552.98900593468</v>
      </c>
      <c r="O93" s="40">
        <v>33</v>
      </c>
      <c r="Q93" s="40">
        <v>32</v>
      </c>
      <c r="R93" s="19">
        <f t="shared" si="79"/>
        <v>161887.75930930304</v>
      </c>
      <c r="S93" s="19">
        <f t="shared" si="80"/>
        <v>160224.7942900529</v>
      </c>
      <c r="V93" s="40">
        <v>36</v>
      </c>
      <c r="X93" s="40">
        <v>32</v>
      </c>
      <c r="Y93" s="19">
        <f t="shared" si="81"/>
        <v>161887.75930930304</v>
      </c>
      <c r="Z93" s="19">
        <f t="shared" si="82"/>
        <v>160224.7942900529</v>
      </c>
      <c r="AC93" s="40">
        <v>31</v>
      </c>
      <c r="AE93" s="40">
        <v>32</v>
      </c>
      <c r="AF93" s="19">
        <f t="shared" si="83"/>
        <v>161887.75930930304</v>
      </c>
      <c r="AG93" s="19">
        <f t="shared" si="84"/>
        <v>160224.7942900529</v>
      </c>
      <c r="AH93" s="40"/>
      <c r="AI93" s="40"/>
    </row>
    <row r="94" spans="1:35">
      <c r="A94" s="40">
        <v>35</v>
      </c>
      <c r="C94" s="39">
        <v>33</v>
      </c>
      <c r="D94" s="19">
        <f t="shared" si="75"/>
        <v>146939.64718155211</v>
      </c>
      <c r="E94" s="19">
        <f t="shared" si="76"/>
        <v>145384.03935816124</v>
      </c>
      <c r="H94" s="40">
        <v>33</v>
      </c>
      <c r="J94" s="40">
        <v>33</v>
      </c>
      <c r="K94" s="19">
        <f t="shared" si="77"/>
        <v>137673.18294487771</v>
      </c>
      <c r="L94" s="19">
        <f t="shared" si="78"/>
        <v>136215.67651575481</v>
      </c>
      <c r="O94" s="40">
        <v>33</v>
      </c>
      <c r="Q94" s="40">
        <v>33</v>
      </c>
      <c r="R94" s="19">
        <f t="shared" si="79"/>
        <v>167678.87665102561</v>
      </c>
      <c r="S94" s="19">
        <f t="shared" si="80"/>
        <v>165903.70856440684</v>
      </c>
      <c r="V94" s="40">
        <v>36</v>
      </c>
      <c r="X94" s="40">
        <v>33</v>
      </c>
      <c r="Y94" s="19">
        <f t="shared" si="81"/>
        <v>167678.87665102561</v>
      </c>
      <c r="Z94" s="19">
        <f t="shared" si="82"/>
        <v>165903.70856440684</v>
      </c>
      <c r="AC94" s="40">
        <v>31</v>
      </c>
      <c r="AE94" s="40">
        <v>33</v>
      </c>
      <c r="AF94" s="19">
        <f t="shared" si="83"/>
        <v>167678.87665102561</v>
      </c>
      <c r="AG94" s="19">
        <f t="shared" si="84"/>
        <v>165903.70856440684</v>
      </c>
      <c r="AH94" s="40"/>
      <c r="AI94" s="40"/>
    </row>
    <row r="95" spans="1:35">
      <c r="A95" s="40">
        <v>35</v>
      </c>
      <c r="C95" s="39">
        <v>34</v>
      </c>
      <c r="D95" s="19">
        <f t="shared" si="75"/>
        <v>152041.98350482716</v>
      </c>
      <c r="E95" s="19">
        <f t="shared" si="76"/>
        <v>150384.40743998162</v>
      </c>
      <c r="H95" s="40">
        <v>33</v>
      </c>
      <c r="J95" s="40">
        <v>34</v>
      </c>
      <c r="K95" s="19">
        <f t="shared" si="77"/>
        <v>142453.75031082914</v>
      </c>
      <c r="L95" s="19">
        <f t="shared" si="78"/>
        <v>140900.70606989283</v>
      </c>
      <c r="O95" s="40">
        <v>33</v>
      </c>
      <c r="Q95" s="40">
        <v>34</v>
      </c>
      <c r="R95" s="19">
        <f t="shared" si="79"/>
        <v>173501.36254501584</v>
      </c>
      <c r="S95" s="19">
        <f t="shared" si="80"/>
        <v>171609.83430299207</v>
      </c>
      <c r="V95" s="40">
        <v>36</v>
      </c>
      <c r="X95" s="40">
        <v>34</v>
      </c>
      <c r="Y95" s="19">
        <f t="shared" si="81"/>
        <v>173501.36254501584</v>
      </c>
      <c r="Z95" s="19">
        <f t="shared" si="82"/>
        <v>171609.83430299207</v>
      </c>
      <c r="AC95" s="40">
        <v>31</v>
      </c>
      <c r="AE95" s="40">
        <v>34</v>
      </c>
      <c r="AF95" s="19">
        <f t="shared" si="83"/>
        <v>173501.36254501584</v>
      </c>
      <c r="AG95" s="19">
        <f t="shared" si="84"/>
        <v>171609.83430299207</v>
      </c>
      <c r="AH95" s="40"/>
      <c r="AI95" s="40"/>
    </row>
    <row r="96" spans="1:35">
      <c r="A96" s="40">
        <v>35</v>
      </c>
      <c r="C96" s="39">
        <v>35</v>
      </c>
      <c r="D96" s="19">
        <f t="shared" si="75"/>
        <v>157171.95748318662</v>
      </c>
      <c r="E96" s="19">
        <f t="shared" si="76"/>
        <v>155408.73561886069</v>
      </c>
      <c r="H96" s="40">
        <v>33</v>
      </c>
      <c r="J96" s="40">
        <v>35</v>
      </c>
      <c r="K96" s="19">
        <f t="shared" si="77"/>
        <v>147260.21241667945</v>
      </c>
      <c r="L96" s="19">
        <f t="shared" si="78"/>
        <v>145608.18472397776</v>
      </c>
      <c r="O96" s="40">
        <v>33</v>
      </c>
      <c r="Q96" s="40">
        <v>35</v>
      </c>
      <c r="R96" s="19">
        <f t="shared" si="79"/>
        <v>179355.38690426518</v>
      </c>
      <c r="S96" s="19">
        <f t="shared" si="80"/>
        <v>177343.30189407466</v>
      </c>
      <c r="V96" s="40">
        <v>36</v>
      </c>
      <c r="X96" s="40">
        <v>35</v>
      </c>
      <c r="Y96" s="19">
        <f t="shared" si="81"/>
        <v>179355.38690426518</v>
      </c>
      <c r="Z96" s="19">
        <f t="shared" si="82"/>
        <v>177343.30189407466</v>
      </c>
      <c r="AC96" s="40">
        <v>31</v>
      </c>
      <c r="AE96" s="40">
        <v>35</v>
      </c>
      <c r="AF96" s="19">
        <f t="shared" si="83"/>
        <v>179355.38690426518</v>
      </c>
      <c r="AG96" s="19">
        <f t="shared" si="84"/>
        <v>177343.30189407466</v>
      </c>
      <c r="AH96" s="40"/>
      <c r="AI96" s="40"/>
    </row>
    <row r="97" spans="1:35">
      <c r="A97" s="40">
        <v>35</v>
      </c>
      <c r="C97" s="39">
        <v>36</v>
      </c>
      <c r="D97" s="19">
        <f t="shared" si="75"/>
        <v>162329.71882059553</v>
      </c>
      <c r="E97" s="19">
        <f t="shared" si="76"/>
        <v>160457.13870359689</v>
      </c>
      <c r="H97" s="40">
        <v>33</v>
      </c>
      <c r="J97" s="40">
        <v>36</v>
      </c>
      <c r="K97" s="19">
        <f t="shared" si="77"/>
        <v>152092.70952560313</v>
      </c>
      <c r="L97" s="19">
        <f t="shared" si="78"/>
        <v>150338.22004661351</v>
      </c>
      <c r="O97" s="40">
        <v>33</v>
      </c>
      <c r="Q97" s="40">
        <v>36</v>
      </c>
      <c r="R97" s="19">
        <f t="shared" si="79"/>
        <v>185241.12056212712</v>
      </c>
      <c r="S97" s="19">
        <f t="shared" si="80"/>
        <v>183104.24235069787</v>
      </c>
      <c r="V97" s="40">
        <v>36</v>
      </c>
      <c r="X97" s="40">
        <v>36</v>
      </c>
      <c r="Y97" s="19">
        <f t="shared" si="81"/>
        <v>185241.12056212712</v>
      </c>
      <c r="Z97" s="19">
        <f t="shared" si="82"/>
        <v>183104.24235069787</v>
      </c>
      <c r="AC97" s="40">
        <v>31</v>
      </c>
      <c r="AE97" s="40">
        <v>36</v>
      </c>
      <c r="AF97" s="19">
        <f t="shared" si="83"/>
        <v>185241.12056212712</v>
      </c>
      <c r="AG97" s="19">
        <f t="shared" si="84"/>
        <v>183104.24235069787</v>
      </c>
      <c r="AH97" s="40"/>
      <c r="AI97" s="40"/>
    </row>
    <row r="98" spans="1:35">
      <c r="A98" s="40">
        <v>36</v>
      </c>
      <c r="B98" s="39">
        <f>B86*1.05</f>
        <v>4497.373125000001</v>
      </c>
      <c r="C98" s="39">
        <v>37</v>
      </c>
      <c r="D98" s="19">
        <f t="shared" ref="D98:D109" si="85">($B$98+$D97)*(1+$D$61)</f>
        <v>167730.73869363419</v>
      </c>
      <c r="H98" s="40">
        <v>34</v>
      </c>
      <c r="I98" s="39">
        <f>1.05*I86</f>
        <v>4213.7550000000001</v>
      </c>
      <c r="J98" s="40">
        <v>37</v>
      </c>
      <c r="K98" s="19">
        <f t="shared" ref="K98:K109" si="86">($I$98+$K97)*(1+$K$61)</f>
        <v>157153.12454178347</v>
      </c>
      <c r="O98" s="40">
        <v>34</v>
      </c>
      <c r="P98" s="39">
        <f>P86*1.05</f>
        <v>5132.1374996141258</v>
      </c>
      <c r="Q98" s="40">
        <v>37</v>
      </c>
      <c r="R98" s="19">
        <f t="shared" ref="R98:R109" si="87">($P$98+$R97)*(1+$R$61)</f>
        <v>191404.44654290899</v>
      </c>
      <c r="V98" s="40">
        <v>37</v>
      </c>
      <c r="W98" s="39">
        <f>1.05*W86</f>
        <v>5132.1374996141258</v>
      </c>
      <c r="X98" s="40">
        <v>37</v>
      </c>
      <c r="Y98" s="19">
        <f t="shared" ref="Y98:Y109" si="88">($W$98+$Y97)*(1+$Y$61)</f>
        <v>191404.44654290899</v>
      </c>
      <c r="AC98" s="40">
        <v>32</v>
      </c>
      <c r="AD98" s="39">
        <f>AD86*1.05</f>
        <v>5132.1374996141258</v>
      </c>
      <c r="AE98" s="40">
        <v>37</v>
      </c>
      <c r="AF98" s="19">
        <f t="shared" ref="AF98:AF109" si="89">($AD$98+$AF97)*(1+$AF$61)</f>
        <v>191404.44654290899</v>
      </c>
      <c r="AG98" s="40"/>
      <c r="AH98" s="40"/>
      <c r="AI98" s="40"/>
    </row>
    <row r="99" spans="1:35">
      <c r="A99" s="40">
        <v>36</v>
      </c>
      <c r="C99" s="39">
        <v>38</v>
      </c>
      <c r="D99" s="19">
        <f t="shared" si="85"/>
        <v>173161.01409098515</v>
      </c>
      <c r="H99" s="40">
        <v>34</v>
      </c>
      <c r="J99" s="40">
        <v>38</v>
      </c>
      <c r="K99" s="19">
        <f t="shared" si="86"/>
        <v>162240.95013930145</v>
      </c>
      <c r="O99" s="40">
        <v>34</v>
      </c>
      <c r="Q99" s="40">
        <v>38</v>
      </c>
      <c r="R99" s="19">
        <f t="shared" si="87"/>
        <v>197601.15720608676</v>
      </c>
      <c r="V99" s="40">
        <v>37</v>
      </c>
      <c r="X99" s="40">
        <v>38</v>
      </c>
      <c r="Y99" s="19">
        <f t="shared" si="88"/>
        <v>197601.15720608676</v>
      </c>
      <c r="AC99" s="40">
        <v>32</v>
      </c>
      <c r="AE99" s="40">
        <v>38</v>
      </c>
      <c r="AF99" s="19">
        <f t="shared" si="89"/>
        <v>197601.15720608676</v>
      </c>
      <c r="AG99" s="40"/>
      <c r="AH99" s="40"/>
      <c r="AI99" s="40"/>
    </row>
    <row r="100" spans="1:35">
      <c r="A100" s="40">
        <v>36</v>
      </c>
      <c r="C100" s="39">
        <v>39</v>
      </c>
      <c r="D100" s="19">
        <f t="shared" si="85"/>
        <v>178620.70348007174</v>
      </c>
      <c r="H100" s="40">
        <v>34</v>
      </c>
      <c r="J100" s="40">
        <v>39</v>
      </c>
      <c r="K100" s="19">
        <f t="shared" si="86"/>
        <v>167356.33479213933</v>
      </c>
      <c r="O100" s="40">
        <v>34</v>
      </c>
      <c r="Q100" s="40">
        <v>39</v>
      </c>
      <c r="R100" s="19">
        <f t="shared" si="87"/>
        <v>203831.43338535677</v>
      </c>
      <c r="V100" s="40">
        <v>37</v>
      </c>
      <c r="X100" s="40">
        <v>39</v>
      </c>
      <c r="Y100" s="19">
        <f t="shared" si="88"/>
        <v>203831.43338535677</v>
      </c>
      <c r="AC100" s="40">
        <v>32</v>
      </c>
      <c r="AE100" s="40">
        <v>39</v>
      </c>
      <c r="AF100" s="19">
        <f t="shared" si="89"/>
        <v>203831.43338535677</v>
      </c>
      <c r="AG100" s="40"/>
      <c r="AH100" s="40"/>
      <c r="AI100" s="40"/>
    </row>
    <row r="101" spans="1:35">
      <c r="A101" s="40">
        <v>36</v>
      </c>
      <c r="C101" s="39">
        <v>40</v>
      </c>
      <c r="D101" s="19">
        <f t="shared" si="85"/>
        <v>184109.96618668255</v>
      </c>
      <c r="H101" s="40">
        <v>34</v>
      </c>
      <c r="J101" s="40">
        <v>40</v>
      </c>
      <c r="K101" s="19">
        <f t="shared" si="86"/>
        <v>172499.4277785134</v>
      </c>
      <c r="O101" s="40">
        <v>34</v>
      </c>
      <c r="Q101" s="40">
        <v>40</v>
      </c>
      <c r="R101" s="19">
        <f t="shared" si="87"/>
        <v>210095.45689393114</v>
      </c>
      <c r="V101" s="40">
        <v>37</v>
      </c>
      <c r="X101" s="40">
        <v>40</v>
      </c>
      <c r="Y101" s="19">
        <f t="shared" si="88"/>
        <v>210095.45689393114</v>
      </c>
      <c r="AC101" s="40">
        <v>32</v>
      </c>
      <c r="AE101" s="40">
        <v>40</v>
      </c>
      <c r="AF101" s="19">
        <f t="shared" si="89"/>
        <v>210095.45689393114</v>
      </c>
      <c r="AG101" s="40"/>
      <c r="AH101" s="40"/>
      <c r="AI101" s="40"/>
    </row>
    <row r="102" spans="1:35">
      <c r="A102" s="40">
        <v>36</v>
      </c>
      <c r="C102" s="39">
        <v>41</v>
      </c>
      <c r="D102" s="19">
        <f t="shared" si="85"/>
        <v>189628.96239962082</v>
      </c>
      <c r="H102" s="40">
        <v>34</v>
      </c>
      <c r="J102" s="40">
        <v>41</v>
      </c>
      <c r="K102" s="19">
        <f t="shared" si="86"/>
        <v>177670.37918523035</v>
      </c>
      <c r="O102" s="40">
        <v>34</v>
      </c>
      <c r="Q102" s="40">
        <v>41</v>
      </c>
      <c r="R102" s="19">
        <f t="shared" si="87"/>
        <v>216393.41052984362</v>
      </c>
      <c r="V102" s="40">
        <v>37</v>
      </c>
      <c r="X102" s="40">
        <v>41</v>
      </c>
      <c r="Y102" s="19">
        <f t="shared" si="88"/>
        <v>216393.41052984362</v>
      </c>
      <c r="AC102" s="40">
        <v>32</v>
      </c>
      <c r="AE102" s="40">
        <v>41</v>
      </c>
      <c r="AF102" s="19">
        <f t="shared" si="89"/>
        <v>216393.41052984362</v>
      </c>
      <c r="AG102" s="40"/>
      <c r="AH102" s="40"/>
      <c r="AI102" s="40"/>
    </row>
    <row r="103" spans="1:35">
      <c r="A103" s="40">
        <v>36</v>
      </c>
      <c r="C103" s="39">
        <v>42</v>
      </c>
      <c r="D103" s="19">
        <f t="shared" si="85"/>
        <v>195177.85317537919</v>
      </c>
      <c r="H103" s="40">
        <v>34</v>
      </c>
      <c r="J103" s="40">
        <v>42</v>
      </c>
      <c r="K103" s="19">
        <f t="shared" si="86"/>
        <v>182869.33991206702</v>
      </c>
      <c r="O103" s="40">
        <v>34</v>
      </c>
      <c r="Q103" s="40">
        <v>42</v>
      </c>
      <c r="R103" s="19">
        <f t="shared" si="87"/>
        <v>222725.47808128397</v>
      </c>
      <c r="V103" s="40">
        <v>37</v>
      </c>
      <c r="X103" s="40">
        <v>42</v>
      </c>
      <c r="Y103" s="19">
        <f t="shared" si="88"/>
        <v>222725.47808128397</v>
      </c>
      <c r="AC103" s="40">
        <v>32</v>
      </c>
      <c r="AE103" s="40">
        <v>42</v>
      </c>
      <c r="AF103" s="19">
        <f t="shared" si="89"/>
        <v>222725.47808128397</v>
      </c>
      <c r="AG103" s="40"/>
      <c r="AH103" s="40"/>
      <c r="AI103" s="40"/>
    </row>
    <row r="104" spans="1:35">
      <c r="A104" s="40">
        <v>36</v>
      </c>
      <c r="C104" s="39">
        <v>43</v>
      </c>
      <c r="D104" s="19">
        <f t="shared" si="85"/>
        <v>200756.80044283959</v>
      </c>
      <c r="H104" s="40">
        <v>34</v>
      </c>
      <c r="J104" s="40">
        <v>43</v>
      </c>
      <c r="K104" s="19">
        <f t="shared" si="86"/>
        <v>188096.46167617405</v>
      </c>
      <c r="O104" s="40">
        <v>34</v>
      </c>
      <c r="Q104" s="40">
        <v>43</v>
      </c>
      <c r="R104" s="19">
        <f t="shared" si="87"/>
        <v>229091.8443319613</v>
      </c>
      <c r="V104" s="40">
        <v>37</v>
      </c>
      <c r="X104" s="40">
        <v>43</v>
      </c>
      <c r="Y104" s="19">
        <f t="shared" si="88"/>
        <v>229091.8443319613</v>
      </c>
      <c r="AC104" s="40">
        <v>32</v>
      </c>
      <c r="AE104" s="40">
        <v>43</v>
      </c>
      <c r="AF104" s="19">
        <f t="shared" si="89"/>
        <v>229091.8443319613</v>
      </c>
      <c r="AG104" s="40"/>
      <c r="AH104" s="40"/>
      <c r="AI104" s="40"/>
    </row>
    <row r="105" spans="1:35">
      <c r="A105" s="40">
        <v>36</v>
      </c>
      <c r="C105" s="39">
        <v>44</v>
      </c>
      <c r="D105" s="19">
        <f t="shared" si="85"/>
        <v>206365.96700799873</v>
      </c>
      <c r="H105" s="40">
        <v>34</v>
      </c>
      <c r="J105" s="40">
        <v>44</v>
      </c>
      <c r="K105" s="19">
        <f t="shared" si="86"/>
        <v>193351.89701650332</v>
      </c>
      <c r="O105" s="40">
        <v>34</v>
      </c>
      <c r="Q105" s="40">
        <v>44</v>
      </c>
      <c r="R105" s="19">
        <f t="shared" si="87"/>
        <v>235492.69506649644</v>
      </c>
      <c r="V105" s="40">
        <v>37</v>
      </c>
      <c r="X105" s="40">
        <v>44</v>
      </c>
      <c r="Y105" s="19">
        <f t="shared" si="88"/>
        <v>235492.69506649644</v>
      </c>
      <c r="AC105" s="40">
        <v>32</v>
      </c>
      <c r="AE105" s="40">
        <v>44</v>
      </c>
      <c r="AF105" s="19">
        <f t="shared" si="89"/>
        <v>235492.69506649644</v>
      </c>
      <c r="AG105" s="40"/>
      <c r="AH105" s="40"/>
      <c r="AI105" s="40"/>
    </row>
    <row r="106" spans="1:35">
      <c r="A106" s="40">
        <v>36</v>
      </c>
      <c r="C106" s="39">
        <v>45</v>
      </c>
      <c r="D106" s="19">
        <f t="shared" si="85"/>
        <v>212005.51655871913</v>
      </c>
      <c r="H106" s="40">
        <v>34</v>
      </c>
      <c r="J106" s="40">
        <v>45</v>
      </c>
      <c r="K106" s="19">
        <f t="shared" si="86"/>
        <v>198635.79929825937</v>
      </c>
      <c r="O106" s="40">
        <v>34</v>
      </c>
      <c r="Q106" s="40">
        <v>45</v>
      </c>
      <c r="R106" s="19">
        <f t="shared" si="87"/>
        <v>241928.21707584366</v>
      </c>
      <c r="V106" s="40">
        <v>37</v>
      </c>
      <c r="X106" s="40">
        <v>45</v>
      </c>
      <c r="Y106" s="19">
        <f t="shared" si="88"/>
        <v>241928.21707584366</v>
      </c>
      <c r="AC106" s="40">
        <v>32</v>
      </c>
      <c r="AE106" s="40">
        <v>45</v>
      </c>
      <c r="AF106" s="19">
        <f t="shared" si="89"/>
        <v>241928.21707584366</v>
      </c>
      <c r="AG106" s="40"/>
      <c r="AH106" s="40"/>
      <c r="AI106" s="40"/>
    </row>
    <row r="107" spans="1:35">
      <c r="A107" s="40">
        <v>36</v>
      </c>
      <c r="C107" s="39">
        <v>46</v>
      </c>
      <c r="D107" s="19">
        <f t="shared" si="85"/>
        <v>217675.61366950595</v>
      </c>
      <c r="H107" s="40">
        <v>34</v>
      </c>
      <c r="J107" s="40">
        <v>46</v>
      </c>
      <c r="K107" s="19">
        <f t="shared" si="86"/>
        <v>203948.32271737495</v>
      </c>
      <c r="O107" s="40">
        <v>34</v>
      </c>
      <c r="Q107" s="40">
        <v>46</v>
      </c>
      <c r="R107" s="19">
        <f t="shared" si="87"/>
        <v>248398.59816274149</v>
      </c>
      <c r="V107" s="40">
        <v>37</v>
      </c>
      <c r="X107" s="40">
        <v>46</v>
      </c>
      <c r="Y107" s="19">
        <f t="shared" si="88"/>
        <v>248398.59816274149</v>
      </c>
      <c r="AC107" s="40">
        <v>32</v>
      </c>
      <c r="AE107" s="40">
        <v>46</v>
      </c>
      <c r="AF107" s="19">
        <f t="shared" si="89"/>
        <v>248398.59816274149</v>
      </c>
      <c r="AG107" s="40"/>
      <c r="AH107" s="40"/>
      <c r="AI107" s="40"/>
    </row>
    <row r="108" spans="1:35">
      <c r="A108" s="40">
        <v>36</v>
      </c>
      <c r="C108" s="39">
        <v>47</v>
      </c>
      <c r="D108" s="19">
        <f t="shared" si="85"/>
        <v>223376.42380630953</v>
      </c>
      <c r="H108" s="40">
        <v>34</v>
      </c>
      <c r="J108" s="40">
        <v>47</v>
      </c>
      <c r="K108" s="19">
        <f t="shared" si="86"/>
        <v>209289.62230501074</v>
      </c>
      <c r="O108" s="40">
        <v>34</v>
      </c>
      <c r="Q108" s="40">
        <v>47</v>
      </c>
      <c r="R108" s="19">
        <f t="shared" si="87"/>
        <v>254904.02714719335</v>
      </c>
      <c r="V108" s="40">
        <v>37</v>
      </c>
      <c r="X108" s="40">
        <v>47</v>
      </c>
      <c r="Y108" s="19">
        <f t="shared" si="88"/>
        <v>254904.02714719335</v>
      </c>
      <c r="AC108" s="40">
        <v>32</v>
      </c>
      <c r="AE108" s="40">
        <v>47</v>
      </c>
      <c r="AF108" s="19">
        <f t="shared" si="89"/>
        <v>254904.02714719335</v>
      </c>
      <c r="AG108" s="40"/>
      <c r="AH108" s="40"/>
      <c r="AI108" s="40"/>
    </row>
    <row r="109" spans="1:35">
      <c r="A109" s="40">
        <v>36</v>
      </c>
      <c r="C109" s="39">
        <v>48</v>
      </c>
      <c r="D109" s="19">
        <f t="shared" si="85"/>
        <v>229108.11333135414</v>
      </c>
      <c r="H109" s="40">
        <v>34</v>
      </c>
      <c r="J109" s="40">
        <v>48</v>
      </c>
      <c r="K109" s="19">
        <f t="shared" si="86"/>
        <v>214659.85393207954</v>
      </c>
      <c r="O109" s="40">
        <v>34</v>
      </c>
      <c r="Q109" s="40">
        <v>48</v>
      </c>
      <c r="R109" s="19">
        <f t="shared" si="87"/>
        <v>261444.69387197768</v>
      </c>
      <c r="V109" s="40">
        <v>37</v>
      </c>
      <c r="X109" s="40">
        <v>48</v>
      </c>
      <c r="Y109" s="19">
        <f t="shared" si="88"/>
        <v>261444.69387197768</v>
      </c>
      <c r="AC109" s="40">
        <v>32</v>
      </c>
      <c r="AE109" s="40">
        <v>48</v>
      </c>
      <c r="AF109" s="19">
        <f t="shared" si="89"/>
        <v>261444.69387197768</v>
      </c>
      <c r="AG109" s="40"/>
      <c r="AH109" s="40"/>
      <c r="AI109" s="40"/>
    </row>
    <row r="110" spans="1:35">
      <c r="AG110" s="40"/>
      <c r="AH110" s="40"/>
      <c r="AI110" s="40"/>
    </row>
    <row r="111" spans="1:35">
      <c r="N111" s="40"/>
      <c r="P111" s="15"/>
      <c r="Q111" s="15"/>
      <c r="T111" s="40"/>
      <c r="X111" s="15"/>
      <c r="AA111" s="40"/>
      <c r="AD111" s="15"/>
      <c r="AE111" s="40"/>
      <c r="AF111" s="40"/>
      <c r="AG111" s="40"/>
      <c r="AH111" s="40"/>
      <c r="AI111" s="40"/>
    </row>
    <row r="112" spans="1:35">
      <c r="X112" s="15"/>
      <c r="AE112" s="40"/>
      <c r="AH112" s="40"/>
      <c r="AI112" s="40"/>
    </row>
    <row r="113" spans="1:35">
      <c r="A113" s="20" t="s">
        <v>56</v>
      </c>
      <c r="B113" s="21"/>
      <c r="C113" s="22"/>
      <c r="D113" s="14" t="s">
        <v>7</v>
      </c>
      <c r="E113" s="14" t="s">
        <v>8</v>
      </c>
      <c r="F113" s="14" t="s">
        <v>9</v>
      </c>
      <c r="H113" s="20" t="s">
        <v>57</v>
      </c>
      <c r="I113" s="21"/>
      <c r="J113" s="22"/>
      <c r="K113" s="14" t="s">
        <v>7</v>
      </c>
      <c r="L113" s="14" t="s">
        <v>8</v>
      </c>
      <c r="M113" s="14" t="s">
        <v>9</v>
      </c>
      <c r="O113" s="12" t="s">
        <v>58</v>
      </c>
      <c r="P113" s="21"/>
      <c r="Q113" s="13"/>
      <c r="R113" s="14" t="s">
        <v>7</v>
      </c>
      <c r="S113" s="14" t="s">
        <v>8</v>
      </c>
      <c r="T113" s="14" t="s">
        <v>9</v>
      </c>
      <c r="U113" s="23"/>
      <c r="V113" s="12" t="s">
        <v>59</v>
      </c>
      <c r="W113" s="21"/>
      <c r="X113" s="22"/>
      <c r="Y113" s="14" t="s">
        <v>7</v>
      </c>
      <c r="Z113" s="14" t="s">
        <v>8</v>
      </c>
      <c r="AA113" s="14" t="s">
        <v>9</v>
      </c>
      <c r="AC113" s="12" t="s">
        <v>60</v>
      </c>
      <c r="AD113" s="21"/>
      <c r="AE113" s="22"/>
      <c r="AF113" s="14" t="s">
        <v>7</v>
      </c>
      <c r="AG113" s="14" t="s">
        <v>8</v>
      </c>
      <c r="AH113" s="14" t="s">
        <v>9</v>
      </c>
      <c r="AI113" s="18"/>
    </row>
    <row r="114" spans="1:35">
      <c r="A114" s="9" t="s">
        <v>80</v>
      </c>
      <c r="B114" s="9" t="s">
        <v>81</v>
      </c>
      <c r="C114" s="9" t="s">
        <v>82</v>
      </c>
      <c r="D114" s="49">
        <v>5.4166666666666669E-3</v>
      </c>
      <c r="E114" s="50">
        <v>4.7916666666666663E-3</v>
      </c>
      <c r="F114" s="50">
        <v>4.1666666666666666E-3</v>
      </c>
      <c r="H114" s="9" t="s">
        <v>80</v>
      </c>
      <c r="I114" s="9" t="s">
        <v>81</v>
      </c>
      <c r="J114" s="9" t="s">
        <v>82</v>
      </c>
      <c r="K114" s="49">
        <v>5.4166666666666669E-3</v>
      </c>
      <c r="L114" s="50">
        <v>4.7916666666666663E-3</v>
      </c>
      <c r="M114" s="50">
        <v>4.1666666666666666E-3</v>
      </c>
      <c r="O114" s="9" t="s">
        <v>80</v>
      </c>
      <c r="P114" s="9" t="s">
        <v>81</v>
      </c>
      <c r="Q114" s="9" t="s">
        <v>82</v>
      </c>
      <c r="R114" s="49">
        <v>5.4166666666666669E-3</v>
      </c>
      <c r="S114" s="50">
        <v>4.7916666666666663E-3</v>
      </c>
      <c r="T114" s="50">
        <v>4.1666666666666666E-3</v>
      </c>
      <c r="V114" s="9" t="s">
        <v>80</v>
      </c>
      <c r="W114" s="9" t="s">
        <v>81</v>
      </c>
      <c r="X114" s="9" t="s">
        <v>82</v>
      </c>
      <c r="Y114" s="49">
        <v>5.4166666666666669E-3</v>
      </c>
      <c r="Z114" s="50">
        <v>4.7916666666666663E-3</v>
      </c>
      <c r="AA114" s="50">
        <v>4.1666666666666666E-3</v>
      </c>
      <c r="AC114" s="9" t="s">
        <v>80</v>
      </c>
      <c r="AD114" s="9" t="s">
        <v>81</v>
      </c>
      <c r="AE114" s="9" t="s">
        <v>82</v>
      </c>
      <c r="AF114" s="49">
        <v>5.4166666666666669E-3</v>
      </c>
      <c r="AG114" s="50">
        <v>4.7916666666666663E-3</v>
      </c>
      <c r="AH114" s="50">
        <v>4.1666666666666666E-3</v>
      </c>
      <c r="AI114" s="15"/>
    </row>
    <row r="115" spans="1:35">
      <c r="A115" s="40">
        <v>27</v>
      </c>
      <c r="B115" s="40">
        <v>4433.3333329999996</v>
      </c>
      <c r="C115" s="40">
        <v>1</v>
      </c>
      <c r="D115" s="19">
        <f t="shared" ref="D115:F115" si="90">$B$115*(1+D114)</f>
        <v>4457.3472218870829</v>
      </c>
      <c r="E115" s="19">
        <f t="shared" si="90"/>
        <v>4454.5763885539582</v>
      </c>
      <c r="F115" s="19">
        <f t="shared" si="90"/>
        <v>4451.8055552208325</v>
      </c>
      <c r="H115" s="40">
        <v>28</v>
      </c>
      <c r="I115" s="40">
        <v>4433.3333329999996</v>
      </c>
      <c r="J115" s="40">
        <v>1</v>
      </c>
      <c r="K115" s="19">
        <f t="shared" ref="K115:M115" si="91">$I$115*(1+K114)</f>
        <v>4457.3472218870829</v>
      </c>
      <c r="L115" s="19">
        <f t="shared" si="91"/>
        <v>4454.5763885539582</v>
      </c>
      <c r="M115" s="19">
        <f t="shared" si="91"/>
        <v>4451.8055552208325</v>
      </c>
      <c r="O115" s="40">
        <v>25</v>
      </c>
      <c r="P115" s="40">
        <v>3663.333333</v>
      </c>
      <c r="Q115" s="40">
        <v>1</v>
      </c>
      <c r="R115" s="19">
        <f t="shared" ref="R115:T115" si="92">$P$115*(1+R114)</f>
        <v>3683.1763885537498</v>
      </c>
      <c r="S115" s="19">
        <f t="shared" si="92"/>
        <v>3680.8868052206253</v>
      </c>
      <c r="T115" s="19">
        <f t="shared" si="92"/>
        <v>3678.5972218874999</v>
      </c>
      <c r="V115" s="40">
        <v>27</v>
      </c>
      <c r="W115" s="40">
        <v>3663.333333</v>
      </c>
      <c r="X115" s="40">
        <v>1</v>
      </c>
      <c r="Y115" s="19">
        <f t="shared" ref="Y115:AA115" si="93">$W$115*(1+Y114)</f>
        <v>3683.1763885537498</v>
      </c>
      <c r="Z115" s="19">
        <f t="shared" si="93"/>
        <v>3680.8868052206253</v>
      </c>
      <c r="AA115" s="19">
        <f t="shared" si="93"/>
        <v>3678.5972218874999</v>
      </c>
      <c r="AC115" s="40">
        <v>29</v>
      </c>
      <c r="AD115" s="40">
        <v>3663.333333</v>
      </c>
      <c r="AE115" s="40">
        <v>1</v>
      </c>
      <c r="AF115" s="19">
        <f t="shared" ref="AF115:AH115" si="94">$AD$115*(1+AF114)</f>
        <v>3683.1763885537498</v>
      </c>
      <c r="AG115" s="19">
        <f t="shared" si="94"/>
        <v>3680.8868052206253</v>
      </c>
      <c r="AH115" s="19">
        <f t="shared" si="94"/>
        <v>3678.5972218874999</v>
      </c>
    </row>
    <row r="116" spans="1:35">
      <c r="A116" s="40">
        <v>27</v>
      </c>
      <c r="C116" s="40">
        <v>2</v>
      </c>
      <c r="D116" s="19">
        <f t="shared" ref="D116:D126" si="95">($B$115+$D115)*(1+$D$114)</f>
        <v>8938.8384078927211</v>
      </c>
      <c r="E116" s="19">
        <f t="shared" ref="E116:E126" si="96">($B$115+$E115)*(1+$E$114)</f>
        <v>8930.4976223030717</v>
      </c>
      <c r="F116" s="19">
        <f t="shared" ref="F116:F126" si="97">($B$115+$F115)*(1+$F$114)</f>
        <v>8922.1603002550855</v>
      </c>
      <c r="H116" s="40">
        <v>28</v>
      </c>
      <c r="J116" s="40">
        <v>2</v>
      </c>
      <c r="K116" s="19">
        <f t="shared" ref="K116:K126" si="98">($I$115+$K115)*(1+$K$114)</f>
        <v>8938.8384078927211</v>
      </c>
      <c r="L116" s="19">
        <f t="shared" ref="L116:L126" si="99">($I$115+$L115)*(1+$L$114)</f>
        <v>8930.4976223030717</v>
      </c>
      <c r="M116" s="19">
        <f t="shared" ref="M116:M126" si="100">($I$115+$M115)*(1+$M$114)</f>
        <v>8922.1603002550855</v>
      </c>
      <c r="O116" s="40">
        <v>25</v>
      </c>
      <c r="Q116" s="40">
        <v>2</v>
      </c>
      <c r="R116" s="19">
        <f t="shared" ref="R116:R126" si="101">($P$115+$R115)*(1+$R$114)</f>
        <v>7386.3033158788321</v>
      </c>
      <c r="S116" s="19">
        <f t="shared" ref="S116:S126" si="102">($P$115+$S115)*(1+$S$114)</f>
        <v>7379.4111930496001</v>
      </c>
      <c r="T116" s="19">
        <f t="shared" ref="T116:T126" si="103">($P$115+$T115)*(1+$T$114)</f>
        <v>7372.521932199531</v>
      </c>
      <c r="V116" s="40">
        <v>27</v>
      </c>
      <c r="X116" s="40">
        <v>2</v>
      </c>
      <c r="Y116" s="19">
        <f t="shared" ref="Y116:Y126" si="104">($W$115+$Y115)*(1+$Y$114)</f>
        <v>7386.3033158788321</v>
      </c>
      <c r="Z116" s="19">
        <f t="shared" ref="Z116:Z126" si="105">($W$115+$Z115)*(1+$Z$114)</f>
        <v>7379.4111930496001</v>
      </c>
      <c r="AA116" s="19">
        <f t="shared" ref="AA116:AA126" si="106">($W$115+$AA115)*(1+$AA$114)</f>
        <v>7372.521932199531</v>
      </c>
      <c r="AC116" s="40">
        <v>29</v>
      </c>
      <c r="AE116" s="40">
        <v>2</v>
      </c>
      <c r="AF116" s="19">
        <f t="shared" ref="AF116:AF126" si="107">($AD$115+$AF115)*(1+$AF$114)</f>
        <v>7386.3033158788321</v>
      </c>
      <c r="AG116" s="19">
        <f t="shared" ref="AG116:AG126" si="108">($AD$115+$AG115)*(1+$AG$114)</f>
        <v>7379.4111930496001</v>
      </c>
      <c r="AH116" s="19">
        <f t="shared" ref="AH116:AH126" si="109">($AD$115+$AH115)*(1+$AH$114)</f>
        <v>7372.521932199531</v>
      </c>
    </row>
    <row r="117" spans="1:35">
      <c r="A117" s="40">
        <v>27</v>
      </c>
      <c r="C117" s="40">
        <v>3</v>
      </c>
      <c r="D117" s="19">
        <f t="shared" si="95"/>
        <v>13444.604337822557</v>
      </c>
      <c r="E117" s="19">
        <f t="shared" si="96"/>
        <v>13427.865978630565</v>
      </c>
      <c r="F117" s="19">
        <f t="shared" si="97"/>
        <v>13411.14152339365</v>
      </c>
      <c r="H117" s="40">
        <v>28</v>
      </c>
      <c r="J117" s="40">
        <v>3</v>
      </c>
      <c r="K117" s="19">
        <f t="shared" si="98"/>
        <v>13444.604337822557</v>
      </c>
      <c r="L117" s="19">
        <f t="shared" si="99"/>
        <v>13427.865978630565</v>
      </c>
      <c r="M117" s="19">
        <f t="shared" si="100"/>
        <v>13411.14152339365</v>
      </c>
      <c r="O117" s="40">
        <v>25</v>
      </c>
      <c r="Q117" s="40">
        <v>3</v>
      </c>
      <c r="R117" s="19">
        <f t="shared" si="101"/>
        <v>11109.488847393592</v>
      </c>
      <c r="S117" s="19">
        <f t="shared" si="102"/>
        <v>11095.657676903589</v>
      </c>
      <c r="T117" s="19">
        <f t="shared" si="103"/>
        <v>11081.837995471195</v>
      </c>
      <c r="V117" s="40">
        <v>27</v>
      </c>
      <c r="X117" s="40">
        <v>3</v>
      </c>
      <c r="Y117" s="19">
        <f t="shared" si="104"/>
        <v>11109.488847393592</v>
      </c>
      <c r="Z117" s="19">
        <f t="shared" si="105"/>
        <v>11095.657676903589</v>
      </c>
      <c r="AA117" s="19">
        <f t="shared" si="106"/>
        <v>11081.837995471195</v>
      </c>
      <c r="AC117" s="40">
        <v>29</v>
      </c>
      <c r="AE117" s="40">
        <v>3</v>
      </c>
      <c r="AF117" s="19">
        <f t="shared" si="107"/>
        <v>11109.488847393592</v>
      </c>
      <c r="AG117" s="19">
        <f t="shared" si="108"/>
        <v>11095.657676903589</v>
      </c>
      <c r="AH117" s="19">
        <f t="shared" si="109"/>
        <v>11081.837995471195</v>
      </c>
    </row>
    <row r="118" spans="1:35">
      <c r="A118" s="40">
        <v>27</v>
      </c>
      <c r="C118" s="40">
        <v>4</v>
      </c>
      <c r="D118" s="19">
        <f t="shared" si="95"/>
        <v>17974.776499872845</v>
      </c>
      <c r="E118" s="19">
        <f t="shared" si="96"/>
        <v>17946.784224998795</v>
      </c>
      <c r="F118" s="19">
        <f t="shared" si="97"/>
        <v>17918.826834961954</v>
      </c>
      <c r="H118" s="40">
        <v>28</v>
      </c>
      <c r="J118" s="40">
        <v>4</v>
      </c>
      <c r="K118" s="19">
        <f t="shared" si="98"/>
        <v>17974.776499872845</v>
      </c>
      <c r="L118" s="19">
        <f t="shared" si="99"/>
        <v>17946.784224998795</v>
      </c>
      <c r="M118" s="19">
        <f t="shared" si="100"/>
        <v>17918.826834961954</v>
      </c>
      <c r="O118" s="40">
        <v>25</v>
      </c>
      <c r="Q118" s="40">
        <v>4</v>
      </c>
      <c r="R118" s="19">
        <f t="shared" si="101"/>
        <v>14852.841633870723</v>
      </c>
      <c r="S118" s="19">
        <f t="shared" si="102"/>
        <v>14829.711175159378</v>
      </c>
      <c r="T118" s="19">
        <f t="shared" si="103"/>
        <v>14806.609542339826</v>
      </c>
      <c r="V118" s="40">
        <v>27</v>
      </c>
      <c r="X118" s="40">
        <v>4</v>
      </c>
      <c r="Y118" s="19">
        <f t="shared" si="104"/>
        <v>14852.841633870723</v>
      </c>
      <c r="Z118" s="19">
        <f t="shared" si="105"/>
        <v>14829.711175159378</v>
      </c>
      <c r="AA118" s="19">
        <f t="shared" si="106"/>
        <v>14806.609542339826</v>
      </c>
      <c r="AC118" s="40">
        <v>29</v>
      </c>
      <c r="AE118" s="40">
        <v>4</v>
      </c>
      <c r="AF118" s="19">
        <f t="shared" si="107"/>
        <v>14852.841633870723</v>
      </c>
      <c r="AG118" s="19">
        <f t="shared" si="108"/>
        <v>14829.711175159378</v>
      </c>
      <c r="AH118" s="19">
        <f t="shared" si="109"/>
        <v>14806.609542339826</v>
      </c>
    </row>
    <row r="119" spans="1:35">
      <c r="A119" s="40">
        <v>27</v>
      </c>
      <c r="C119" s="40">
        <v>5</v>
      </c>
      <c r="D119" s="19">
        <f t="shared" si="95"/>
        <v>22529.487094467571</v>
      </c>
      <c r="E119" s="19">
        <f t="shared" si="96"/>
        <v>22487.355621297542</v>
      </c>
      <c r="F119" s="19">
        <f t="shared" si="97"/>
        <v>22445.294168661792</v>
      </c>
      <c r="H119" s="40">
        <v>28</v>
      </c>
      <c r="J119" s="40">
        <v>5</v>
      </c>
      <c r="K119" s="19">
        <f t="shared" si="98"/>
        <v>22529.487094467571</v>
      </c>
      <c r="L119" s="19">
        <f t="shared" si="99"/>
        <v>22487.355621297542</v>
      </c>
      <c r="M119" s="19">
        <f t="shared" si="100"/>
        <v>22445.294168661792</v>
      </c>
      <c r="O119" s="40">
        <v>25</v>
      </c>
      <c r="Q119" s="40">
        <v>5</v>
      </c>
      <c r="R119" s="19">
        <f t="shared" si="101"/>
        <v>18616.47091460794</v>
      </c>
      <c r="S119" s="19">
        <f t="shared" si="102"/>
        <v>18581.657013094311</v>
      </c>
      <c r="T119" s="19">
        <f t="shared" si="103"/>
        <v>18546.90097065374</v>
      </c>
      <c r="V119" s="40">
        <v>27</v>
      </c>
      <c r="X119" s="40">
        <v>5</v>
      </c>
      <c r="Y119" s="19">
        <f t="shared" si="104"/>
        <v>18616.47091460794</v>
      </c>
      <c r="Z119" s="19">
        <f t="shared" si="105"/>
        <v>18581.657013094311</v>
      </c>
      <c r="AA119" s="19">
        <f t="shared" si="106"/>
        <v>18546.90097065374</v>
      </c>
      <c r="AC119" s="40">
        <v>29</v>
      </c>
      <c r="AE119" s="40">
        <v>5</v>
      </c>
      <c r="AF119" s="19">
        <f t="shared" si="107"/>
        <v>18616.47091460794</v>
      </c>
      <c r="AG119" s="19">
        <f t="shared" si="108"/>
        <v>18581.657013094311</v>
      </c>
      <c r="AH119" s="19">
        <f t="shared" si="109"/>
        <v>18546.90097065374</v>
      </c>
    </row>
    <row r="120" spans="1:35">
      <c r="A120" s="40">
        <v>27</v>
      </c>
      <c r="C120" s="40">
        <v>6</v>
      </c>
      <c r="D120" s="19">
        <f t="shared" si="95"/>
        <v>27108.869038116351</v>
      </c>
      <c r="E120" s="19">
        <f t="shared" si="96"/>
        <v>27049.683922203552</v>
      </c>
      <c r="F120" s="19">
        <f t="shared" si="97"/>
        <v>26990.621782918715</v>
      </c>
      <c r="H120" s="40">
        <v>28</v>
      </c>
      <c r="J120" s="40">
        <v>6</v>
      </c>
      <c r="K120" s="19">
        <f t="shared" si="98"/>
        <v>27108.869038116351</v>
      </c>
      <c r="L120" s="19">
        <f t="shared" si="99"/>
        <v>27049.683922203552</v>
      </c>
      <c r="M120" s="19">
        <f t="shared" si="100"/>
        <v>26990.621782918715</v>
      </c>
      <c r="O120" s="40">
        <v>25</v>
      </c>
      <c r="Q120" s="40">
        <v>6</v>
      </c>
      <c r="R120" s="19">
        <f t="shared" si="101"/>
        <v>22400.486520615814</v>
      </c>
      <c r="S120" s="19">
        <f t="shared" si="102"/>
        <v>22351.580924836013</v>
      </c>
      <c r="T120" s="19">
        <f t="shared" si="103"/>
        <v>22302.776946585629</v>
      </c>
      <c r="V120" s="40">
        <v>27</v>
      </c>
      <c r="X120" s="40">
        <v>6</v>
      </c>
      <c r="Y120" s="19">
        <f t="shared" si="104"/>
        <v>22400.486520615814</v>
      </c>
      <c r="Z120" s="19">
        <f t="shared" si="105"/>
        <v>22351.580924836013</v>
      </c>
      <c r="AA120" s="19">
        <f t="shared" si="106"/>
        <v>22302.776946585629</v>
      </c>
      <c r="AC120" s="40">
        <v>29</v>
      </c>
      <c r="AE120" s="40">
        <v>6</v>
      </c>
      <c r="AF120" s="19">
        <f t="shared" si="107"/>
        <v>22400.486520615814</v>
      </c>
      <c r="AG120" s="19">
        <f t="shared" si="108"/>
        <v>22351.580924836013</v>
      </c>
      <c r="AH120" s="19">
        <f t="shared" si="109"/>
        <v>22302.776946585629</v>
      </c>
    </row>
    <row r="121" spans="1:35">
      <c r="A121" s="40">
        <v>27</v>
      </c>
      <c r="C121" s="40">
        <v>7</v>
      </c>
      <c r="D121" s="19">
        <f t="shared" si="95"/>
        <v>31713.055967293229</v>
      </c>
      <c r="E121" s="19">
        <f t="shared" si="96"/>
        <v>31633.873379551405</v>
      </c>
      <c r="F121" s="19">
        <f t="shared" si="97"/>
        <v>31554.888262235043</v>
      </c>
      <c r="H121" s="40">
        <v>28</v>
      </c>
      <c r="J121" s="40">
        <v>7</v>
      </c>
      <c r="K121" s="19">
        <f t="shared" si="98"/>
        <v>31713.055967293229</v>
      </c>
      <c r="L121" s="19">
        <f t="shared" si="99"/>
        <v>31633.873379551405</v>
      </c>
      <c r="M121" s="19">
        <f t="shared" si="100"/>
        <v>31554.888262235043</v>
      </c>
      <c r="O121" s="40">
        <v>25</v>
      </c>
      <c r="Q121" s="40">
        <v>7</v>
      </c>
      <c r="R121" s="19">
        <f t="shared" si="101"/>
        <v>26204.998877822898</v>
      </c>
      <c r="S121" s="19">
        <f t="shared" si="102"/>
        <v>26139.569055321477</v>
      </c>
      <c r="T121" s="19">
        <f t="shared" si="103"/>
        <v>26074.302405750568</v>
      </c>
      <c r="V121" s="40">
        <v>27</v>
      </c>
      <c r="X121" s="40">
        <v>7</v>
      </c>
      <c r="Y121" s="19">
        <f t="shared" si="104"/>
        <v>26204.998877822898</v>
      </c>
      <c r="Z121" s="19">
        <f t="shared" si="105"/>
        <v>26139.569055321477</v>
      </c>
      <c r="AA121" s="19">
        <f t="shared" si="106"/>
        <v>26074.302405750568</v>
      </c>
      <c r="AC121" s="40">
        <v>29</v>
      </c>
      <c r="AE121" s="40">
        <v>7</v>
      </c>
      <c r="AF121" s="19">
        <f t="shared" si="107"/>
        <v>26204.998877822898</v>
      </c>
      <c r="AG121" s="19">
        <f t="shared" si="108"/>
        <v>26139.569055321477</v>
      </c>
      <c r="AH121" s="19">
        <f t="shared" si="109"/>
        <v>26074.302405750568</v>
      </c>
    </row>
    <row r="122" spans="1:35">
      <c r="A122" s="40">
        <v>27</v>
      </c>
      <c r="C122" s="40">
        <v>8</v>
      </c>
      <c r="D122" s="19">
        <f t="shared" si="95"/>
        <v>36342.182242336487</v>
      </c>
      <c r="E122" s="19">
        <f t="shared" si="96"/>
        <v>36240.028744715717</v>
      </c>
      <c r="F122" s="19">
        <f t="shared" si="97"/>
        <v>36138.172518548527</v>
      </c>
      <c r="H122" s="40">
        <v>28</v>
      </c>
      <c r="J122" s="40">
        <v>8</v>
      </c>
      <c r="K122" s="19">
        <f t="shared" si="98"/>
        <v>36342.182242336487</v>
      </c>
      <c r="L122" s="19">
        <f t="shared" si="99"/>
        <v>36240.028744715717</v>
      </c>
      <c r="M122" s="19">
        <f t="shared" si="100"/>
        <v>36138.172518548527</v>
      </c>
      <c r="O122" s="40">
        <v>25</v>
      </c>
      <c r="Q122" s="40">
        <v>8</v>
      </c>
      <c r="R122" s="19">
        <f t="shared" si="101"/>
        <v>30030.119010298185</v>
      </c>
      <c r="S122" s="19">
        <f t="shared" si="102"/>
        <v>29945.707962265518</v>
      </c>
      <c r="T122" s="19">
        <f t="shared" si="103"/>
        <v>29861.542554328695</v>
      </c>
      <c r="V122" s="40">
        <v>27</v>
      </c>
      <c r="X122" s="40">
        <v>8</v>
      </c>
      <c r="Y122" s="19">
        <f t="shared" si="104"/>
        <v>30030.119010298185</v>
      </c>
      <c r="Z122" s="19">
        <f t="shared" si="105"/>
        <v>29945.707962265518</v>
      </c>
      <c r="AA122" s="19">
        <f t="shared" si="106"/>
        <v>29861.542554328695</v>
      </c>
      <c r="AC122" s="40">
        <v>29</v>
      </c>
      <c r="AE122" s="40">
        <v>8</v>
      </c>
      <c r="AF122" s="19">
        <f t="shared" si="107"/>
        <v>30030.119010298185</v>
      </c>
      <c r="AG122" s="19">
        <f t="shared" si="108"/>
        <v>29945.707962265518</v>
      </c>
      <c r="AH122" s="19">
        <f t="shared" si="109"/>
        <v>29861.542554328695</v>
      </c>
    </row>
    <row r="123" spans="1:35">
      <c r="A123" s="40">
        <v>27</v>
      </c>
      <c r="C123" s="40">
        <v>9</v>
      </c>
      <c r="D123" s="19">
        <f t="shared" si="95"/>
        <v>40996.38295136956</v>
      </c>
      <c r="E123" s="19">
        <f t="shared" si="96"/>
        <v>40868.255271004775</v>
      </c>
      <c r="F123" s="19">
        <f t="shared" si="97"/>
        <v>40740.553792596649</v>
      </c>
      <c r="H123" s="40">
        <v>28</v>
      </c>
      <c r="J123" s="40">
        <v>9</v>
      </c>
      <c r="K123" s="19">
        <f t="shared" si="98"/>
        <v>40996.38295136956</v>
      </c>
      <c r="L123" s="19">
        <f t="shared" si="99"/>
        <v>40868.255271004775</v>
      </c>
      <c r="M123" s="19">
        <f t="shared" si="100"/>
        <v>40740.553792596649</v>
      </c>
      <c r="O123" s="40">
        <v>25</v>
      </c>
      <c r="Q123" s="40">
        <v>9</v>
      </c>
      <c r="R123" s="19">
        <f t="shared" si="101"/>
        <v>33875.958543491055</v>
      </c>
      <c r="S123" s="19">
        <f t="shared" si="102"/>
        <v>33770.084618138666</v>
      </c>
      <c r="T123" s="19">
        <f t="shared" si="103"/>
        <v>33664.56287019256</v>
      </c>
      <c r="V123" s="40">
        <v>27</v>
      </c>
      <c r="X123" s="40">
        <v>9</v>
      </c>
      <c r="Y123" s="19">
        <f t="shared" si="104"/>
        <v>33875.958543491055</v>
      </c>
      <c r="Z123" s="19">
        <f t="shared" si="105"/>
        <v>33770.084618138666</v>
      </c>
      <c r="AA123" s="19">
        <f t="shared" si="106"/>
        <v>33664.56287019256</v>
      </c>
      <c r="AC123" s="40">
        <v>29</v>
      </c>
      <c r="AE123" s="40">
        <v>9</v>
      </c>
      <c r="AF123" s="19">
        <f t="shared" si="107"/>
        <v>33875.958543491055</v>
      </c>
      <c r="AG123" s="19">
        <f t="shared" si="108"/>
        <v>33770.084618138666</v>
      </c>
      <c r="AH123" s="19">
        <f t="shared" si="109"/>
        <v>33664.56287019256</v>
      </c>
    </row>
    <row r="124" spans="1:35">
      <c r="A124" s="40">
        <v>27</v>
      </c>
      <c r="C124" s="40">
        <v>10</v>
      </c>
      <c r="D124" s="19">
        <f t="shared" si="95"/>
        <v>45675.79391424323</v>
      </c>
      <c r="E124" s="19">
        <f t="shared" si="96"/>
        <v>45518.658716065635</v>
      </c>
      <c r="F124" s="19">
        <f t="shared" si="97"/>
        <v>45362.111655286637</v>
      </c>
      <c r="H124" s="40">
        <v>28</v>
      </c>
      <c r="J124" s="40">
        <v>10</v>
      </c>
      <c r="K124" s="19">
        <f t="shared" si="98"/>
        <v>45675.79391424323</v>
      </c>
      <c r="L124" s="19">
        <f t="shared" si="99"/>
        <v>45518.658716065635</v>
      </c>
      <c r="M124" s="19">
        <f t="shared" si="100"/>
        <v>45362.111655286637</v>
      </c>
      <c r="O124" s="40">
        <v>25</v>
      </c>
      <c r="Q124" s="40">
        <v>10</v>
      </c>
      <c r="R124" s="19">
        <f t="shared" si="101"/>
        <v>37742.629707488719</v>
      </c>
      <c r="S124" s="19">
        <f t="shared" si="102"/>
        <v>37612.786412154543</v>
      </c>
      <c r="T124" s="19">
        <f t="shared" si="103"/>
        <v>37483.429104039198</v>
      </c>
      <c r="V124" s="40">
        <v>27</v>
      </c>
      <c r="X124" s="40">
        <v>10</v>
      </c>
      <c r="Y124" s="19">
        <f t="shared" si="104"/>
        <v>37742.629707488719</v>
      </c>
      <c r="Z124" s="19">
        <f t="shared" si="105"/>
        <v>37612.786412154543</v>
      </c>
      <c r="AA124" s="19">
        <f t="shared" si="106"/>
        <v>37483.429104039198</v>
      </c>
      <c r="AC124" s="40">
        <v>29</v>
      </c>
      <c r="AE124" s="40">
        <v>10</v>
      </c>
      <c r="AF124" s="19">
        <f t="shared" si="107"/>
        <v>37742.629707488719</v>
      </c>
      <c r="AG124" s="19">
        <f t="shared" si="108"/>
        <v>37612.786412154543</v>
      </c>
      <c r="AH124" s="19">
        <f t="shared" si="109"/>
        <v>37483.429104039198</v>
      </c>
    </row>
    <row r="125" spans="1:35">
      <c r="A125" s="40">
        <v>27</v>
      </c>
      <c r="C125" s="40">
        <v>11</v>
      </c>
      <c r="D125" s="19">
        <f t="shared" si="95"/>
        <v>50380.55168649913</v>
      </c>
      <c r="E125" s="19">
        <f t="shared" si="96"/>
        <v>50191.345344300746</v>
      </c>
      <c r="F125" s="19">
        <f t="shared" si="97"/>
        <v>50002.926009071169</v>
      </c>
      <c r="H125" s="40">
        <v>28</v>
      </c>
      <c r="J125" s="40">
        <v>11</v>
      </c>
      <c r="K125" s="19">
        <f t="shared" si="98"/>
        <v>50380.55168649913</v>
      </c>
      <c r="L125" s="19">
        <f t="shared" si="99"/>
        <v>50191.345344300746</v>
      </c>
      <c r="M125" s="19">
        <f t="shared" si="100"/>
        <v>50002.926009071169</v>
      </c>
      <c r="O125" s="40">
        <v>25</v>
      </c>
      <c r="Q125" s="40">
        <v>11</v>
      </c>
      <c r="R125" s="19">
        <f t="shared" si="101"/>
        <v>41630.245340291367</v>
      </c>
      <c r="S125" s="19">
        <f t="shared" si="102"/>
        <v>41473.90115226675</v>
      </c>
      <c r="T125" s="19">
        <f t="shared" si="103"/>
        <v>41318.207280526862</v>
      </c>
      <c r="V125" s="40">
        <v>27</v>
      </c>
      <c r="X125" s="40">
        <v>11</v>
      </c>
      <c r="Y125" s="19">
        <f t="shared" si="104"/>
        <v>41630.245340291367</v>
      </c>
      <c r="Z125" s="19">
        <f t="shared" si="105"/>
        <v>41473.90115226675</v>
      </c>
      <c r="AA125" s="19">
        <f t="shared" si="106"/>
        <v>41318.207280526862</v>
      </c>
      <c r="AC125" s="40">
        <v>29</v>
      </c>
      <c r="AE125" s="40">
        <v>11</v>
      </c>
      <c r="AF125" s="19">
        <f t="shared" si="107"/>
        <v>41630.245340291367</v>
      </c>
      <c r="AG125" s="19">
        <f t="shared" si="108"/>
        <v>41473.90115226675</v>
      </c>
      <c r="AH125" s="19">
        <f t="shared" si="109"/>
        <v>41318.207280526862</v>
      </c>
    </row>
    <row r="126" spans="1:35">
      <c r="A126" s="40">
        <v>27</v>
      </c>
      <c r="C126" s="40">
        <v>12</v>
      </c>
      <c r="D126" s="19">
        <f t="shared" si="95"/>
        <v>55110.793563354753</v>
      </c>
      <c r="E126" s="19">
        <f t="shared" si="96"/>
        <v>54886.42192929615</v>
      </c>
      <c r="F126" s="19">
        <f t="shared" si="97"/>
        <v>54663.077089329803</v>
      </c>
      <c r="H126" s="40">
        <v>28</v>
      </c>
      <c r="J126" s="40">
        <v>12</v>
      </c>
      <c r="K126" s="19">
        <f t="shared" si="98"/>
        <v>55110.793563354753</v>
      </c>
      <c r="L126" s="19">
        <f t="shared" si="99"/>
        <v>54886.42192929615</v>
      </c>
      <c r="M126" s="19">
        <f t="shared" si="100"/>
        <v>54663.077089329803</v>
      </c>
      <c r="O126" s="40">
        <v>25</v>
      </c>
      <c r="Q126" s="40">
        <v>12</v>
      </c>
      <c r="R126" s="19">
        <f t="shared" si="101"/>
        <v>45538.91889110503</v>
      </c>
      <c r="S126" s="19">
        <f t="shared" si="102"/>
        <v>45353.517067175322</v>
      </c>
      <c r="T126" s="19">
        <f t="shared" si="103"/>
        <v>45168.963699416556</v>
      </c>
      <c r="V126" s="40">
        <v>27</v>
      </c>
      <c r="X126" s="40">
        <v>12</v>
      </c>
      <c r="Y126" s="19">
        <f t="shared" si="104"/>
        <v>45538.91889110503</v>
      </c>
      <c r="Z126" s="19">
        <f t="shared" si="105"/>
        <v>45353.517067175322</v>
      </c>
      <c r="AA126" s="19">
        <f t="shared" si="106"/>
        <v>45168.963699416556</v>
      </c>
      <c r="AC126" s="40">
        <v>29</v>
      </c>
      <c r="AE126" s="40">
        <v>12</v>
      </c>
      <c r="AF126" s="19">
        <f t="shared" si="107"/>
        <v>45538.91889110503</v>
      </c>
      <c r="AG126" s="19">
        <f t="shared" si="108"/>
        <v>45353.517067175322</v>
      </c>
      <c r="AH126" s="19">
        <f t="shared" si="109"/>
        <v>45168.963699416556</v>
      </c>
    </row>
    <row r="127" spans="1:35">
      <c r="A127" s="40">
        <v>28</v>
      </c>
      <c r="B127" s="39">
        <f>B115*1.05</f>
        <v>4654.9999996500001</v>
      </c>
      <c r="C127" s="40">
        <v>13</v>
      </c>
      <c r="D127" s="19">
        <f t="shared" ref="D127:D138" si="110">($B$127+$D126)*(1+$D$114)</f>
        <v>60089.524944804354</v>
      </c>
      <c r="E127" s="19">
        <f t="shared" ref="E127:E138" si="111">($B$127+$E126)*(1+$E$114)</f>
        <v>59826.724575689019</v>
      </c>
      <c r="F127" s="19">
        <f t="shared" ref="F127:F138" si="112">($B$127+$F126)*(1+$F$114)</f>
        <v>59565.235743517216</v>
      </c>
      <c r="H127" s="40">
        <v>29</v>
      </c>
      <c r="I127" s="39">
        <f>I115*1.05</f>
        <v>4654.9999996500001</v>
      </c>
      <c r="J127" s="40">
        <v>13</v>
      </c>
      <c r="K127" s="19">
        <f t="shared" ref="K127:K138" si="113">($I$127+$K126)*(1+$K$114)</f>
        <v>60089.524944804354</v>
      </c>
      <c r="L127" s="19">
        <f t="shared" ref="L127:L138" si="114">($I$127+$L126)*(1+$L$114)</f>
        <v>59826.724575689019</v>
      </c>
      <c r="M127" s="19">
        <f t="shared" ref="M127:M138" si="115">($I$127+$M126)*(1+$M$114)</f>
        <v>59565.235743517216</v>
      </c>
      <c r="O127" s="40">
        <v>26</v>
      </c>
      <c r="P127" s="39">
        <f>P115*1.05</f>
        <v>3846.4999996500001</v>
      </c>
      <c r="Q127" s="40">
        <v>13</v>
      </c>
      <c r="R127" s="19">
        <f t="shared" ref="R127:R138" si="116">($P$127+$R126)*(1+$R$114)</f>
        <v>49652.923243079946</v>
      </c>
      <c r="S127" s="19">
        <f t="shared" ref="S127:S138" si="117">($P$127+$S126)*(1+$S$114)</f>
        <v>49435.76714860386</v>
      </c>
      <c r="T127" s="19">
        <f t="shared" ref="T127:T138" si="118">($P$127+$T126)*(1+$T$114)</f>
        <v>49219.694797812663</v>
      </c>
      <c r="V127" s="40">
        <v>28</v>
      </c>
      <c r="W127" s="39">
        <f>W115*1.05</f>
        <v>3846.4999996500001</v>
      </c>
      <c r="X127" s="40">
        <v>13</v>
      </c>
      <c r="Y127" s="19">
        <f t="shared" ref="Y127:Y138" si="119">($W$127+$Y126)*(1+$Y$114)</f>
        <v>49652.923243079946</v>
      </c>
      <c r="Z127" s="19">
        <f t="shared" ref="Z127:Z138" si="120">($W$127+$Z126)*(1+$Z$114)</f>
        <v>49435.76714860386</v>
      </c>
      <c r="AA127" s="19">
        <f t="shared" ref="AA127:AA138" si="121">($W$127+$AA126)*(1+$AA$114)</f>
        <v>49219.694797812663</v>
      </c>
      <c r="AC127" s="40">
        <v>30</v>
      </c>
      <c r="AD127" s="39">
        <f>AD115*1.05</f>
        <v>3846.4999996500001</v>
      </c>
      <c r="AE127" s="40">
        <v>13</v>
      </c>
      <c r="AF127" s="19">
        <f t="shared" ref="AF127:AF138" si="122">($AD$127+$AF126)*(1+$AF$114)</f>
        <v>49652.923243079946</v>
      </c>
      <c r="AG127" s="19">
        <f t="shared" ref="AG127:AG138" si="123">($AD$127+$AG126)*(1+$AG$114)</f>
        <v>49435.76714860386</v>
      </c>
      <c r="AH127" s="19">
        <f t="shared" ref="AH127:AH138" si="124">($AD$127+$AH126)*(1+$AH$114)</f>
        <v>49219.694797812663</v>
      </c>
    </row>
    <row r="128" spans="1:35">
      <c r="A128" s="40">
        <v>28</v>
      </c>
      <c r="C128" s="40">
        <v>14</v>
      </c>
      <c r="D128" s="19">
        <f t="shared" si="110"/>
        <v>65095.22445457014</v>
      </c>
      <c r="E128" s="19">
        <f t="shared" si="111"/>
        <v>64790.699505595854</v>
      </c>
      <c r="F128" s="19">
        <f t="shared" si="112"/>
        <v>64487.82005876374</v>
      </c>
      <c r="H128" s="40">
        <v>29</v>
      </c>
      <c r="J128" s="40">
        <v>14</v>
      </c>
      <c r="K128" s="19">
        <f t="shared" si="113"/>
        <v>65095.22445457014</v>
      </c>
      <c r="L128" s="19">
        <f t="shared" si="114"/>
        <v>64790.699505595854</v>
      </c>
      <c r="M128" s="19">
        <f t="shared" si="115"/>
        <v>64487.82005876374</v>
      </c>
      <c r="O128" s="40">
        <v>26</v>
      </c>
      <c r="Q128" s="40">
        <v>14</v>
      </c>
      <c r="R128" s="19">
        <f t="shared" si="116"/>
        <v>53789.211785294727</v>
      </c>
      <c r="S128" s="19">
        <f t="shared" si="117"/>
        <v>53537.57801167258</v>
      </c>
      <c r="T128" s="19">
        <f t="shared" si="118"/>
        <v>53287.30394245209</v>
      </c>
      <c r="V128" s="40">
        <v>28</v>
      </c>
      <c r="X128" s="40">
        <v>14</v>
      </c>
      <c r="Y128" s="19">
        <f t="shared" si="119"/>
        <v>53789.211785294727</v>
      </c>
      <c r="Z128" s="19">
        <f t="shared" si="120"/>
        <v>53537.57801167258</v>
      </c>
      <c r="AA128" s="19">
        <f t="shared" si="121"/>
        <v>53287.30394245209</v>
      </c>
      <c r="AC128" s="40">
        <v>30</v>
      </c>
      <c r="AE128" s="40">
        <v>14</v>
      </c>
      <c r="AF128" s="19">
        <f t="shared" si="122"/>
        <v>53789.211785294727</v>
      </c>
      <c r="AG128" s="19">
        <f t="shared" si="123"/>
        <v>53537.57801167258</v>
      </c>
      <c r="AH128" s="19">
        <f t="shared" si="124"/>
        <v>53287.30394245209</v>
      </c>
    </row>
    <row r="129" spans="1:34">
      <c r="A129" s="40">
        <v>28</v>
      </c>
      <c r="C129" s="40">
        <v>15</v>
      </c>
      <c r="D129" s="19">
        <f t="shared" si="110"/>
        <v>70128.038170013824</v>
      </c>
      <c r="E129" s="19">
        <f t="shared" si="111"/>
        <v>69778.460148708487</v>
      </c>
      <c r="F129" s="19">
        <f t="shared" si="112"/>
        <v>69430.915141990467</v>
      </c>
      <c r="H129" s="40">
        <v>29</v>
      </c>
      <c r="J129" s="40">
        <v>15</v>
      </c>
      <c r="K129" s="19">
        <f t="shared" si="113"/>
        <v>70128.038170013824</v>
      </c>
      <c r="L129" s="19">
        <f t="shared" si="114"/>
        <v>69778.460148708487</v>
      </c>
      <c r="M129" s="19">
        <f t="shared" si="115"/>
        <v>69430.915141990467</v>
      </c>
      <c r="O129" s="40">
        <v>26</v>
      </c>
      <c r="Q129" s="40">
        <v>15</v>
      </c>
      <c r="R129" s="19">
        <f t="shared" si="116"/>
        <v>57947.905223779839</v>
      </c>
      <c r="S129" s="19">
        <f t="shared" si="117"/>
        <v>57659.043385126839</v>
      </c>
      <c r="T129" s="19">
        <f t="shared" si="118"/>
        <v>57371.861458527514</v>
      </c>
      <c r="V129" s="40">
        <v>28</v>
      </c>
      <c r="X129" s="40">
        <v>15</v>
      </c>
      <c r="Y129" s="19">
        <f t="shared" si="119"/>
        <v>57947.905223779839</v>
      </c>
      <c r="Z129" s="19">
        <f t="shared" si="120"/>
        <v>57659.043385126839</v>
      </c>
      <c r="AA129" s="19">
        <f t="shared" si="121"/>
        <v>57371.861458527514</v>
      </c>
      <c r="AC129" s="40">
        <v>30</v>
      </c>
      <c r="AE129" s="40">
        <v>15</v>
      </c>
      <c r="AF129" s="19">
        <f t="shared" si="122"/>
        <v>57947.905223779839</v>
      </c>
      <c r="AG129" s="19">
        <f t="shared" si="123"/>
        <v>57659.043385126839</v>
      </c>
      <c r="AH129" s="19">
        <f t="shared" si="124"/>
        <v>57371.861458527514</v>
      </c>
    </row>
    <row r="130" spans="1:34">
      <c r="A130" s="40">
        <v>28</v>
      </c>
      <c r="C130" s="40">
        <v>16</v>
      </c>
      <c r="D130" s="19">
        <f t="shared" si="110"/>
        <v>75188.112959749502</v>
      </c>
      <c r="E130" s="19">
        <f t="shared" si="111"/>
        <v>74790.120478236044</v>
      </c>
      <c r="F130" s="19">
        <f t="shared" si="112"/>
        <v>74394.606454730631</v>
      </c>
      <c r="H130" s="40">
        <v>29</v>
      </c>
      <c r="J130" s="40">
        <v>16</v>
      </c>
      <c r="K130" s="19">
        <f t="shared" si="113"/>
        <v>75188.112959749502</v>
      </c>
      <c r="L130" s="19">
        <f t="shared" si="114"/>
        <v>74790.120478236044</v>
      </c>
      <c r="M130" s="19">
        <f t="shared" si="115"/>
        <v>74394.606454730631</v>
      </c>
      <c r="O130" s="40">
        <v>26</v>
      </c>
      <c r="Q130" s="40">
        <v>16</v>
      </c>
      <c r="R130" s="19">
        <f t="shared" si="116"/>
        <v>62129.12491839008</v>
      </c>
      <c r="S130" s="19">
        <f t="shared" si="117"/>
        <v>61800.257446828895</v>
      </c>
      <c r="T130" s="19">
        <f t="shared" si="118"/>
        <v>61473.437964253251</v>
      </c>
      <c r="V130" s="40">
        <v>28</v>
      </c>
      <c r="X130" s="40">
        <v>16</v>
      </c>
      <c r="Y130" s="19">
        <f t="shared" si="119"/>
        <v>62129.12491839008</v>
      </c>
      <c r="Z130" s="19">
        <f t="shared" si="120"/>
        <v>61800.257446828895</v>
      </c>
      <c r="AA130" s="19">
        <f t="shared" si="121"/>
        <v>61473.437964253251</v>
      </c>
      <c r="AC130" s="40">
        <v>30</v>
      </c>
      <c r="AE130" s="40">
        <v>16</v>
      </c>
      <c r="AF130" s="19">
        <f t="shared" si="122"/>
        <v>62129.12491839008</v>
      </c>
      <c r="AG130" s="19">
        <f t="shared" si="123"/>
        <v>61800.257446828895</v>
      </c>
      <c r="AH130" s="19">
        <f t="shared" si="124"/>
        <v>61473.437964253251</v>
      </c>
    </row>
    <row r="131" spans="1:34">
      <c r="A131" s="40">
        <v>28</v>
      </c>
      <c r="C131" s="40">
        <v>17</v>
      </c>
      <c r="D131" s="19">
        <f t="shared" si="110"/>
        <v>80275.596487929579</v>
      </c>
      <c r="E131" s="19">
        <f t="shared" si="111"/>
        <v>79825.795013509254</v>
      </c>
      <c r="F131" s="19">
        <f t="shared" si="112"/>
        <v>79378.979814607213</v>
      </c>
      <c r="H131" s="40">
        <v>29</v>
      </c>
      <c r="J131" s="40">
        <v>17</v>
      </c>
      <c r="K131" s="19">
        <f t="shared" si="113"/>
        <v>80275.596487929579</v>
      </c>
      <c r="L131" s="19">
        <f t="shared" si="114"/>
        <v>79825.795013509254</v>
      </c>
      <c r="M131" s="19">
        <f t="shared" si="115"/>
        <v>79378.979814607213</v>
      </c>
      <c r="O131" s="40">
        <v>26</v>
      </c>
      <c r="Q131" s="40">
        <v>17</v>
      </c>
      <c r="R131" s="19">
        <f t="shared" si="116"/>
        <v>66332.992886346125</v>
      </c>
      <c r="S131" s="19">
        <f t="shared" si="117"/>
        <v>65961.31482590994</v>
      </c>
      <c r="T131" s="19">
        <f t="shared" si="118"/>
        <v>65592.104372086178</v>
      </c>
      <c r="V131" s="40">
        <v>28</v>
      </c>
      <c r="X131" s="40">
        <v>17</v>
      </c>
      <c r="Y131" s="19">
        <f t="shared" si="119"/>
        <v>66332.992886346125</v>
      </c>
      <c r="Z131" s="19">
        <f t="shared" si="120"/>
        <v>65961.31482590994</v>
      </c>
      <c r="AA131" s="19">
        <f t="shared" si="121"/>
        <v>65592.104372086178</v>
      </c>
      <c r="AC131" s="40">
        <v>30</v>
      </c>
      <c r="AE131" s="40">
        <v>17</v>
      </c>
      <c r="AF131" s="19">
        <f t="shared" si="122"/>
        <v>66332.992886346125</v>
      </c>
      <c r="AG131" s="19">
        <f t="shared" si="123"/>
        <v>65961.31482590994</v>
      </c>
      <c r="AH131" s="19">
        <f t="shared" si="124"/>
        <v>65592.104372086178</v>
      </c>
    </row>
    <row r="132" spans="1:34">
      <c r="A132" s="40">
        <v>28</v>
      </c>
      <c r="C132" s="40">
        <v>18</v>
      </c>
      <c r="D132" s="19">
        <f t="shared" si="110"/>
        <v>85390.637218553966</v>
      </c>
      <c r="E132" s="19">
        <f t="shared" si="111"/>
        <v>84885.598822597312</v>
      </c>
      <c r="F132" s="19">
        <f t="shared" si="112"/>
        <v>84384.121396816612</v>
      </c>
      <c r="H132" s="40">
        <v>29</v>
      </c>
      <c r="J132" s="40">
        <v>18</v>
      </c>
      <c r="K132" s="19">
        <f t="shared" si="113"/>
        <v>85390.637218553966</v>
      </c>
      <c r="L132" s="19">
        <f t="shared" si="114"/>
        <v>84885.598822597312</v>
      </c>
      <c r="M132" s="19">
        <f t="shared" si="115"/>
        <v>84384.121396816612</v>
      </c>
      <c r="O132" s="40">
        <v>26</v>
      </c>
      <c r="Q132" s="40">
        <v>18</v>
      </c>
      <c r="R132" s="19">
        <f t="shared" si="116"/>
        <v>70559.631805795259</v>
      </c>
      <c r="S132" s="19">
        <f t="shared" si="117"/>
        <v>70142.310604932412</v>
      </c>
      <c r="T132" s="19">
        <f t="shared" si="118"/>
        <v>69727.931889951738</v>
      </c>
      <c r="V132" s="40">
        <v>28</v>
      </c>
      <c r="X132" s="40">
        <v>18</v>
      </c>
      <c r="Y132" s="19">
        <f t="shared" si="119"/>
        <v>70559.631805795259</v>
      </c>
      <c r="Z132" s="19">
        <f t="shared" si="120"/>
        <v>70142.310604932412</v>
      </c>
      <c r="AA132" s="19">
        <f t="shared" si="121"/>
        <v>69727.931889951738</v>
      </c>
      <c r="AC132" s="40">
        <v>30</v>
      </c>
      <c r="AE132" s="40">
        <v>18</v>
      </c>
      <c r="AF132" s="19">
        <f t="shared" si="122"/>
        <v>70559.631805795259</v>
      </c>
      <c r="AG132" s="19">
        <f t="shared" si="123"/>
        <v>70142.310604932412</v>
      </c>
      <c r="AH132" s="19">
        <f t="shared" si="124"/>
        <v>69727.931889951738</v>
      </c>
    </row>
    <row r="133" spans="1:34">
      <c r="A133" s="40">
        <v>28</v>
      </c>
      <c r="C133" s="40">
        <v>19</v>
      </c>
      <c r="D133" s="19">
        <f t="shared" si="110"/>
        <v>90533.384419802562</v>
      </c>
      <c r="E133" s="19">
        <f t="shared" si="111"/>
        <v>89969.647524937245</v>
      </c>
      <c r="F133" s="19">
        <f t="shared" si="112"/>
        <v>89410.117735618551</v>
      </c>
      <c r="H133" s="40">
        <v>29</v>
      </c>
      <c r="J133" s="40">
        <v>19</v>
      </c>
      <c r="K133" s="19">
        <f t="shared" si="113"/>
        <v>90533.384419802562</v>
      </c>
      <c r="L133" s="19">
        <f t="shared" si="114"/>
        <v>89969.647524937245</v>
      </c>
      <c r="M133" s="19">
        <f t="shared" si="115"/>
        <v>89410.117735618551</v>
      </c>
      <c r="O133" s="40">
        <v>26</v>
      </c>
      <c r="Q133" s="40">
        <v>19</v>
      </c>
      <c r="R133" s="19">
        <f t="shared" si="116"/>
        <v>74809.16501939141</v>
      </c>
      <c r="S133" s="19">
        <f t="shared" si="117"/>
        <v>74343.340322062708</v>
      </c>
      <c r="T133" s="19">
        <f t="shared" si="118"/>
        <v>73880.992022475082</v>
      </c>
      <c r="V133" s="40">
        <v>28</v>
      </c>
      <c r="X133" s="40">
        <v>19</v>
      </c>
      <c r="Y133" s="19">
        <f t="shared" si="119"/>
        <v>74809.16501939141</v>
      </c>
      <c r="Z133" s="19">
        <f t="shared" si="120"/>
        <v>74343.340322062708</v>
      </c>
      <c r="AA133" s="19">
        <f t="shared" si="121"/>
        <v>73880.992022475082</v>
      </c>
      <c r="AC133" s="40">
        <v>30</v>
      </c>
      <c r="AE133" s="40">
        <v>19</v>
      </c>
      <c r="AF133" s="19">
        <f t="shared" si="122"/>
        <v>74809.16501939141</v>
      </c>
      <c r="AG133" s="19">
        <f t="shared" si="123"/>
        <v>74343.340322062708</v>
      </c>
      <c r="AH133" s="19">
        <f t="shared" si="124"/>
        <v>73880.992022475082</v>
      </c>
    </row>
    <row r="134" spans="1:34">
      <c r="A134" s="40">
        <v>28</v>
      </c>
      <c r="C134" s="40">
        <v>20</v>
      </c>
      <c r="D134" s="19">
        <f t="shared" si="110"/>
        <v>95703.988168391254</v>
      </c>
      <c r="E134" s="19">
        <f t="shared" si="111"/>
        <v>95078.0572939759</v>
      </c>
      <c r="F134" s="19">
        <f t="shared" si="112"/>
        <v>94457.055725832164</v>
      </c>
      <c r="H134" s="40">
        <v>29</v>
      </c>
      <c r="J134" s="40">
        <v>20</v>
      </c>
      <c r="K134" s="19">
        <f t="shared" si="113"/>
        <v>95703.988168391254</v>
      </c>
      <c r="L134" s="19">
        <f t="shared" si="114"/>
        <v>95078.0572939759</v>
      </c>
      <c r="M134" s="19">
        <f t="shared" si="115"/>
        <v>94457.055725832164</v>
      </c>
      <c r="O134" s="40">
        <v>26</v>
      </c>
      <c r="Q134" s="40">
        <v>20</v>
      </c>
      <c r="R134" s="19">
        <f t="shared" si="116"/>
        <v>79081.71653789455</v>
      </c>
      <c r="S134" s="19">
        <f t="shared" si="117"/>
        <v>78564.499973254249</v>
      </c>
      <c r="T134" s="19">
        <f t="shared" si="118"/>
        <v>78051.356572217264</v>
      </c>
      <c r="V134" s="40">
        <v>28</v>
      </c>
      <c r="X134" s="40">
        <v>20</v>
      </c>
      <c r="Y134" s="19">
        <f t="shared" si="119"/>
        <v>79081.71653789455</v>
      </c>
      <c r="Z134" s="19">
        <f t="shared" si="120"/>
        <v>78564.499973254249</v>
      </c>
      <c r="AA134" s="19">
        <f t="shared" si="121"/>
        <v>78051.356572217264</v>
      </c>
      <c r="AC134" s="40">
        <v>30</v>
      </c>
      <c r="AE134" s="40">
        <v>20</v>
      </c>
      <c r="AF134" s="19">
        <f t="shared" si="122"/>
        <v>79081.71653789455</v>
      </c>
      <c r="AG134" s="19">
        <f t="shared" si="123"/>
        <v>78564.499973254249</v>
      </c>
      <c r="AH134" s="19">
        <f t="shared" si="124"/>
        <v>78051.356572217264</v>
      </c>
    </row>
    <row r="135" spans="1:34">
      <c r="A135" s="40">
        <v>28</v>
      </c>
      <c r="C135" s="40">
        <v>21</v>
      </c>
      <c r="D135" s="19">
        <f t="shared" si="110"/>
        <v>100902.59935395147</v>
      </c>
      <c r="E135" s="19">
        <f t="shared" si="111"/>
        <v>100210.94485982454</v>
      </c>
      <c r="F135" s="19">
        <f t="shared" si="112"/>
        <v>99525.022624338337</v>
      </c>
      <c r="H135" s="40">
        <v>29</v>
      </c>
      <c r="J135" s="40">
        <v>21</v>
      </c>
      <c r="K135" s="19">
        <f t="shared" si="113"/>
        <v>100902.59935395147</v>
      </c>
      <c r="L135" s="19">
        <f t="shared" si="114"/>
        <v>100210.94485982454</v>
      </c>
      <c r="M135" s="19">
        <f t="shared" si="115"/>
        <v>99525.022624338337</v>
      </c>
      <c r="O135" s="40">
        <v>26</v>
      </c>
      <c r="Q135" s="40">
        <v>21</v>
      </c>
      <c r="R135" s="19">
        <f t="shared" si="116"/>
        <v>83377.411043789572</v>
      </c>
      <c r="S135" s="19">
        <f t="shared" si="117"/>
        <v>82805.886014441086</v>
      </c>
      <c r="T135" s="19">
        <f t="shared" si="118"/>
        <v>82239.097640916705</v>
      </c>
      <c r="V135" s="40">
        <v>28</v>
      </c>
      <c r="X135" s="40">
        <v>21</v>
      </c>
      <c r="Y135" s="19">
        <f t="shared" si="119"/>
        <v>83377.411043789572</v>
      </c>
      <c r="Z135" s="19">
        <f t="shared" si="120"/>
        <v>82805.886014441086</v>
      </c>
      <c r="AA135" s="19">
        <f t="shared" si="121"/>
        <v>82239.097640916705</v>
      </c>
      <c r="AC135" s="40">
        <v>30</v>
      </c>
      <c r="AE135" s="40">
        <v>21</v>
      </c>
      <c r="AF135" s="19">
        <f t="shared" si="122"/>
        <v>83377.411043789572</v>
      </c>
      <c r="AG135" s="19">
        <f t="shared" si="123"/>
        <v>82805.886014441086</v>
      </c>
      <c r="AH135" s="19">
        <f t="shared" si="124"/>
        <v>82239.097640916705</v>
      </c>
    </row>
    <row r="136" spans="1:34">
      <c r="A136" s="40">
        <v>28</v>
      </c>
      <c r="C136" s="40">
        <v>22</v>
      </c>
      <c r="D136" s="19">
        <f t="shared" si="110"/>
        <v>106129.36968343347</v>
      </c>
      <c r="E136" s="19">
        <f t="shared" si="111"/>
        <v>105368.42751192619</v>
      </c>
      <c r="F136" s="19">
        <f t="shared" si="112"/>
        <v>104614.10605158829</v>
      </c>
      <c r="H136" s="40">
        <v>29</v>
      </c>
      <c r="J136" s="40">
        <v>22</v>
      </c>
      <c r="K136" s="19">
        <f t="shared" si="113"/>
        <v>106129.36968343347</v>
      </c>
      <c r="L136" s="19">
        <f t="shared" si="114"/>
        <v>105368.42751192619</v>
      </c>
      <c r="M136" s="19">
        <f t="shared" si="115"/>
        <v>104614.10605158829</v>
      </c>
      <c r="O136" s="40">
        <v>26</v>
      </c>
      <c r="Q136" s="40">
        <v>22</v>
      </c>
      <c r="R136" s="19">
        <f t="shared" si="116"/>
        <v>87696.373894924865</v>
      </c>
      <c r="S136" s="19">
        <f t="shared" si="117"/>
        <v>87067.595363741944</v>
      </c>
      <c r="T136" s="19">
        <f t="shared" si="118"/>
        <v>86444.287630735722</v>
      </c>
      <c r="V136" s="40">
        <v>28</v>
      </c>
      <c r="X136" s="40">
        <v>22</v>
      </c>
      <c r="Y136" s="19">
        <f t="shared" si="119"/>
        <v>87696.373894924865</v>
      </c>
      <c r="Z136" s="19">
        <f t="shared" si="120"/>
        <v>87067.595363741944</v>
      </c>
      <c r="AA136" s="19">
        <f t="shared" si="121"/>
        <v>86444.287630735722</v>
      </c>
      <c r="AC136" s="40">
        <v>30</v>
      </c>
      <c r="AE136" s="40">
        <v>22</v>
      </c>
      <c r="AF136" s="19">
        <f t="shared" si="122"/>
        <v>87696.373894924865</v>
      </c>
      <c r="AG136" s="19">
        <f t="shared" si="123"/>
        <v>87067.595363741944</v>
      </c>
      <c r="AH136" s="19">
        <f t="shared" si="124"/>
        <v>86444.287630735722</v>
      </c>
    </row>
    <row r="137" spans="1:34">
      <c r="A137" s="40">
        <v>28</v>
      </c>
      <c r="C137" s="40">
        <v>23</v>
      </c>
      <c r="D137" s="19">
        <f t="shared" si="110"/>
        <v>111384.4516855335</v>
      </c>
      <c r="E137" s="19">
        <f t="shared" si="111"/>
        <v>110550.62310173584</v>
      </c>
      <c r="F137" s="19">
        <f t="shared" si="112"/>
        <v>109724.39399311844</v>
      </c>
      <c r="H137" s="40">
        <v>29</v>
      </c>
      <c r="J137" s="40">
        <v>23</v>
      </c>
      <c r="K137" s="19">
        <f t="shared" si="113"/>
        <v>111384.4516855335</v>
      </c>
      <c r="L137" s="19">
        <f t="shared" si="114"/>
        <v>110550.62310173584</v>
      </c>
      <c r="M137" s="19">
        <f t="shared" si="115"/>
        <v>109724.39399311844</v>
      </c>
      <c r="O137" s="40">
        <v>26</v>
      </c>
      <c r="Q137" s="40">
        <v>23</v>
      </c>
      <c r="R137" s="19">
        <f t="shared" si="116"/>
        <v>92038.731128170475</v>
      </c>
      <c r="S137" s="19">
        <f t="shared" si="117"/>
        <v>91349.725403674864</v>
      </c>
      <c r="T137" s="19">
        <f t="shared" si="118"/>
        <v>90666.999245512328</v>
      </c>
      <c r="V137" s="40">
        <v>28</v>
      </c>
      <c r="X137" s="40">
        <v>23</v>
      </c>
      <c r="Y137" s="19">
        <f t="shared" si="119"/>
        <v>92038.731128170475</v>
      </c>
      <c r="Z137" s="19">
        <f t="shared" si="120"/>
        <v>91349.725403674864</v>
      </c>
      <c r="AA137" s="19">
        <f t="shared" si="121"/>
        <v>90666.999245512328</v>
      </c>
      <c r="AC137" s="40">
        <v>30</v>
      </c>
      <c r="AE137" s="40">
        <v>23</v>
      </c>
      <c r="AF137" s="19">
        <f t="shared" si="122"/>
        <v>92038.731128170475</v>
      </c>
      <c r="AG137" s="19">
        <f t="shared" si="123"/>
        <v>91349.725403674864</v>
      </c>
      <c r="AH137" s="19">
        <f t="shared" si="124"/>
        <v>90666.999245512328</v>
      </c>
    </row>
    <row r="138" spans="1:34">
      <c r="A138" s="40">
        <v>28</v>
      </c>
      <c r="C138" s="40">
        <v>24</v>
      </c>
      <c r="D138" s="19">
        <f t="shared" si="110"/>
        <v>116667.9987151449</v>
      </c>
      <c r="E138" s="19">
        <f t="shared" si="111"/>
        <v>115757.65004541332</v>
      </c>
      <c r="F138" s="19">
        <f t="shared" si="112"/>
        <v>114855.97480107164</v>
      </c>
      <c r="H138" s="40">
        <v>29</v>
      </c>
      <c r="J138" s="40">
        <v>24</v>
      </c>
      <c r="K138" s="19">
        <f t="shared" si="113"/>
        <v>116667.9987151449</v>
      </c>
      <c r="L138" s="19">
        <f t="shared" si="114"/>
        <v>115757.65004541332</v>
      </c>
      <c r="M138" s="19">
        <f t="shared" si="115"/>
        <v>114855.97480107164</v>
      </c>
      <c r="O138" s="40">
        <v>26</v>
      </c>
      <c r="Q138" s="40">
        <v>24</v>
      </c>
      <c r="R138" s="19">
        <f t="shared" si="116"/>
        <v>96404.60946309616</v>
      </c>
      <c r="S138" s="19">
        <f t="shared" si="117"/>
        <v>95652.373983382466</v>
      </c>
      <c r="T138" s="19">
        <f t="shared" si="118"/>
        <v>94907.305492017171</v>
      </c>
      <c r="V138" s="40">
        <v>28</v>
      </c>
      <c r="X138" s="40">
        <v>24</v>
      </c>
      <c r="Y138" s="19">
        <f t="shared" si="119"/>
        <v>96404.60946309616</v>
      </c>
      <c r="Z138" s="19">
        <f t="shared" si="120"/>
        <v>95652.373983382466</v>
      </c>
      <c r="AA138" s="19">
        <f t="shared" si="121"/>
        <v>94907.305492017171</v>
      </c>
      <c r="AC138" s="40">
        <v>30</v>
      </c>
      <c r="AE138" s="40">
        <v>24</v>
      </c>
      <c r="AF138" s="19">
        <f t="shared" si="122"/>
        <v>96404.60946309616</v>
      </c>
      <c r="AG138" s="19">
        <f t="shared" si="123"/>
        <v>95652.373983382466</v>
      </c>
      <c r="AH138" s="19">
        <f t="shared" si="124"/>
        <v>94907.305492017171</v>
      </c>
    </row>
    <row r="139" spans="1:34">
      <c r="A139" s="40">
        <v>29</v>
      </c>
      <c r="B139" s="39">
        <f>B127*1.05</f>
        <v>4887.7499996325005</v>
      </c>
      <c r="C139" s="40">
        <v>25</v>
      </c>
      <c r="D139" s="19">
        <f t="shared" ref="D139:D150" si="125">($B$139+$D138)*(1+$D$114)</f>
        <v>122214.17568698245</v>
      </c>
      <c r="E139" s="19">
        <f t="shared" ref="E139:E150" si="126">($B$139+$E138)*(1+$E$114)</f>
        <v>121223.49258692835</v>
      </c>
      <c r="H139" s="40">
        <v>30</v>
      </c>
      <c r="I139" s="39">
        <f>1.05*I127</f>
        <v>4887.7499996325005</v>
      </c>
      <c r="J139" s="40">
        <v>25</v>
      </c>
      <c r="K139" s="19">
        <f t="shared" ref="K139:K150" si="127">($I$139+$K138)*(1+$K$114)</f>
        <v>122214.17568698245</v>
      </c>
      <c r="L139" s="19">
        <f t="shared" ref="L139:L150" si="128">($I$139+$L138)*(1+$L$114)</f>
        <v>121223.49258692835</v>
      </c>
      <c r="O139" s="40">
        <v>27</v>
      </c>
      <c r="P139" s="39">
        <f>1.05*P127</f>
        <v>4038.8249996325003</v>
      </c>
      <c r="Q139" s="40">
        <v>25</v>
      </c>
      <c r="R139" s="19">
        <f t="shared" ref="R139:R150" si="129">($P$139+$R138)*(1+$R$114)</f>
        <v>100987.50306606844</v>
      </c>
      <c r="S139" s="19">
        <f t="shared" ref="S139:S150" si="130">($P$139+$S138)*(1+$S$114)</f>
        <v>100168.88597814193</v>
      </c>
      <c r="V139" s="40">
        <v>29</v>
      </c>
      <c r="W139" s="39">
        <f>W127*1.05</f>
        <v>4038.8249996325003</v>
      </c>
      <c r="X139" s="40">
        <v>25</v>
      </c>
      <c r="Y139" s="19">
        <f t="shared" ref="Y139:Y150" si="131">($W$139+$Y138)*(1+$Y$114)</f>
        <v>100987.50306606844</v>
      </c>
      <c r="Z139" s="19">
        <f t="shared" ref="Z139:Z150" si="132">($W$139+$Z138)*(1+$Z$114)</f>
        <v>100168.88597814193</v>
      </c>
      <c r="AC139" s="40">
        <v>31</v>
      </c>
      <c r="AD139" s="39">
        <f>AD127*1.05</f>
        <v>4038.8249996325003</v>
      </c>
      <c r="AE139" s="40">
        <v>25</v>
      </c>
      <c r="AF139" s="19">
        <f t="shared" ref="AF139:AF150" si="133">($AD$139+$AF138)*(1+$AF$114)</f>
        <v>100987.50306606844</v>
      </c>
      <c r="AG139" s="19">
        <f t="shared" ref="AG139:AG150" si="134">($AD$139+$AG138)*(1+$AG$114)</f>
        <v>100168.88597814193</v>
      </c>
    </row>
    <row r="140" spans="1:34">
      <c r="A140" s="40">
        <v>29</v>
      </c>
      <c r="C140" s="40">
        <v>26</v>
      </c>
      <c r="D140" s="19">
        <f t="shared" si="125"/>
        <v>127790.39445075078</v>
      </c>
      <c r="E140" s="19">
        <f t="shared" si="126"/>
        <v>126715.5256239548</v>
      </c>
      <c r="H140" s="40">
        <v>30</v>
      </c>
      <c r="J140" s="40">
        <v>26</v>
      </c>
      <c r="K140" s="19">
        <f t="shared" si="127"/>
        <v>127790.39445075078</v>
      </c>
      <c r="L140" s="19">
        <f t="shared" si="128"/>
        <v>126715.5256239548</v>
      </c>
      <c r="O140" s="40">
        <v>27</v>
      </c>
      <c r="Q140" s="40">
        <v>26</v>
      </c>
      <c r="R140" s="19">
        <f t="shared" si="129"/>
        <v>105595.22067605682</v>
      </c>
      <c r="S140" s="19">
        <f t="shared" si="130"/>
        <v>104707.03959287627</v>
      </c>
      <c r="V140" s="40">
        <v>29</v>
      </c>
      <c r="X140" s="40">
        <v>26</v>
      </c>
      <c r="Y140" s="19">
        <f t="shared" si="131"/>
        <v>105595.22067605682</v>
      </c>
      <c r="Z140" s="19">
        <f t="shared" si="132"/>
        <v>104707.03959287627</v>
      </c>
      <c r="AC140" s="40">
        <v>31</v>
      </c>
      <c r="AE140" s="40">
        <v>26</v>
      </c>
      <c r="AF140" s="19">
        <f t="shared" si="133"/>
        <v>105595.22067605682</v>
      </c>
      <c r="AG140" s="19">
        <f t="shared" si="134"/>
        <v>104707.03959287627</v>
      </c>
    </row>
    <row r="141" spans="1:34">
      <c r="A141" s="40">
        <v>29</v>
      </c>
      <c r="C141" s="40">
        <v>27</v>
      </c>
      <c r="D141" s="19">
        <f t="shared" si="125"/>
        <v>133396.81773282285</v>
      </c>
      <c r="E141" s="19">
        <f t="shared" si="126"/>
        <v>132233.874652617</v>
      </c>
      <c r="H141" s="40">
        <v>30</v>
      </c>
      <c r="J141" s="40">
        <v>27</v>
      </c>
      <c r="K141" s="19">
        <f t="shared" si="127"/>
        <v>133396.81773282285</v>
      </c>
      <c r="L141" s="19">
        <f t="shared" si="128"/>
        <v>132233.874652617</v>
      </c>
      <c r="O141" s="40">
        <v>27</v>
      </c>
      <c r="Q141" s="40">
        <v>27</v>
      </c>
      <c r="R141" s="19">
        <f t="shared" si="129"/>
        <v>110227.89675643264</v>
      </c>
      <c r="S141" s="19">
        <f t="shared" si="130"/>
        <v>109266.93852701456</v>
      </c>
      <c r="V141" s="40">
        <v>29</v>
      </c>
      <c r="X141" s="40">
        <v>27</v>
      </c>
      <c r="Y141" s="19">
        <f t="shared" si="131"/>
        <v>110227.89675643264</v>
      </c>
      <c r="Z141" s="19">
        <f t="shared" si="132"/>
        <v>109266.93852701456</v>
      </c>
      <c r="AC141" s="40">
        <v>31</v>
      </c>
      <c r="AE141" s="40">
        <v>27</v>
      </c>
      <c r="AF141" s="19">
        <f t="shared" si="133"/>
        <v>110227.89675643264</v>
      </c>
      <c r="AG141" s="19">
        <f t="shared" si="134"/>
        <v>109266.93852701456</v>
      </c>
    </row>
    <row r="142" spans="1:34">
      <c r="A142" s="40">
        <v>29</v>
      </c>
      <c r="C142" s="40">
        <v>28</v>
      </c>
      <c r="D142" s="19">
        <f t="shared" si="125"/>
        <v>139033.60914100613</v>
      </c>
      <c r="E142" s="19">
        <f t="shared" si="126"/>
        <v>137778.66577037488</v>
      </c>
      <c r="H142" s="40">
        <v>30</v>
      </c>
      <c r="J142" s="40">
        <v>28</v>
      </c>
      <c r="K142" s="19">
        <f t="shared" si="127"/>
        <v>139033.60914100613</v>
      </c>
      <c r="L142" s="19">
        <f t="shared" si="128"/>
        <v>137778.66577037488</v>
      </c>
      <c r="O142" s="40">
        <v>27</v>
      </c>
      <c r="Q142" s="40">
        <v>28</v>
      </c>
      <c r="R142" s="19">
        <f t="shared" si="129"/>
        <v>114885.66649891049</v>
      </c>
      <c r="S142" s="19">
        <f t="shared" si="130"/>
        <v>113848.68697687892</v>
      </c>
      <c r="V142" s="40">
        <v>29</v>
      </c>
      <c r="X142" s="40">
        <v>28</v>
      </c>
      <c r="Y142" s="19">
        <f t="shared" si="131"/>
        <v>114885.66649891049</v>
      </c>
      <c r="Z142" s="19">
        <f t="shared" si="132"/>
        <v>113848.68697687892</v>
      </c>
      <c r="AC142" s="40">
        <v>31</v>
      </c>
      <c r="AE142" s="40">
        <v>28</v>
      </c>
      <c r="AF142" s="19">
        <f t="shared" si="133"/>
        <v>114885.66649891049</v>
      </c>
      <c r="AG142" s="19">
        <f t="shared" si="134"/>
        <v>113848.68697687892</v>
      </c>
    </row>
    <row r="143" spans="1:34">
      <c r="A143" s="40">
        <v>29</v>
      </c>
      <c r="C143" s="40">
        <v>29</v>
      </c>
      <c r="D143" s="19">
        <f t="shared" si="125"/>
        <v>144700.93316931708</v>
      </c>
      <c r="E143" s="19">
        <f t="shared" si="126"/>
        <v>143350.02567890534</v>
      </c>
      <c r="H143" s="40">
        <v>30</v>
      </c>
      <c r="J143" s="40">
        <v>29</v>
      </c>
      <c r="K143" s="19">
        <f t="shared" si="127"/>
        <v>144700.93316931708</v>
      </c>
      <c r="L143" s="19">
        <f t="shared" si="128"/>
        <v>143350.02567890534</v>
      </c>
      <c r="O143" s="40">
        <v>27</v>
      </c>
      <c r="Q143" s="40">
        <v>29</v>
      </c>
      <c r="R143" s="19">
        <f t="shared" si="129"/>
        <v>119568.66582749343</v>
      </c>
      <c r="S143" s="19">
        <f t="shared" si="130"/>
        <v>118452.38963806555</v>
      </c>
      <c r="V143" s="40">
        <v>29</v>
      </c>
      <c r="X143" s="40">
        <v>29</v>
      </c>
      <c r="Y143" s="19">
        <f t="shared" si="131"/>
        <v>119568.66582749343</v>
      </c>
      <c r="Z143" s="19">
        <f t="shared" si="132"/>
        <v>118452.38963806555</v>
      </c>
      <c r="AC143" s="40">
        <v>31</v>
      </c>
      <c r="AE143" s="40">
        <v>29</v>
      </c>
      <c r="AF143" s="19">
        <f t="shared" si="133"/>
        <v>119568.66582749343</v>
      </c>
      <c r="AG143" s="19">
        <f t="shared" si="134"/>
        <v>118452.38963806555</v>
      </c>
    </row>
    <row r="144" spans="1:34">
      <c r="A144" s="40">
        <v>29</v>
      </c>
      <c r="C144" s="40">
        <v>30</v>
      </c>
      <c r="D144" s="19">
        <f t="shared" si="125"/>
        <v>150398.95520278139</v>
      </c>
      <c r="E144" s="19">
        <f t="shared" si="126"/>
        <v>148948.08168699752</v>
      </c>
      <c r="H144" s="40">
        <v>30</v>
      </c>
      <c r="J144" s="40">
        <v>30</v>
      </c>
      <c r="K144" s="19">
        <f t="shared" si="127"/>
        <v>150398.95520278139</v>
      </c>
      <c r="L144" s="19">
        <f t="shared" si="128"/>
        <v>148948.08168699752</v>
      </c>
      <c r="O144" s="40">
        <v>27</v>
      </c>
      <c r="Q144" s="40">
        <v>30</v>
      </c>
      <c r="R144" s="19">
        <f t="shared" si="129"/>
        <v>124277.03140243953</v>
      </c>
      <c r="S144" s="19">
        <f t="shared" si="130"/>
        <v>123078.15170783704</v>
      </c>
      <c r="V144" s="40">
        <v>29</v>
      </c>
      <c r="X144" s="40">
        <v>30</v>
      </c>
      <c r="Y144" s="19">
        <f t="shared" si="131"/>
        <v>124277.03140243953</v>
      </c>
      <c r="Z144" s="19">
        <f t="shared" si="132"/>
        <v>123078.15170783704</v>
      </c>
      <c r="AC144" s="40">
        <v>31</v>
      </c>
      <c r="AE144" s="40">
        <v>30</v>
      </c>
      <c r="AF144" s="19">
        <f t="shared" si="133"/>
        <v>124277.03140243953</v>
      </c>
      <c r="AG144" s="19">
        <f t="shared" si="134"/>
        <v>123078.15170783704</v>
      </c>
    </row>
    <row r="145" spans="1:33">
      <c r="A145" s="40">
        <v>29</v>
      </c>
      <c r="C145" s="40">
        <v>31</v>
      </c>
      <c r="D145" s="19">
        <f t="shared" si="125"/>
        <v>156127.84152226031</v>
      </c>
      <c r="E145" s="19">
        <f t="shared" si="126"/>
        <v>154572.96171346182</v>
      </c>
      <c r="H145" s="40">
        <v>30</v>
      </c>
      <c r="J145" s="40">
        <v>31</v>
      </c>
      <c r="K145" s="19">
        <f t="shared" si="127"/>
        <v>156127.84152226031</v>
      </c>
      <c r="L145" s="19">
        <f t="shared" si="128"/>
        <v>154572.96171346182</v>
      </c>
      <c r="O145" s="40">
        <v>27</v>
      </c>
      <c r="Q145" s="40">
        <v>31</v>
      </c>
      <c r="R145" s="19">
        <f t="shared" si="129"/>
        <v>129010.90062424992</v>
      </c>
      <c r="S145" s="19">
        <f t="shared" si="130"/>
        <v>127726.07888752618</v>
      </c>
      <c r="V145" s="40">
        <v>29</v>
      </c>
      <c r="X145" s="40">
        <v>31</v>
      </c>
      <c r="Y145" s="19">
        <f t="shared" si="131"/>
        <v>129010.90062424992</v>
      </c>
      <c r="Z145" s="19">
        <f t="shared" si="132"/>
        <v>127726.07888752618</v>
      </c>
      <c r="AC145" s="40">
        <v>31</v>
      </c>
      <c r="AE145" s="40">
        <v>31</v>
      </c>
      <c r="AF145" s="19">
        <f t="shared" si="133"/>
        <v>129010.90062424992</v>
      </c>
      <c r="AG145" s="19">
        <f t="shared" si="134"/>
        <v>127726.07888752618</v>
      </c>
    </row>
    <row r="146" spans="1:33">
      <c r="A146" s="40">
        <v>29</v>
      </c>
      <c r="C146" s="40">
        <v>32</v>
      </c>
      <c r="D146" s="19">
        <f t="shared" si="125"/>
        <v>161887.75930930304</v>
      </c>
      <c r="E146" s="19">
        <f t="shared" si="126"/>
        <v>160224.7942900529</v>
      </c>
      <c r="H146" s="40">
        <v>30</v>
      </c>
      <c r="J146" s="40">
        <v>32</v>
      </c>
      <c r="K146" s="19">
        <f t="shared" si="127"/>
        <v>161887.75930930304</v>
      </c>
      <c r="L146" s="19">
        <f t="shared" si="128"/>
        <v>160224.7942900529</v>
      </c>
      <c r="O146" s="40">
        <v>27</v>
      </c>
      <c r="Q146" s="40">
        <v>32</v>
      </c>
      <c r="R146" s="19">
        <f t="shared" si="129"/>
        <v>133770.41163767842</v>
      </c>
      <c r="S146" s="19">
        <f t="shared" si="130"/>
        <v>132396.2773849513</v>
      </c>
      <c r="V146" s="40">
        <v>29</v>
      </c>
      <c r="X146" s="40">
        <v>32</v>
      </c>
      <c r="Y146" s="19">
        <f t="shared" si="131"/>
        <v>133770.41163767842</v>
      </c>
      <c r="Z146" s="19">
        <f t="shared" si="132"/>
        <v>132396.2773849513</v>
      </c>
      <c r="AC146" s="40">
        <v>31</v>
      </c>
      <c r="AE146" s="40">
        <v>32</v>
      </c>
      <c r="AF146" s="19">
        <f t="shared" si="133"/>
        <v>133770.41163767842</v>
      </c>
      <c r="AG146" s="19">
        <f t="shared" si="134"/>
        <v>132396.2773849513</v>
      </c>
    </row>
    <row r="147" spans="1:33">
      <c r="A147" s="40">
        <v>29</v>
      </c>
      <c r="C147" s="40">
        <v>33</v>
      </c>
      <c r="D147" s="19">
        <f t="shared" si="125"/>
        <v>167678.87665102561</v>
      </c>
      <c r="E147" s="19">
        <f t="shared" si="126"/>
        <v>165903.70856440684</v>
      </c>
      <c r="H147" s="40">
        <v>30</v>
      </c>
      <c r="J147" s="40">
        <v>33</v>
      </c>
      <c r="K147" s="19">
        <f t="shared" si="127"/>
        <v>167678.87665102561</v>
      </c>
      <c r="L147" s="19">
        <f t="shared" si="128"/>
        <v>165903.70856440684</v>
      </c>
      <c r="O147" s="40">
        <v>27</v>
      </c>
      <c r="Q147" s="40">
        <v>33</v>
      </c>
      <c r="R147" s="19">
        <f t="shared" si="129"/>
        <v>138555.70333576301</v>
      </c>
      <c r="S147" s="19">
        <f t="shared" si="130"/>
        <v>137088.85391684328</v>
      </c>
      <c r="V147" s="40">
        <v>29</v>
      </c>
      <c r="X147" s="40">
        <v>33</v>
      </c>
      <c r="Y147" s="19">
        <f t="shared" si="131"/>
        <v>138555.70333576301</v>
      </c>
      <c r="Z147" s="19">
        <f t="shared" si="132"/>
        <v>137088.85391684328</v>
      </c>
      <c r="AC147" s="40">
        <v>31</v>
      </c>
      <c r="AE147" s="40">
        <v>33</v>
      </c>
      <c r="AF147" s="19">
        <f t="shared" si="133"/>
        <v>138555.70333576301</v>
      </c>
      <c r="AG147" s="19">
        <f t="shared" si="134"/>
        <v>137088.85391684328</v>
      </c>
    </row>
    <row r="148" spans="1:33">
      <c r="A148" s="40">
        <v>29</v>
      </c>
      <c r="C148" s="40">
        <v>34</v>
      </c>
      <c r="D148" s="19">
        <f t="shared" si="125"/>
        <v>173501.36254501584</v>
      </c>
      <c r="E148" s="19">
        <f t="shared" si="126"/>
        <v>171609.83430299207</v>
      </c>
      <c r="H148" s="40">
        <v>30</v>
      </c>
      <c r="J148" s="40">
        <v>34</v>
      </c>
      <c r="K148" s="19">
        <f t="shared" si="127"/>
        <v>173501.36254501584</v>
      </c>
      <c r="L148" s="19">
        <f t="shared" si="128"/>
        <v>171609.83430299207</v>
      </c>
      <c r="O148" s="40">
        <v>27</v>
      </c>
      <c r="Q148" s="40">
        <v>34</v>
      </c>
      <c r="R148" s="19">
        <f t="shared" si="129"/>
        <v>143366.91536387888</v>
      </c>
      <c r="S148" s="19">
        <f t="shared" si="130"/>
        <v>141803.91571128389</v>
      </c>
      <c r="V148" s="40">
        <v>29</v>
      </c>
      <c r="X148" s="40">
        <v>34</v>
      </c>
      <c r="Y148" s="19">
        <f t="shared" si="131"/>
        <v>143366.91536387888</v>
      </c>
      <c r="Z148" s="19">
        <f t="shared" si="132"/>
        <v>141803.91571128389</v>
      </c>
      <c r="AC148" s="40">
        <v>31</v>
      </c>
      <c r="AE148" s="40">
        <v>34</v>
      </c>
      <c r="AF148" s="19">
        <f t="shared" si="133"/>
        <v>143366.91536387888</v>
      </c>
      <c r="AG148" s="19">
        <f t="shared" si="134"/>
        <v>141803.91571128389</v>
      </c>
    </row>
    <row r="149" spans="1:33">
      <c r="A149" s="40">
        <v>29</v>
      </c>
      <c r="C149" s="40">
        <v>35</v>
      </c>
      <c r="D149" s="19">
        <f t="shared" si="125"/>
        <v>179355.38690426518</v>
      </c>
      <c r="E149" s="19">
        <f t="shared" si="126"/>
        <v>177343.30189407466</v>
      </c>
      <c r="H149" s="40">
        <v>30</v>
      </c>
      <c r="J149" s="40">
        <v>35</v>
      </c>
      <c r="K149" s="19">
        <f t="shared" si="127"/>
        <v>179355.38690426518</v>
      </c>
      <c r="L149" s="19">
        <f t="shared" si="128"/>
        <v>177343.30189407466</v>
      </c>
      <c r="O149" s="40">
        <v>27</v>
      </c>
      <c r="Q149" s="40">
        <v>35</v>
      </c>
      <c r="R149" s="19">
        <f t="shared" si="129"/>
        <v>148204.18812381371</v>
      </c>
      <c r="S149" s="19">
        <f t="shared" si="130"/>
        <v>146541.57051015619</v>
      </c>
      <c r="V149" s="40">
        <v>29</v>
      </c>
      <c r="X149" s="40">
        <v>35</v>
      </c>
      <c r="Y149" s="19">
        <f t="shared" si="131"/>
        <v>148204.18812381371</v>
      </c>
      <c r="Z149" s="19">
        <f t="shared" si="132"/>
        <v>146541.57051015619</v>
      </c>
      <c r="AC149" s="40">
        <v>31</v>
      </c>
      <c r="AE149" s="40">
        <v>35</v>
      </c>
      <c r="AF149" s="19">
        <f t="shared" si="133"/>
        <v>148204.18812381371</v>
      </c>
      <c r="AG149" s="19">
        <f t="shared" si="134"/>
        <v>146541.57051015619</v>
      </c>
    </row>
    <row r="150" spans="1:33">
      <c r="A150" s="40">
        <v>29</v>
      </c>
      <c r="C150" s="40">
        <v>36</v>
      </c>
      <c r="D150" s="19">
        <f t="shared" si="125"/>
        <v>185241.12056212712</v>
      </c>
      <c r="E150" s="19">
        <f t="shared" si="126"/>
        <v>183104.24235069787</v>
      </c>
      <c r="H150" s="40">
        <v>30</v>
      </c>
      <c r="J150" s="40">
        <v>36</v>
      </c>
      <c r="K150" s="19">
        <f t="shared" si="127"/>
        <v>185241.12056212712</v>
      </c>
      <c r="L150" s="19">
        <f t="shared" si="128"/>
        <v>183104.24235069787</v>
      </c>
      <c r="O150" s="40">
        <v>27</v>
      </c>
      <c r="Q150" s="40">
        <v>36</v>
      </c>
      <c r="R150" s="19">
        <f t="shared" si="129"/>
        <v>153067.66277786487</v>
      </c>
      <c r="S150" s="19">
        <f t="shared" si="130"/>
        <v>151301.92657160643</v>
      </c>
      <c r="V150" s="40">
        <v>29</v>
      </c>
      <c r="X150" s="40">
        <v>36</v>
      </c>
      <c r="Y150" s="19">
        <f t="shared" si="131"/>
        <v>153067.66277786487</v>
      </c>
      <c r="Z150" s="19">
        <f t="shared" si="132"/>
        <v>151301.92657160643</v>
      </c>
      <c r="AC150" s="40">
        <v>31</v>
      </c>
      <c r="AE150" s="40">
        <v>36</v>
      </c>
      <c r="AF150" s="19">
        <f t="shared" si="133"/>
        <v>153067.66277786487</v>
      </c>
      <c r="AG150" s="19">
        <f t="shared" si="134"/>
        <v>151301.92657160643</v>
      </c>
    </row>
    <row r="151" spans="1:33">
      <c r="A151" s="40">
        <v>30</v>
      </c>
      <c r="B151" s="39">
        <f>B139*1.05</f>
        <v>5132.1374996141258</v>
      </c>
      <c r="C151" s="40">
        <v>37</v>
      </c>
      <c r="D151" s="19">
        <f t="shared" ref="D151:D162" si="135">($B$151+$D150)*(1+$D$114)</f>
        <v>191404.44654290899</v>
      </c>
      <c r="H151" s="40">
        <v>31</v>
      </c>
      <c r="I151" s="39">
        <f>1.05*I139</f>
        <v>5132.1374996141258</v>
      </c>
      <c r="J151" s="40">
        <v>37</v>
      </c>
      <c r="K151" s="19">
        <f t="shared" ref="K151:K162" si="136">($I$151+$K150)*(1+$K$114)</f>
        <v>191404.44654290899</v>
      </c>
      <c r="O151" s="40">
        <v>28</v>
      </c>
      <c r="P151" s="39">
        <f>1.05*P139</f>
        <v>4240.7662496141256</v>
      </c>
      <c r="Q151" s="40">
        <v>37</v>
      </c>
      <c r="R151" s="19">
        <f t="shared" ref="R151:R162" si="137">($P$151+$R150)*(1+$R$114)</f>
        <v>158160.51635137782</v>
      </c>
      <c r="S151" s="19"/>
      <c r="V151" s="40">
        <v>30</v>
      </c>
      <c r="W151" s="39">
        <f>W139*1.05</f>
        <v>4240.7662496141256</v>
      </c>
      <c r="X151" s="40">
        <v>37</v>
      </c>
      <c r="Y151" s="19">
        <f t="shared" ref="Y151:Y162" si="138">($W$151+$Y150)*(1+$Y$114)</f>
        <v>158160.51635137782</v>
      </c>
      <c r="AC151" s="40">
        <v>32</v>
      </c>
      <c r="AD151" s="39">
        <f>1.05*AD139</f>
        <v>4240.7662496141256</v>
      </c>
      <c r="AE151" s="40">
        <v>37</v>
      </c>
      <c r="AF151" s="19">
        <f t="shared" ref="AF151:AF162" si="139">($AD$151+$AF150)*(1+$AF$114)</f>
        <v>158160.51635137782</v>
      </c>
    </row>
    <row r="152" spans="1:33">
      <c r="A152" s="40">
        <v>30</v>
      </c>
      <c r="C152" s="40">
        <v>38</v>
      </c>
      <c r="D152" s="19">
        <f t="shared" si="135"/>
        <v>197601.15720608676</v>
      </c>
      <c r="H152" s="40">
        <v>31</v>
      </c>
      <c r="J152" s="40">
        <v>38</v>
      </c>
      <c r="K152" s="19">
        <f t="shared" si="136"/>
        <v>197601.15720608676</v>
      </c>
      <c r="O152" s="40">
        <v>28</v>
      </c>
      <c r="Q152" s="40">
        <v>38</v>
      </c>
      <c r="R152" s="19">
        <f t="shared" si="137"/>
        <v>163280.95621508066</v>
      </c>
      <c r="V152" s="40">
        <v>30</v>
      </c>
      <c r="X152" s="40">
        <v>38</v>
      </c>
      <c r="Y152" s="19">
        <f t="shared" si="138"/>
        <v>163280.95621508066</v>
      </c>
      <c r="AC152" s="40">
        <v>32</v>
      </c>
      <c r="AE152" s="40">
        <v>38</v>
      </c>
      <c r="AF152" s="19">
        <f t="shared" si="139"/>
        <v>163280.95621508066</v>
      </c>
    </row>
    <row r="153" spans="1:33">
      <c r="A153" s="40">
        <v>30</v>
      </c>
      <c r="C153" s="40">
        <v>39</v>
      </c>
      <c r="D153" s="19">
        <f t="shared" si="135"/>
        <v>203831.43338535677</v>
      </c>
      <c r="H153" s="40">
        <v>31</v>
      </c>
      <c r="J153" s="40">
        <v>39</v>
      </c>
      <c r="K153" s="19">
        <f t="shared" si="136"/>
        <v>203831.43338535677</v>
      </c>
      <c r="O153" s="40">
        <v>28</v>
      </c>
      <c r="Q153" s="40">
        <v>39</v>
      </c>
      <c r="R153" s="19">
        <f t="shared" si="137"/>
        <v>168429.13179471187</v>
      </c>
      <c r="V153" s="40">
        <v>30</v>
      </c>
      <c r="X153" s="40">
        <v>39</v>
      </c>
      <c r="Y153" s="19">
        <f t="shared" si="138"/>
        <v>168429.13179471187</v>
      </c>
      <c r="AC153" s="40">
        <v>32</v>
      </c>
      <c r="AE153" s="40">
        <v>39</v>
      </c>
      <c r="AF153" s="19">
        <f t="shared" si="139"/>
        <v>168429.13179471187</v>
      </c>
    </row>
    <row r="154" spans="1:33">
      <c r="A154" s="40">
        <v>30</v>
      </c>
      <c r="C154" s="40">
        <v>40</v>
      </c>
      <c r="D154" s="19">
        <f t="shared" si="135"/>
        <v>210095.45689393114</v>
      </c>
      <c r="H154" s="40">
        <v>31</v>
      </c>
      <c r="J154" s="40">
        <v>40</v>
      </c>
      <c r="K154" s="19">
        <f t="shared" si="136"/>
        <v>210095.45689393114</v>
      </c>
      <c r="O154" s="40">
        <v>28</v>
      </c>
      <c r="Q154" s="40">
        <v>40</v>
      </c>
      <c r="R154" s="19">
        <f t="shared" si="137"/>
        <v>173605.19332539942</v>
      </c>
      <c r="V154" s="40">
        <v>30</v>
      </c>
      <c r="X154" s="40">
        <v>40</v>
      </c>
      <c r="Y154" s="19">
        <f t="shared" si="138"/>
        <v>173605.19332539942</v>
      </c>
      <c r="AC154" s="40">
        <v>32</v>
      </c>
      <c r="AE154" s="40">
        <v>40</v>
      </c>
      <c r="AF154" s="19">
        <f t="shared" si="139"/>
        <v>173605.19332539942</v>
      </c>
    </row>
    <row r="155" spans="1:33">
      <c r="A155" s="40">
        <v>30</v>
      </c>
      <c r="C155" s="40">
        <v>41</v>
      </c>
      <c r="D155" s="19">
        <f t="shared" si="135"/>
        <v>216393.41052984362</v>
      </c>
      <c r="H155" s="40">
        <v>31</v>
      </c>
      <c r="J155" s="40">
        <v>41</v>
      </c>
      <c r="K155" s="19">
        <f t="shared" si="136"/>
        <v>216393.41052984362</v>
      </c>
      <c r="O155" s="40">
        <v>28</v>
      </c>
      <c r="Q155" s="40">
        <v>41</v>
      </c>
      <c r="R155" s="19">
        <f t="shared" si="137"/>
        <v>178809.29185604487</v>
      </c>
      <c r="V155" s="40">
        <v>30</v>
      </c>
      <c r="X155" s="40">
        <v>41</v>
      </c>
      <c r="Y155" s="19">
        <f t="shared" si="138"/>
        <v>178809.29185604487</v>
      </c>
      <c r="AC155" s="40">
        <v>32</v>
      </c>
      <c r="AE155" s="40">
        <v>41</v>
      </c>
      <c r="AF155" s="19">
        <f t="shared" si="139"/>
        <v>178809.29185604487</v>
      </c>
    </row>
    <row r="156" spans="1:33">
      <c r="A156" s="40">
        <v>30</v>
      </c>
      <c r="C156" s="40">
        <v>42</v>
      </c>
      <c r="D156" s="19">
        <f t="shared" si="135"/>
        <v>222725.47808128397</v>
      </c>
      <c r="H156" s="40">
        <v>31</v>
      </c>
      <c r="J156" s="40">
        <v>42</v>
      </c>
      <c r="K156" s="19">
        <f t="shared" si="136"/>
        <v>222725.47808128397</v>
      </c>
      <c r="O156" s="40">
        <v>28</v>
      </c>
      <c r="Q156" s="40">
        <v>42</v>
      </c>
      <c r="R156" s="19">
        <f t="shared" si="137"/>
        <v>184041.57925373132</v>
      </c>
      <c r="V156" s="40">
        <v>30</v>
      </c>
      <c r="X156" s="40">
        <v>42</v>
      </c>
      <c r="Y156" s="19">
        <f t="shared" si="138"/>
        <v>184041.57925373132</v>
      </c>
      <c r="AC156" s="40">
        <v>32</v>
      </c>
      <c r="AE156" s="40">
        <v>42</v>
      </c>
      <c r="AF156" s="19">
        <f t="shared" si="139"/>
        <v>184041.57925373132</v>
      </c>
    </row>
    <row r="157" spans="1:33">
      <c r="A157" s="40">
        <v>30</v>
      </c>
      <c r="C157" s="40">
        <v>43</v>
      </c>
      <c r="D157" s="19">
        <f t="shared" si="135"/>
        <v>229091.8443319613</v>
      </c>
      <c r="H157" s="40">
        <v>31</v>
      </c>
      <c r="J157" s="40">
        <v>43</v>
      </c>
      <c r="K157" s="19">
        <f t="shared" si="136"/>
        <v>229091.8443319613</v>
      </c>
      <c r="O157" s="40">
        <v>28</v>
      </c>
      <c r="Q157" s="40">
        <v>43</v>
      </c>
      <c r="R157" s="19">
        <f t="shared" si="137"/>
        <v>189302.20820815524</v>
      </c>
      <c r="V157" s="40">
        <v>30</v>
      </c>
      <c r="X157" s="40">
        <v>43</v>
      </c>
      <c r="Y157" s="19">
        <f t="shared" si="138"/>
        <v>189302.20820815524</v>
      </c>
      <c r="AC157" s="40">
        <v>32</v>
      </c>
      <c r="AE157" s="40">
        <v>43</v>
      </c>
      <c r="AF157" s="19">
        <f t="shared" si="139"/>
        <v>189302.20820815524</v>
      </c>
    </row>
    <row r="158" spans="1:33">
      <c r="A158" s="40">
        <v>30</v>
      </c>
      <c r="C158" s="40">
        <v>44</v>
      </c>
      <c r="D158" s="19">
        <f t="shared" si="135"/>
        <v>235492.69506649644</v>
      </c>
      <c r="H158" s="40">
        <v>31</v>
      </c>
      <c r="J158" s="40">
        <v>44</v>
      </c>
      <c r="K158" s="19">
        <f t="shared" si="136"/>
        <v>235492.69506649644</v>
      </c>
      <c r="O158" s="40">
        <v>28</v>
      </c>
      <c r="Q158" s="40">
        <v>44</v>
      </c>
      <c r="R158" s="19">
        <f t="shared" si="137"/>
        <v>194591.33223608226</v>
      </c>
      <c r="V158" s="40">
        <v>30</v>
      </c>
      <c r="X158" s="40">
        <v>44</v>
      </c>
      <c r="Y158" s="19">
        <f t="shared" si="138"/>
        <v>194591.33223608226</v>
      </c>
      <c r="AC158" s="40">
        <v>32</v>
      </c>
      <c r="AE158" s="40">
        <v>44</v>
      </c>
      <c r="AF158" s="19">
        <f t="shared" si="139"/>
        <v>194591.33223608226</v>
      </c>
    </row>
    <row r="159" spans="1:33">
      <c r="A159" s="40">
        <v>30</v>
      </c>
      <c r="C159" s="40">
        <v>45</v>
      </c>
      <c r="D159" s="19">
        <f t="shared" si="135"/>
        <v>241928.21707584366</v>
      </c>
      <c r="H159" s="40">
        <v>31</v>
      </c>
      <c r="J159" s="40">
        <v>45</v>
      </c>
      <c r="K159" s="19">
        <f t="shared" si="136"/>
        <v>241928.21707584366</v>
      </c>
      <c r="O159" s="40">
        <v>28</v>
      </c>
      <c r="Q159" s="40">
        <v>45</v>
      </c>
      <c r="R159" s="19">
        <f t="shared" si="137"/>
        <v>199909.10568582723</v>
      </c>
      <c r="V159" s="40">
        <v>30</v>
      </c>
      <c r="X159" s="40">
        <v>45</v>
      </c>
      <c r="Y159" s="19">
        <f t="shared" si="138"/>
        <v>199909.10568582723</v>
      </c>
      <c r="AC159" s="40">
        <v>32</v>
      </c>
      <c r="AE159" s="40">
        <v>45</v>
      </c>
      <c r="AF159" s="19">
        <f t="shared" si="139"/>
        <v>199909.10568582723</v>
      </c>
    </row>
    <row r="160" spans="1:33">
      <c r="A160" s="40">
        <v>30</v>
      </c>
      <c r="C160" s="40">
        <v>46</v>
      </c>
      <c r="D160" s="19">
        <f t="shared" si="135"/>
        <v>248398.59816274149</v>
      </c>
      <c r="H160" s="40">
        <v>31</v>
      </c>
      <c r="J160" s="40">
        <v>46</v>
      </c>
      <c r="K160" s="19">
        <f t="shared" si="136"/>
        <v>248398.59816274149</v>
      </c>
      <c r="O160" s="40">
        <v>28</v>
      </c>
      <c r="Q160" s="40">
        <v>46</v>
      </c>
      <c r="R160" s="19">
        <f t="shared" si="137"/>
        <v>205255.68374175832</v>
      </c>
      <c r="V160" s="40">
        <v>30</v>
      </c>
      <c r="X160" s="40">
        <v>46</v>
      </c>
      <c r="Y160" s="19">
        <f t="shared" si="138"/>
        <v>205255.68374175832</v>
      </c>
      <c r="AC160" s="40">
        <v>32</v>
      </c>
      <c r="AE160" s="40">
        <v>46</v>
      </c>
      <c r="AF160" s="19">
        <f t="shared" si="139"/>
        <v>205255.68374175832</v>
      </c>
    </row>
    <row r="161" spans="1:32">
      <c r="A161" s="40">
        <v>30</v>
      </c>
      <c r="C161" s="40">
        <v>47</v>
      </c>
      <c r="D161" s="19">
        <f t="shared" si="135"/>
        <v>254904.02714719335</v>
      </c>
      <c r="H161" s="40">
        <v>31</v>
      </c>
      <c r="J161" s="40">
        <v>47</v>
      </c>
      <c r="K161" s="19">
        <f t="shared" si="136"/>
        <v>254904.02714719335</v>
      </c>
      <c r="O161" s="40">
        <v>28</v>
      </c>
      <c r="Q161" s="40">
        <v>47</v>
      </c>
      <c r="R161" s="19">
        <f t="shared" si="137"/>
        <v>210631.22242882571</v>
      </c>
      <c r="V161" s="40">
        <v>30</v>
      </c>
      <c r="X161" s="40">
        <v>47</v>
      </c>
      <c r="Y161" s="19">
        <f t="shared" si="138"/>
        <v>210631.22242882571</v>
      </c>
      <c r="AC161" s="40">
        <v>32</v>
      </c>
      <c r="AE161" s="40">
        <v>47</v>
      </c>
      <c r="AF161" s="19">
        <f t="shared" si="139"/>
        <v>210631.22242882571</v>
      </c>
    </row>
    <row r="162" spans="1:32">
      <c r="A162" s="40">
        <v>30</v>
      </c>
      <c r="C162" s="40">
        <v>48</v>
      </c>
      <c r="D162" s="19">
        <f t="shared" si="135"/>
        <v>261444.69387197768</v>
      </c>
      <c r="E162" s="15"/>
      <c r="H162" s="40">
        <v>31</v>
      </c>
      <c r="J162" s="40">
        <v>48</v>
      </c>
      <c r="K162" s="19">
        <f t="shared" si="136"/>
        <v>261444.69387197768</v>
      </c>
      <c r="O162" s="40">
        <v>28</v>
      </c>
      <c r="Q162" s="40">
        <v>48</v>
      </c>
      <c r="R162" s="19">
        <f t="shared" si="137"/>
        <v>216035.87861711471</v>
      </c>
      <c r="V162" s="40">
        <v>30</v>
      </c>
      <c r="X162" s="40">
        <v>48</v>
      </c>
      <c r="Y162" s="19">
        <f t="shared" si="138"/>
        <v>216035.87861711471</v>
      </c>
      <c r="AC162" s="40">
        <v>32</v>
      </c>
      <c r="AE162" s="40">
        <v>48</v>
      </c>
      <c r="AF162" s="19">
        <f t="shared" si="139"/>
        <v>216035.87861711471</v>
      </c>
    </row>
    <row r="166" spans="1:32">
      <c r="A166" s="12" t="s">
        <v>61</v>
      </c>
      <c r="B166" s="21"/>
      <c r="C166" s="22"/>
      <c r="D166" s="14" t="s">
        <v>7</v>
      </c>
      <c r="E166" s="14" t="s">
        <v>8</v>
      </c>
      <c r="F166" s="14" t="s">
        <v>9</v>
      </c>
      <c r="H166" s="12" t="s">
        <v>62</v>
      </c>
      <c r="I166" s="21"/>
      <c r="J166" s="22"/>
      <c r="K166" s="14" t="s">
        <v>7</v>
      </c>
      <c r="L166" s="14" t="s">
        <v>8</v>
      </c>
      <c r="M166" s="14" t="s">
        <v>9</v>
      </c>
      <c r="N166" s="23"/>
      <c r="O166" s="12" t="s">
        <v>63</v>
      </c>
      <c r="P166" s="21"/>
      <c r="Q166" s="22"/>
      <c r="R166" s="14" t="s">
        <v>7</v>
      </c>
      <c r="S166" s="14" t="s">
        <v>8</v>
      </c>
      <c r="T166" s="14" t="s">
        <v>9</v>
      </c>
    </row>
    <row r="167" spans="1:32">
      <c r="A167" s="9" t="s">
        <v>80</v>
      </c>
      <c r="B167" s="9" t="s">
        <v>81</v>
      </c>
      <c r="C167" s="9" t="s">
        <v>82</v>
      </c>
      <c r="D167" s="49">
        <v>5.4166666666666669E-3</v>
      </c>
      <c r="E167" s="50">
        <v>4.7916666666666663E-3</v>
      </c>
      <c r="F167" s="50">
        <v>4.1666666666666666E-3</v>
      </c>
      <c r="H167" s="9" t="s">
        <v>80</v>
      </c>
      <c r="I167" s="9" t="s">
        <v>81</v>
      </c>
      <c r="J167" s="9" t="s">
        <v>82</v>
      </c>
      <c r="K167" s="49">
        <v>5.4166666666666669E-3</v>
      </c>
      <c r="L167" s="50">
        <v>4.7916666666666663E-3</v>
      </c>
      <c r="M167" s="50">
        <v>4.1666666666666666E-3</v>
      </c>
      <c r="N167" s="18"/>
      <c r="O167" s="9" t="s">
        <v>80</v>
      </c>
      <c r="P167" s="9" t="s">
        <v>81</v>
      </c>
      <c r="Q167" s="9" t="s">
        <v>82</v>
      </c>
      <c r="R167" s="49">
        <v>5.4166666666666669E-3</v>
      </c>
      <c r="S167" s="50">
        <v>4.7916666666666663E-3</v>
      </c>
      <c r="T167" s="50">
        <v>4.1666666666666666E-3</v>
      </c>
    </row>
    <row r="168" spans="1:32">
      <c r="A168" s="40">
        <v>25</v>
      </c>
      <c r="B168" s="40">
        <v>3920</v>
      </c>
      <c r="C168" s="40">
        <v>1</v>
      </c>
      <c r="D168" s="19">
        <f t="shared" ref="D168:F168" si="140">$B$168*(1+D167)</f>
        <v>3941.2333333333331</v>
      </c>
      <c r="E168" s="19">
        <f t="shared" si="140"/>
        <v>3938.7833333333338</v>
      </c>
      <c r="F168" s="19">
        <f t="shared" si="140"/>
        <v>3936.3333333333335</v>
      </c>
      <c r="H168" s="40">
        <v>24</v>
      </c>
      <c r="I168" s="40">
        <v>3920</v>
      </c>
      <c r="J168" s="40">
        <v>1</v>
      </c>
      <c r="K168" s="19">
        <f t="shared" ref="K168:M168" si="141">$I$168*(1+K167)</f>
        <v>3941.2333333333331</v>
      </c>
      <c r="L168" s="19">
        <f t="shared" si="141"/>
        <v>3938.7833333333338</v>
      </c>
      <c r="M168" s="19">
        <f t="shared" si="141"/>
        <v>3936.3333333333335</v>
      </c>
      <c r="O168" s="40">
        <v>23</v>
      </c>
      <c r="P168" s="40">
        <v>4293.3333329999996</v>
      </c>
      <c r="Q168" s="40">
        <v>1</v>
      </c>
      <c r="R168" s="19">
        <f t="shared" ref="R168:T168" si="142">$P$168*(1+R167)</f>
        <v>4316.5888885537497</v>
      </c>
      <c r="S168" s="19">
        <f t="shared" si="142"/>
        <v>4313.9055552206246</v>
      </c>
      <c r="T168" s="19">
        <f t="shared" si="142"/>
        <v>4311.2222218874995</v>
      </c>
    </row>
    <row r="169" spans="1:32">
      <c r="A169" s="40">
        <v>25</v>
      </c>
      <c r="C169" s="40">
        <v>2</v>
      </c>
      <c r="D169" s="19">
        <f t="shared" ref="D169:D179" si="143">($B$168+$D168)*(1+$D$167)</f>
        <v>7903.8150138888886</v>
      </c>
      <c r="E169" s="19">
        <f t="shared" ref="E169:E179" si="144">($B$168+$E168)*(1+$E$167)</f>
        <v>7896.440003472223</v>
      </c>
      <c r="F169" s="19">
        <f t="shared" ref="F169:F179" si="145">($B$168+$F168)*(1+$F$167)</f>
        <v>7889.0680555555564</v>
      </c>
      <c r="H169" s="40">
        <v>24</v>
      </c>
      <c r="J169" s="40">
        <v>2</v>
      </c>
      <c r="K169" s="19">
        <f t="shared" ref="K169:K179" si="146">($I$168+$K168)*(1+$K$167)</f>
        <v>7903.8150138888886</v>
      </c>
      <c r="L169" s="19">
        <f t="shared" ref="L169:L179" si="147">($I$168+$L168)*(1+$L$167)</f>
        <v>7896.440003472223</v>
      </c>
      <c r="M169" s="19">
        <f t="shared" ref="M169:M179" si="148">($I$168+$M168)*(1+$M$167)</f>
        <v>7889.0680555555564</v>
      </c>
      <c r="O169" s="40">
        <v>23</v>
      </c>
      <c r="Q169" s="40">
        <v>2</v>
      </c>
      <c r="R169" s="19">
        <f t="shared" ref="R169:R179" si="149">($P$168+$R168)*(1+$R$167)</f>
        <v>8656.5593002538317</v>
      </c>
      <c r="S169" s="19">
        <f t="shared" ref="S169:S179" si="150">($P$168+$S168)*(1+$S$167)</f>
        <v>8648.4819078933488</v>
      </c>
      <c r="T169" s="19">
        <f t="shared" ref="T169:T179" si="151">($P$168+$T168)*(1+$T$167)</f>
        <v>8640.4078696995293</v>
      </c>
    </row>
    <row r="170" spans="1:32">
      <c r="A170" s="40">
        <v>25</v>
      </c>
      <c r="C170" s="40">
        <v>3</v>
      </c>
      <c r="D170" s="19">
        <f t="shared" si="143"/>
        <v>11887.860678547453</v>
      </c>
      <c r="E170" s="19">
        <f t="shared" si="144"/>
        <v>11873.06044515553</v>
      </c>
      <c r="F170" s="19">
        <f t="shared" si="145"/>
        <v>11858.272505787038</v>
      </c>
      <c r="H170" s="40">
        <v>24</v>
      </c>
      <c r="J170" s="40">
        <v>3</v>
      </c>
      <c r="K170" s="19">
        <f t="shared" si="146"/>
        <v>11887.860678547453</v>
      </c>
      <c r="L170" s="19">
        <f t="shared" si="147"/>
        <v>11873.06044515553</v>
      </c>
      <c r="M170" s="19">
        <f t="shared" si="148"/>
        <v>11858.272505787038</v>
      </c>
      <c r="O170" s="40">
        <v>23</v>
      </c>
      <c r="Q170" s="40">
        <v>3</v>
      </c>
      <c r="R170" s="19">
        <f t="shared" si="149"/>
        <v>13020.037885017289</v>
      </c>
      <c r="S170" s="19">
        <f t="shared" si="150"/>
        <v>13003.828105589299</v>
      </c>
      <c r="T170" s="19">
        <f t="shared" si="151"/>
        <v>12987.63179104411</v>
      </c>
    </row>
    <row r="171" spans="1:32">
      <c r="A171" s="40">
        <v>25</v>
      </c>
      <c r="C171" s="40">
        <v>4</v>
      </c>
      <c r="D171" s="19">
        <f t="shared" si="143"/>
        <v>15893.486590556251</v>
      </c>
      <c r="E171" s="19">
        <f t="shared" si="144"/>
        <v>15868.735526455235</v>
      </c>
      <c r="F171" s="19">
        <f t="shared" si="145"/>
        <v>15844.015307894484</v>
      </c>
      <c r="H171" s="40">
        <v>24</v>
      </c>
      <c r="J171" s="40">
        <v>4</v>
      </c>
      <c r="K171" s="19">
        <f t="shared" si="146"/>
        <v>15893.486590556251</v>
      </c>
      <c r="L171" s="19">
        <f t="shared" si="147"/>
        <v>15868.735526455235</v>
      </c>
      <c r="M171" s="19">
        <f t="shared" si="148"/>
        <v>15844.015307894484</v>
      </c>
      <c r="O171" s="40">
        <v>23</v>
      </c>
      <c r="Q171" s="40">
        <v>4</v>
      </c>
      <c r="R171" s="19">
        <f t="shared" si="149"/>
        <v>17407.151978781549</v>
      </c>
      <c r="S171" s="19">
        <f t="shared" si="150"/>
        <v>17380.043670482541</v>
      </c>
      <c r="T171" s="19">
        <f t="shared" si="151"/>
        <v>17352.969145394294</v>
      </c>
    </row>
    <row r="172" spans="1:32">
      <c r="A172" s="40">
        <v>25</v>
      </c>
      <c r="C172" s="40">
        <v>5</v>
      </c>
      <c r="D172" s="19">
        <f t="shared" si="143"/>
        <v>19920.809642921762</v>
      </c>
      <c r="E172" s="19">
        <f t="shared" si="144"/>
        <v>19883.556550852834</v>
      </c>
      <c r="F172" s="19">
        <f t="shared" si="145"/>
        <v>19846.365371677381</v>
      </c>
      <c r="H172" s="40">
        <v>24</v>
      </c>
      <c r="J172" s="40">
        <v>5</v>
      </c>
      <c r="K172" s="19">
        <f t="shared" si="146"/>
        <v>19920.809642921762</v>
      </c>
      <c r="L172" s="19">
        <f t="shared" si="147"/>
        <v>19883.556550852834</v>
      </c>
      <c r="M172" s="19">
        <f t="shared" si="148"/>
        <v>19846.365371677381</v>
      </c>
      <c r="O172" s="40">
        <v>23</v>
      </c>
      <c r="Q172" s="40">
        <v>5</v>
      </c>
      <c r="R172" s="19">
        <f t="shared" si="149"/>
        <v>21818.029607220364</v>
      </c>
      <c r="S172" s="19">
        <f t="shared" si="150"/>
        <v>21777.228601624229</v>
      </c>
      <c r="T172" s="19">
        <f t="shared" si="151"/>
        <v>21736.495405387603</v>
      </c>
    </row>
    <row r="173" spans="1:32">
      <c r="A173" s="40">
        <v>25</v>
      </c>
      <c r="C173" s="40">
        <v>6</v>
      </c>
      <c r="D173" s="19">
        <f t="shared" si="143"/>
        <v>23969.947361820919</v>
      </c>
      <c r="E173" s="19">
        <f t="shared" si="144"/>
        <v>23917.615259325674</v>
      </c>
      <c r="F173" s="19">
        <f t="shared" si="145"/>
        <v>23865.391894059368</v>
      </c>
      <c r="H173" s="40">
        <v>24</v>
      </c>
      <c r="J173" s="40">
        <v>6</v>
      </c>
      <c r="K173" s="19">
        <f t="shared" si="146"/>
        <v>23969.947361820919</v>
      </c>
      <c r="L173" s="19">
        <f t="shared" si="147"/>
        <v>23917.615259325674</v>
      </c>
      <c r="M173" s="19">
        <f t="shared" si="148"/>
        <v>23865.391894059368</v>
      </c>
      <c r="O173" s="40">
        <v>23</v>
      </c>
      <c r="Q173" s="40">
        <v>6</v>
      </c>
      <c r="R173" s="19">
        <f t="shared" si="149"/>
        <v>26252.799489479887</v>
      </c>
      <c r="S173" s="19">
        <f t="shared" si="150"/>
        <v>26195.483377227636</v>
      </c>
      <c r="T173" s="19">
        <f t="shared" si="151"/>
        <v>26138.286358130881</v>
      </c>
    </row>
    <row r="174" spans="1:32">
      <c r="A174" s="40">
        <v>25</v>
      </c>
      <c r="C174" s="40">
        <v>7</v>
      </c>
      <c r="D174" s="19">
        <f t="shared" si="143"/>
        <v>28041.017910030783</v>
      </c>
      <c r="E174" s="19">
        <f t="shared" si="144"/>
        <v>27971.003832443279</v>
      </c>
      <c r="F174" s="19">
        <f t="shared" si="145"/>
        <v>27901.164360284616</v>
      </c>
      <c r="H174" s="40">
        <v>24</v>
      </c>
      <c r="J174" s="40">
        <v>7</v>
      </c>
      <c r="K174" s="19">
        <f t="shared" si="146"/>
        <v>28041.017910030783</v>
      </c>
      <c r="L174" s="19">
        <f t="shared" si="147"/>
        <v>27971.003832443279</v>
      </c>
      <c r="M174" s="19">
        <f t="shared" si="148"/>
        <v>27901.164360284616</v>
      </c>
      <c r="O174" s="40">
        <v>23</v>
      </c>
      <c r="Q174" s="40">
        <v>7</v>
      </c>
      <c r="R174" s="19">
        <f t="shared" si="149"/>
        <v>30711.591041934982</v>
      </c>
      <c r="S174" s="19">
        <f t="shared" si="150"/>
        <v>30634.908956964144</v>
      </c>
      <c r="T174" s="19">
        <f t="shared" si="151"/>
        <v>30558.418106510591</v>
      </c>
    </row>
    <row r="175" spans="1:32">
      <c r="A175" s="40">
        <v>25</v>
      </c>
      <c r="C175" s="40">
        <v>8</v>
      </c>
      <c r="D175" s="19">
        <f t="shared" si="143"/>
        <v>32134.140090376783</v>
      </c>
      <c r="E175" s="19">
        <f t="shared" si="144"/>
        <v>32043.81489247374</v>
      </c>
      <c r="F175" s="19">
        <f t="shared" si="145"/>
        <v>31953.752545119136</v>
      </c>
      <c r="H175" s="40">
        <v>24</v>
      </c>
      <c r="J175" s="40">
        <v>8</v>
      </c>
      <c r="K175" s="19">
        <f t="shared" si="146"/>
        <v>32134.140090376783</v>
      </c>
      <c r="L175" s="19">
        <f t="shared" si="147"/>
        <v>32043.81489247374</v>
      </c>
      <c r="M175" s="19">
        <f t="shared" si="148"/>
        <v>31953.752545119136</v>
      </c>
      <c r="O175" s="40">
        <v>23</v>
      </c>
      <c r="Q175" s="40">
        <v>8</v>
      </c>
      <c r="R175" s="19">
        <f t="shared" si="149"/>
        <v>35194.534381965881</v>
      </c>
      <c r="S175" s="19">
        <f t="shared" si="150"/>
        <v>35095.606784270225</v>
      </c>
      <c r="T175" s="19">
        <f t="shared" si="151"/>
        <v>34996.967070508552</v>
      </c>
    </row>
    <row r="176" spans="1:32">
      <c r="A176" s="40">
        <v>25</v>
      </c>
      <c r="C176" s="40">
        <v>9</v>
      </c>
      <c r="D176" s="19">
        <f t="shared" si="143"/>
        <v>36249.433349199651</v>
      </c>
      <c r="E176" s="19">
        <f t="shared" si="144"/>
        <v>36136.141505500178</v>
      </c>
      <c r="F176" s="19">
        <f t="shared" si="145"/>
        <v>36023.226514057125</v>
      </c>
      <c r="H176" s="40">
        <v>24</v>
      </c>
      <c r="J176" s="40">
        <v>9</v>
      </c>
      <c r="K176" s="19">
        <f t="shared" si="146"/>
        <v>36249.433349199651</v>
      </c>
      <c r="L176" s="19">
        <f t="shared" si="147"/>
        <v>36136.141505500178</v>
      </c>
      <c r="M176" s="19">
        <f t="shared" si="148"/>
        <v>36023.226514057125</v>
      </c>
      <c r="O176" s="40">
        <v>23</v>
      </c>
      <c r="Q176" s="40">
        <v>9</v>
      </c>
      <c r="R176" s="19">
        <f t="shared" si="149"/>
        <v>39701.760331755278</v>
      </c>
      <c r="S176" s="19">
        <f t="shared" si="150"/>
        <v>39577.678788665486</v>
      </c>
      <c r="T176" s="19">
        <f t="shared" si="151"/>
        <v>39454.009988523176</v>
      </c>
    </row>
    <row r="177" spans="1:20">
      <c r="A177" s="40">
        <v>25</v>
      </c>
      <c r="C177" s="40">
        <v>10</v>
      </c>
      <c r="D177" s="19">
        <f t="shared" si="143"/>
        <v>40387.017779841146</v>
      </c>
      <c r="E177" s="19">
        <f t="shared" si="144"/>
        <v>40248.077183547372</v>
      </c>
      <c r="F177" s="19">
        <f t="shared" si="145"/>
        <v>40109.656624532363</v>
      </c>
      <c r="H177" s="40">
        <v>24</v>
      </c>
      <c r="J177" s="40">
        <v>10</v>
      </c>
      <c r="K177" s="19">
        <f t="shared" si="146"/>
        <v>40387.017779841146</v>
      </c>
      <c r="L177" s="19">
        <f t="shared" si="147"/>
        <v>40248.077183547372</v>
      </c>
      <c r="M177" s="19">
        <f t="shared" si="148"/>
        <v>40109.656624532363</v>
      </c>
      <c r="O177" s="40">
        <v>23</v>
      </c>
      <c r="Q177" s="40">
        <v>10</v>
      </c>
      <c r="R177" s="19">
        <f t="shared" si="149"/>
        <v>44233.400422106039</v>
      </c>
      <c r="S177" s="19">
        <f t="shared" si="150"/>
        <v>44081.227388081803</v>
      </c>
      <c r="T177" s="19">
        <f t="shared" si="151"/>
        <v>43929.62391869619</v>
      </c>
    </row>
    <row r="178" spans="1:20">
      <c r="A178" s="40">
        <v>25</v>
      </c>
      <c r="C178" s="40">
        <v>11</v>
      </c>
      <c r="D178" s="19">
        <f t="shared" si="143"/>
        <v>44547.014126148621</v>
      </c>
      <c r="E178" s="19">
        <f t="shared" si="144"/>
        <v>44379.715886718543</v>
      </c>
      <c r="F178" s="19">
        <f t="shared" si="145"/>
        <v>44213.113527134577</v>
      </c>
      <c r="H178" s="40">
        <v>24</v>
      </c>
      <c r="J178" s="40">
        <v>11</v>
      </c>
      <c r="K178" s="19">
        <f t="shared" si="146"/>
        <v>44547.014126148621</v>
      </c>
      <c r="L178" s="19">
        <f t="shared" si="147"/>
        <v>44379.715886718543</v>
      </c>
      <c r="M178" s="19">
        <f t="shared" si="148"/>
        <v>44213.113527134577</v>
      </c>
      <c r="O178" s="40">
        <v>23</v>
      </c>
      <c r="Q178" s="40">
        <v>11</v>
      </c>
      <c r="R178" s="19">
        <f t="shared" si="149"/>
        <v>48789.586896279528</v>
      </c>
      <c r="S178" s="19">
        <f t="shared" si="150"/>
        <v>48606.355491203656</v>
      </c>
      <c r="T178" s="19">
        <f t="shared" si="151"/>
        <v>48423.886240244923</v>
      </c>
    </row>
    <row r="179" spans="1:20">
      <c r="A179" s="40">
        <v>25</v>
      </c>
      <c r="C179" s="40">
        <v>12</v>
      </c>
      <c r="D179" s="19">
        <f t="shared" si="143"/>
        <v>48729.54378599859</v>
      </c>
      <c r="E179" s="19">
        <f t="shared" si="144"/>
        <v>48531.15202534241</v>
      </c>
      <c r="F179" s="19">
        <f t="shared" si="145"/>
        <v>48333.668166830968</v>
      </c>
      <c r="H179" s="40">
        <v>24</v>
      </c>
      <c r="J179" s="40">
        <v>12</v>
      </c>
      <c r="K179" s="19">
        <f t="shared" si="146"/>
        <v>48729.54378599859</v>
      </c>
      <c r="L179" s="19">
        <f t="shared" si="147"/>
        <v>48531.15202534241</v>
      </c>
      <c r="M179" s="19">
        <f t="shared" si="148"/>
        <v>48333.668166830968</v>
      </c>
      <c r="O179" s="40">
        <v>23</v>
      </c>
      <c r="Q179" s="40">
        <v>12</v>
      </c>
      <c r="R179" s="19">
        <f t="shared" si="149"/>
        <v>53370.452713854793</v>
      </c>
      <c r="S179" s="19">
        <f t="shared" si="150"/>
        <v>53153.166499819636</v>
      </c>
      <c r="T179" s="19">
        <f t="shared" si="151"/>
        <v>52936.874654800115</v>
      </c>
    </row>
    <row r="180" spans="1:20">
      <c r="A180" s="40">
        <v>26</v>
      </c>
      <c r="B180" s="39">
        <f>B168*1.05</f>
        <v>4116</v>
      </c>
      <c r="C180" s="40">
        <v>13</v>
      </c>
      <c r="D180" s="19">
        <f t="shared" ref="D180:D191" si="152">($B$180+$D179)*(1+$D$167)</f>
        <v>53131.790481506083</v>
      </c>
      <c r="E180" s="19">
        <f t="shared" ref="E180:E191" si="153">($B$180+$E179)*(1+$E$167)</f>
        <v>52899.419628797179</v>
      </c>
      <c r="F180" s="19">
        <f t="shared" ref="F180:F191" si="154">($B$180+$F179)*(1+$F$167)</f>
        <v>52668.208450859427</v>
      </c>
      <c r="H180" s="40">
        <v>25</v>
      </c>
      <c r="I180" s="39">
        <f>I168*1.05</f>
        <v>4116</v>
      </c>
      <c r="J180" s="40">
        <v>13</v>
      </c>
      <c r="K180" s="19">
        <f t="shared" ref="K180:K191" si="155">($I$180+$K179)*(1+$K$167)</f>
        <v>53131.790481506083</v>
      </c>
      <c r="L180" s="19">
        <f t="shared" ref="L180:L191" si="156">($I$180+$L179)*(1+$L$167)</f>
        <v>52899.419628797179</v>
      </c>
      <c r="M180" s="19">
        <f t="shared" ref="M180:M191" si="157">($I$180+$M179)*(1+$M$167)</f>
        <v>52668.208450859427</v>
      </c>
      <c r="O180" s="40">
        <v>24</v>
      </c>
      <c r="P180" s="39">
        <f>P168*1.05</f>
        <v>4507.9999996500001</v>
      </c>
      <c r="Q180" s="40">
        <v>13</v>
      </c>
      <c r="R180" s="19">
        <f t="shared" ref="R180:R191" si="158">($P$180+$R179)*(1+$R$167)</f>
        <v>58191.960999036273</v>
      </c>
      <c r="S180" s="19">
        <f t="shared" ref="S180:S191" si="159">($P$180+$S179)*(1+$S$167)</f>
        <v>57937.459588946265</v>
      </c>
      <c r="T180" s="19">
        <f t="shared" ref="T180:T191" si="160">($P$180+$T179)*(1+$T$167)</f>
        <v>57684.228298843656</v>
      </c>
    </row>
    <row r="181" spans="1:20">
      <c r="A181" s="40">
        <v>26</v>
      </c>
      <c r="C181" s="40">
        <v>14</v>
      </c>
      <c r="D181" s="19">
        <f t="shared" si="152"/>
        <v>57557.882679947572</v>
      </c>
      <c r="E181" s="19">
        <f t="shared" si="153"/>
        <v>57288.618514518501</v>
      </c>
      <c r="F181" s="19">
        <f t="shared" si="154"/>
        <v>57020.809319404674</v>
      </c>
      <c r="H181" s="40">
        <v>25</v>
      </c>
      <c r="J181" s="40">
        <v>14</v>
      </c>
      <c r="K181" s="19">
        <f t="shared" si="155"/>
        <v>57557.882679947572</v>
      </c>
      <c r="L181" s="19">
        <f t="shared" si="156"/>
        <v>57288.618514518501</v>
      </c>
      <c r="M181" s="19">
        <f t="shared" si="157"/>
        <v>57020.809319404674</v>
      </c>
      <c r="O181" s="40">
        <v>24</v>
      </c>
      <c r="Q181" s="40">
        <v>14</v>
      </c>
      <c r="R181" s="19">
        <f t="shared" si="158"/>
        <v>63039.585787429154</v>
      </c>
      <c r="S181" s="19">
        <f t="shared" si="159"/>
        <v>62744.677415791622</v>
      </c>
      <c r="T181" s="19">
        <f t="shared" si="160"/>
        <v>62451.36258307071</v>
      </c>
    </row>
    <row r="182" spans="1:20">
      <c r="A182" s="40">
        <v>26</v>
      </c>
      <c r="C182" s="40">
        <v>15</v>
      </c>
      <c r="D182" s="19">
        <f t="shared" si="152"/>
        <v>62007.949544463954</v>
      </c>
      <c r="E182" s="19">
        <f t="shared" si="153"/>
        <v>61698.848978233909</v>
      </c>
      <c r="F182" s="19">
        <f t="shared" si="154"/>
        <v>61391.546024902193</v>
      </c>
      <c r="H182" s="40">
        <v>25</v>
      </c>
      <c r="J182" s="40">
        <v>15</v>
      </c>
      <c r="K182" s="19">
        <f t="shared" si="155"/>
        <v>62007.949544463954</v>
      </c>
      <c r="L182" s="19">
        <f t="shared" si="156"/>
        <v>61698.848978233909</v>
      </c>
      <c r="M182" s="19">
        <f t="shared" si="157"/>
        <v>61391.546024902193</v>
      </c>
      <c r="O182" s="40">
        <v>24</v>
      </c>
      <c r="Q182" s="40">
        <v>15</v>
      </c>
      <c r="R182" s="19">
        <f t="shared" si="158"/>
        <v>67913.468543425828</v>
      </c>
      <c r="S182" s="19">
        <f t="shared" si="159"/>
        <v>67574.929828057284</v>
      </c>
      <c r="T182" s="19">
        <f t="shared" si="160"/>
        <v>67238.359926815378</v>
      </c>
    </row>
    <row r="183" spans="1:20">
      <c r="A183" s="40">
        <v>26</v>
      </c>
      <c r="C183" s="40">
        <v>16</v>
      </c>
      <c r="D183" s="19">
        <f t="shared" si="152"/>
        <v>66482.120937829794</v>
      </c>
      <c r="E183" s="19">
        <f t="shared" si="153"/>
        <v>66130.211796254618</v>
      </c>
      <c r="F183" s="19">
        <f t="shared" si="154"/>
        <v>65780.494133339278</v>
      </c>
      <c r="H183" s="40">
        <v>25</v>
      </c>
      <c r="J183" s="40">
        <v>16</v>
      </c>
      <c r="K183" s="19">
        <f t="shared" si="155"/>
        <v>66482.120937829794</v>
      </c>
      <c r="L183" s="19">
        <f t="shared" si="156"/>
        <v>66130.211796254618</v>
      </c>
      <c r="M183" s="19">
        <f t="shared" si="157"/>
        <v>65780.494133339278</v>
      </c>
      <c r="O183" s="40">
        <v>24</v>
      </c>
      <c r="Q183" s="40">
        <v>16</v>
      </c>
      <c r="R183" s="19">
        <f t="shared" si="158"/>
        <v>72813.751497684148</v>
      </c>
      <c r="S183" s="19">
        <f t="shared" si="159"/>
        <v>72428.327199798383</v>
      </c>
      <c r="T183" s="19">
        <f t="shared" si="160"/>
        <v>72045.303092825648</v>
      </c>
    </row>
    <row r="184" spans="1:20">
      <c r="A184" s="40">
        <v>26</v>
      </c>
      <c r="C184" s="40">
        <v>17</v>
      </c>
      <c r="D184" s="19">
        <f t="shared" si="152"/>
        <v>70980.527426243032</v>
      </c>
      <c r="E184" s="19">
        <f t="shared" si="153"/>
        <v>70582.80822777834</v>
      </c>
      <c r="F184" s="19">
        <f t="shared" si="154"/>
        <v>70187.729525561517</v>
      </c>
      <c r="H184" s="40">
        <v>25</v>
      </c>
      <c r="J184" s="40">
        <v>17</v>
      </c>
      <c r="K184" s="19">
        <f t="shared" si="155"/>
        <v>70980.527426243032</v>
      </c>
      <c r="L184" s="19">
        <f t="shared" si="156"/>
        <v>70582.80822777834</v>
      </c>
      <c r="M184" s="19">
        <f t="shared" si="157"/>
        <v>70187.729525561517</v>
      </c>
      <c r="O184" s="40">
        <v>24</v>
      </c>
      <c r="Q184" s="40">
        <v>17</v>
      </c>
      <c r="R184" s="19">
        <f t="shared" si="158"/>
        <v>77740.577651278043</v>
      </c>
      <c r="S184" s="19">
        <f t="shared" si="159"/>
        <v>77304.980433945748</v>
      </c>
      <c r="T184" s="19">
        <f t="shared" si="160"/>
        <v>76872.275188694286</v>
      </c>
    </row>
    <row r="185" spans="1:20">
      <c r="A185" s="40">
        <v>26</v>
      </c>
      <c r="C185" s="40">
        <v>18</v>
      </c>
      <c r="D185" s="19">
        <f t="shared" si="152"/>
        <v>75503.300283135177</v>
      </c>
      <c r="E185" s="19">
        <f t="shared" si="153"/>
        <v>75056.740017203119</v>
      </c>
      <c r="F185" s="19">
        <f t="shared" si="154"/>
        <v>74613.328398584694</v>
      </c>
      <c r="H185" s="40">
        <v>25</v>
      </c>
      <c r="J185" s="40">
        <v>18</v>
      </c>
      <c r="K185" s="19">
        <f t="shared" si="155"/>
        <v>75503.300283135177</v>
      </c>
      <c r="L185" s="19">
        <f t="shared" si="156"/>
        <v>75056.740017203119</v>
      </c>
      <c r="M185" s="19">
        <f t="shared" si="157"/>
        <v>74613.328398584694</v>
      </c>
      <c r="O185" s="40">
        <v>24</v>
      </c>
      <c r="Q185" s="40">
        <v>18</v>
      </c>
      <c r="R185" s="19">
        <f t="shared" si="158"/>
        <v>82694.090779870559</v>
      </c>
      <c r="S185" s="19">
        <f t="shared" si="159"/>
        <v>82205.000964840059</v>
      </c>
      <c r="T185" s="19">
        <f t="shared" si="160"/>
        <v>81719.359668295714</v>
      </c>
    </row>
    <row r="186" spans="1:20">
      <c r="A186" s="40">
        <v>26</v>
      </c>
      <c r="C186" s="40">
        <v>19</v>
      </c>
      <c r="D186" s="19">
        <f t="shared" si="152"/>
        <v>80050.57149300215</v>
      </c>
      <c r="E186" s="19">
        <f t="shared" si="153"/>
        <v>79552.10939645223</v>
      </c>
      <c r="F186" s="19">
        <f t="shared" si="154"/>
        <v>79057.36726691213</v>
      </c>
      <c r="H186" s="40">
        <v>25</v>
      </c>
      <c r="J186" s="40">
        <v>19</v>
      </c>
      <c r="K186" s="19">
        <f t="shared" si="155"/>
        <v>80050.57149300215</v>
      </c>
      <c r="L186" s="19">
        <f t="shared" si="156"/>
        <v>79552.10939645223</v>
      </c>
      <c r="M186" s="19">
        <f t="shared" si="157"/>
        <v>79057.36726691213</v>
      </c>
      <c r="O186" s="40">
        <v>24</v>
      </c>
      <c r="Q186" s="40">
        <v>19</v>
      </c>
      <c r="R186" s="19">
        <f t="shared" si="158"/>
        <v>87674.435437909618</v>
      </c>
      <c r="S186" s="19">
        <f t="shared" si="159"/>
        <v>87128.500760778246</v>
      </c>
      <c r="T186" s="19">
        <f t="shared" si="160"/>
        <v>86586.640333228817</v>
      </c>
    </row>
    <row r="187" spans="1:20">
      <c r="A187" s="40">
        <v>26</v>
      </c>
      <c r="C187" s="40">
        <v>20</v>
      </c>
      <c r="D187" s="19">
        <f t="shared" si="152"/>
        <v>84622.473755255909</v>
      </c>
      <c r="E187" s="19">
        <f t="shared" si="153"/>
        <v>84069.01908731024</v>
      </c>
      <c r="F187" s="19">
        <f t="shared" si="154"/>
        <v>83519.922963857593</v>
      </c>
      <c r="H187" s="40">
        <v>25</v>
      </c>
      <c r="J187" s="40">
        <v>20</v>
      </c>
      <c r="K187" s="19">
        <f t="shared" si="155"/>
        <v>84622.473755255909</v>
      </c>
      <c r="L187" s="19">
        <f t="shared" si="156"/>
        <v>84069.01908731024</v>
      </c>
      <c r="M187" s="19">
        <f t="shared" si="157"/>
        <v>83519.922963857593</v>
      </c>
      <c r="O187" s="40">
        <v>24</v>
      </c>
      <c r="Q187" s="40">
        <v>20</v>
      </c>
      <c r="R187" s="19">
        <f t="shared" si="158"/>
        <v>92681.756962846397</v>
      </c>
      <c r="S187" s="19">
        <f t="shared" si="159"/>
        <v>92075.592326571976</v>
      </c>
      <c r="T187" s="19">
        <f t="shared" si="160"/>
        <v>91474.201334265803</v>
      </c>
    </row>
    <row r="188" spans="1:20">
      <c r="A188" s="40">
        <v>26</v>
      </c>
      <c r="C188" s="40">
        <v>21</v>
      </c>
      <c r="D188" s="19">
        <f t="shared" si="152"/>
        <v>89219.140488096877</v>
      </c>
      <c r="E188" s="19">
        <f t="shared" si="153"/>
        <v>88607.57230377027</v>
      </c>
      <c r="F188" s="19">
        <f t="shared" si="154"/>
        <v>88001.072642873667</v>
      </c>
      <c r="H188" s="40">
        <v>25</v>
      </c>
      <c r="J188" s="40">
        <v>21</v>
      </c>
      <c r="K188" s="19">
        <f t="shared" si="155"/>
        <v>89219.140488096877</v>
      </c>
      <c r="L188" s="19">
        <f t="shared" si="156"/>
        <v>88607.57230377027</v>
      </c>
      <c r="M188" s="19">
        <f t="shared" si="157"/>
        <v>88001.072642873667</v>
      </c>
      <c r="O188" s="40">
        <v>24</v>
      </c>
      <c r="Q188" s="40">
        <v>21</v>
      </c>
      <c r="R188" s="19">
        <f t="shared" si="158"/>
        <v>97716.201479376585</v>
      </c>
      <c r="S188" s="19">
        <f t="shared" si="159"/>
        <v>97046.388706118465</v>
      </c>
      <c r="T188" s="19">
        <f t="shared" si="160"/>
        <v>96382.127172807115</v>
      </c>
    </row>
    <row r="189" spans="1:20">
      <c r="A189" s="40">
        <v>26</v>
      </c>
      <c r="C189" s="40">
        <v>22</v>
      </c>
      <c r="D189" s="19">
        <f t="shared" si="152"/>
        <v>93840.705832407402</v>
      </c>
      <c r="E189" s="19">
        <f t="shared" si="153"/>
        <v>93167.872754392505</v>
      </c>
      <c r="F189" s="19">
        <f t="shared" si="154"/>
        <v>92500.893778885642</v>
      </c>
      <c r="H189" s="40">
        <v>25</v>
      </c>
      <c r="J189" s="40">
        <v>22</v>
      </c>
      <c r="K189" s="19">
        <f t="shared" si="155"/>
        <v>93840.705832407402</v>
      </c>
      <c r="L189" s="19">
        <f t="shared" si="156"/>
        <v>93167.872754392505</v>
      </c>
      <c r="M189" s="19">
        <f t="shared" si="157"/>
        <v>92500.893778885642</v>
      </c>
      <c r="O189" s="40">
        <v>24</v>
      </c>
      <c r="Q189" s="40">
        <v>22</v>
      </c>
      <c r="R189" s="19">
        <f t="shared" si="158"/>
        <v>102777.91590370463</v>
      </c>
      <c r="S189" s="19">
        <f t="shared" si="159"/>
        <v>102041.00348498361</v>
      </c>
      <c r="T189" s="19">
        <f t="shared" si="160"/>
        <v>101310.50270234235</v>
      </c>
    </row>
    <row r="190" spans="1:20">
      <c r="A190" s="40">
        <v>26</v>
      </c>
      <c r="C190" s="40">
        <v>23</v>
      </c>
      <c r="D190" s="19">
        <f t="shared" si="152"/>
        <v>98487.304655666274</v>
      </c>
      <c r="E190" s="19">
        <f t="shared" si="153"/>
        <v>97750.024644673977</v>
      </c>
      <c r="F190" s="19">
        <f t="shared" si="154"/>
        <v>97019.464169630999</v>
      </c>
      <c r="H190" s="40">
        <v>25</v>
      </c>
      <c r="J190" s="40">
        <v>23</v>
      </c>
      <c r="K190" s="19">
        <f t="shared" si="155"/>
        <v>98487.304655666274</v>
      </c>
      <c r="L190" s="19">
        <f t="shared" si="156"/>
        <v>97750.024644673977</v>
      </c>
      <c r="M190" s="19">
        <f t="shared" si="157"/>
        <v>97019.464169630999</v>
      </c>
      <c r="O190" s="40">
        <v>24</v>
      </c>
      <c r="Q190" s="40">
        <v>23</v>
      </c>
      <c r="R190" s="19">
        <f t="shared" si="158"/>
        <v>107867.04794783113</v>
      </c>
      <c r="S190" s="19">
        <f t="shared" si="159"/>
        <v>107059.55079299748</v>
      </c>
      <c r="T190" s="19">
        <f t="shared" si="160"/>
        <v>106259.41312991732</v>
      </c>
    </row>
    <row r="191" spans="1:20">
      <c r="A191" s="40">
        <v>26</v>
      </c>
      <c r="C191" s="40">
        <v>24</v>
      </c>
      <c r="D191" s="19">
        <f t="shared" si="152"/>
        <v>103159.07255588446</v>
      </c>
      <c r="E191" s="19">
        <f t="shared" si="153"/>
        <v>102354.13267942972</v>
      </c>
      <c r="F191" s="19">
        <f t="shared" si="154"/>
        <v>101556.86193700446</v>
      </c>
      <c r="H191" s="40">
        <v>25</v>
      </c>
      <c r="J191" s="40">
        <v>24</v>
      </c>
      <c r="K191" s="19">
        <f t="shared" si="155"/>
        <v>103159.07255588446</v>
      </c>
      <c r="L191" s="19">
        <f t="shared" si="156"/>
        <v>102354.13267942972</v>
      </c>
      <c r="M191" s="19">
        <f t="shared" si="157"/>
        <v>101556.86193700446</v>
      </c>
      <c r="O191" s="40">
        <v>24</v>
      </c>
      <c r="Q191" s="40">
        <v>24</v>
      </c>
      <c r="R191" s="19">
        <f t="shared" si="158"/>
        <v>112983.74612386331</v>
      </c>
      <c r="S191" s="19">
        <f t="shared" si="159"/>
        <v>112102.14530686226</v>
      </c>
      <c r="T191" s="19">
        <f t="shared" si="160"/>
        <v>111228.94401760718</v>
      </c>
    </row>
    <row r="192" spans="1:20">
      <c r="A192" s="40">
        <v>27</v>
      </c>
      <c r="B192" s="39">
        <f>1.05*B180</f>
        <v>4321.8</v>
      </c>
      <c r="C192" s="40">
        <v>25</v>
      </c>
      <c r="D192" s="19">
        <f t="shared" ref="D192:D203" si="161">($B$192+$D191)*(1+$D$167)</f>
        <v>108063.06061556216</v>
      </c>
      <c r="E192" s="19">
        <f t="shared" ref="E192:E203" si="162">($B$192+$E191)*(1+$E$167)</f>
        <v>107187.08819018533</v>
      </c>
      <c r="H192" s="40">
        <v>26</v>
      </c>
      <c r="I192" s="39">
        <f>I180*1.05</f>
        <v>4321.8</v>
      </c>
      <c r="J192" s="40">
        <v>25</v>
      </c>
      <c r="K192" s="19">
        <f t="shared" ref="K192:K203" si="163">($I$192+$K191)*(1+$K$167)</f>
        <v>108063.06061556216</v>
      </c>
      <c r="L192" s="19">
        <f t="shared" ref="L192:L203" si="164">($I$192+$L191)*(1+$L$167)</f>
        <v>107187.08819018533</v>
      </c>
      <c r="O192" s="40">
        <v>25</v>
      </c>
      <c r="P192" s="39">
        <f>1.05*P180</f>
        <v>4733.3999996325001</v>
      </c>
      <c r="Q192" s="40">
        <v>25</v>
      </c>
      <c r="R192" s="19">
        <f t="shared" ref="R192:R203" si="165">($P$192+$R191)*(1+$R$167)</f>
        <v>118354.78066499808</v>
      </c>
      <c r="S192" s="19">
        <f t="shared" ref="S192:S203" si="166">($P$192+$S191)*(1+$S$167)</f>
        <v>117395.38229442172</v>
      </c>
    </row>
    <row r="193" spans="1:19">
      <c r="A193" s="40">
        <v>27</v>
      </c>
      <c r="C193" s="40">
        <v>26</v>
      </c>
      <c r="D193" s="19">
        <f t="shared" si="161"/>
        <v>112993.61194389645</v>
      </c>
      <c r="E193" s="19">
        <f t="shared" si="162"/>
        <v>112043.20161276331</v>
      </c>
      <c r="H193" s="40">
        <v>26</v>
      </c>
      <c r="J193" s="40">
        <v>26</v>
      </c>
      <c r="K193" s="19">
        <f t="shared" si="163"/>
        <v>112993.61194389645</v>
      </c>
      <c r="L193" s="19">
        <f t="shared" si="164"/>
        <v>112043.20161276331</v>
      </c>
      <c r="O193" s="40">
        <v>25</v>
      </c>
      <c r="Q193" s="40">
        <v>26</v>
      </c>
      <c r="R193" s="19">
        <f t="shared" si="165"/>
        <v>123754.90830989732</v>
      </c>
      <c r="S193" s="19">
        <f t="shared" si="166"/>
        <v>122713.98270921325</v>
      </c>
    </row>
    <row r="194" spans="1:19">
      <c r="A194" s="40">
        <v>27</v>
      </c>
      <c r="C194" s="40">
        <v>27</v>
      </c>
      <c r="D194" s="19">
        <f t="shared" si="161"/>
        <v>117950.87042525923</v>
      </c>
      <c r="E194" s="19">
        <f t="shared" si="162"/>
        <v>116922.58391215782</v>
      </c>
      <c r="H194" s="40">
        <v>26</v>
      </c>
      <c r="J194" s="40">
        <v>27</v>
      </c>
      <c r="K194" s="19">
        <f t="shared" si="163"/>
        <v>117950.87042525923</v>
      </c>
      <c r="L194" s="19">
        <f t="shared" si="164"/>
        <v>116922.58391215782</v>
      </c>
      <c r="O194" s="40">
        <v>25</v>
      </c>
      <c r="Q194" s="40">
        <v>27</v>
      </c>
      <c r="R194" s="19">
        <f t="shared" si="165"/>
        <v>129184.28664620644</v>
      </c>
      <c r="S194" s="19">
        <f t="shared" si="166"/>
        <v>128058.06808432564</v>
      </c>
    </row>
    <row r="195" spans="1:19">
      <c r="A195" s="40">
        <v>27</v>
      </c>
      <c r="C195" s="40">
        <v>28</v>
      </c>
      <c r="D195" s="19">
        <f t="shared" si="161"/>
        <v>122934.98072339605</v>
      </c>
      <c r="E195" s="19">
        <f t="shared" si="162"/>
        <v>121825.34658507025</v>
      </c>
      <c r="H195" s="40">
        <v>26</v>
      </c>
      <c r="J195" s="40">
        <v>28</v>
      </c>
      <c r="K195" s="19">
        <f t="shared" si="163"/>
        <v>122934.98072339605</v>
      </c>
      <c r="L195" s="19">
        <f t="shared" si="164"/>
        <v>121825.34658507025</v>
      </c>
      <c r="O195" s="40">
        <v>25</v>
      </c>
      <c r="Q195" s="40">
        <v>28</v>
      </c>
      <c r="R195" s="19">
        <f t="shared" si="165"/>
        <v>134643.07411517057</v>
      </c>
      <c r="S195" s="19">
        <f t="shared" si="166"/>
        <v>133427.76053519378</v>
      </c>
    </row>
    <row r="196" spans="1:19">
      <c r="A196" s="40">
        <v>27</v>
      </c>
      <c r="C196" s="40">
        <v>29</v>
      </c>
      <c r="D196" s="19">
        <f t="shared" si="161"/>
        <v>127946.08828564777</v>
      </c>
      <c r="E196" s="19">
        <f t="shared" si="162"/>
        <v>126751.60166245706</v>
      </c>
      <c r="H196" s="40">
        <v>26</v>
      </c>
      <c r="J196" s="40">
        <v>29</v>
      </c>
      <c r="K196" s="19">
        <f t="shared" si="163"/>
        <v>127946.08828564777</v>
      </c>
      <c r="L196" s="19">
        <f t="shared" si="164"/>
        <v>126751.60166245706</v>
      </c>
      <c r="O196" s="40">
        <v>25</v>
      </c>
      <c r="Q196" s="40">
        <v>29</v>
      </c>
      <c r="R196" s="19">
        <f t="shared" si="165"/>
        <v>140131.43001625824</v>
      </c>
      <c r="S196" s="19">
        <f t="shared" si="166"/>
        <v>138823.18276238901</v>
      </c>
    </row>
    <row r="197" spans="1:19">
      <c r="A197" s="40">
        <v>27</v>
      </c>
      <c r="C197" s="40">
        <v>30</v>
      </c>
      <c r="D197" s="19">
        <f t="shared" si="161"/>
        <v>132984.339347195</v>
      </c>
      <c r="E197" s="19">
        <f t="shared" si="162"/>
        <v>131701.46171208969</v>
      </c>
      <c r="H197" s="40">
        <v>26</v>
      </c>
      <c r="J197" s="40">
        <v>30</v>
      </c>
      <c r="K197" s="19">
        <f t="shared" si="163"/>
        <v>132984.339347195</v>
      </c>
      <c r="L197" s="19">
        <f t="shared" si="164"/>
        <v>131701.46171208969</v>
      </c>
      <c r="O197" s="40">
        <v>25</v>
      </c>
      <c r="Q197" s="40">
        <v>30</v>
      </c>
      <c r="R197" s="19">
        <f t="shared" si="165"/>
        <v>145649.51451181015</v>
      </c>
      <c r="S197" s="19">
        <f t="shared" si="166"/>
        <v>144244.45805442287</v>
      </c>
    </row>
    <row r="198" spans="1:19">
      <c r="A198" s="40">
        <v>27</v>
      </c>
      <c r="C198" s="40">
        <v>31</v>
      </c>
      <c r="D198" s="19">
        <f t="shared" si="161"/>
        <v>138049.88093532561</v>
      </c>
      <c r="E198" s="19">
        <f t="shared" si="162"/>
        <v>136675.0398411268</v>
      </c>
      <c r="H198" s="40">
        <v>26</v>
      </c>
      <c r="J198" s="40">
        <v>31</v>
      </c>
      <c r="K198" s="19">
        <f t="shared" si="163"/>
        <v>138049.88093532561</v>
      </c>
      <c r="L198" s="19">
        <f t="shared" si="164"/>
        <v>136675.0398411268</v>
      </c>
      <c r="O198" s="40">
        <v>25</v>
      </c>
      <c r="Q198" s="40">
        <v>31</v>
      </c>
      <c r="R198" s="19">
        <f t="shared" si="165"/>
        <v>151197.48863171297</v>
      </c>
      <c r="S198" s="19">
        <f t="shared" si="166"/>
        <v>149691.7102905644</v>
      </c>
    </row>
    <row r="199" spans="1:19">
      <c r="A199" s="40">
        <v>27</v>
      </c>
      <c r="C199" s="40">
        <v>32</v>
      </c>
      <c r="D199" s="19">
        <f t="shared" si="161"/>
        <v>143142.86087372527</v>
      </c>
      <c r="E199" s="19">
        <f t="shared" si="162"/>
        <v>141672.44969869885</v>
      </c>
      <c r="H199" s="40">
        <v>26</v>
      </c>
      <c r="J199" s="40">
        <v>32</v>
      </c>
      <c r="K199" s="19">
        <f t="shared" si="163"/>
        <v>143142.86087372527</v>
      </c>
      <c r="L199" s="19">
        <f t="shared" si="164"/>
        <v>141672.44969869885</v>
      </c>
      <c r="O199" s="40">
        <v>25</v>
      </c>
      <c r="Q199" s="40">
        <v>32</v>
      </c>
      <c r="R199" s="19">
        <f t="shared" si="165"/>
        <v>156775.51427809859</v>
      </c>
      <c r="S199" s="19">
        <f t="shared" si="166"/>
        <v>155165.06394367077</v>
      </c>
    </row>
    <row r="200" spans="1:19">
      <c r="A200" s="40">
        <v>27</v>
      </c>
      <c r="C200" s="40">
        <v>33</v>
      </c>
      <c r="D200" s="19">
        <f t="shared" si="161"/>
        <v>148263.42778679126</v>
      </c>
      <c r="E200" s="19">
        <f t="shared" si="162"/>
        <v>146693.80547850512</v>
      </c>
      <c r="H200" s="40">
        <v>26</v>
      </c>
      <c r="J200" s="40">
        <v>33</v>
      </c>
      <c r="K200" s="19">
        <f t="shared" si="163"/>
        <v>148263.42778679126</v>
      </c>
      <c r="L200" s="19">
        <f t="shared" si="164"/>
        <v>146693.80547850512</v>
      </c>
      <c r="O200" s="40">
        <v>25</v>
      </c>
      <c r="Q200" s="40">
        <v>33</v>
      </c>
      <c r="R200" s="19">
        <f t="shared" si="165"/>
        <v>162383.75423006879</v>
      </c>
      <c r="S200" s="19">
        <f t="shared" si="166"/>
        <v>160664.6440830316</v>
      </c>
    </row>
    <row r="201" spans="1:19">
      <c r="A201" s="40">
        <v>27</v>
      </c>
      <c r="C201" s="40">
        <v>34</v>
      </c>
      <c r="D201" s="19">
        <f t="shared" si="161"/>
        <v>153411.73110396971</v>
      </c>
      <c r="E201" s="19">
        <f t="shared" si="162"/>
        <v>151739.22192142296</v>
      </c>
      <c r="H201" s="40">
        <v>26</v>
      </c>
      <c r="J201" s="40">
        <v>34</v>
      </c>
      <c r="K201" s="19">
        <f t="shared" si="163"/>
        <v>153411.73110396971</v>
      </c>
      <c r="L201" s="19">
        <f t="shared" si="164"/>
        <v>151739.22192142296</v>
      </c>
      <c r="O201" s="40">
        <v>25</v>
      </c>
      <c r="Q201" s="40">
        <v>34</v>
      </c>
      <c r="R201" s="19">
        <f t="shared" si="165"/>
        <v>168022.37214844549</v>
      </c>
      <c r="S201" s="19">
        <f t="shared" si="166"/>
        <v>166190.57637722688</v>
      </c>
    </row>
    <row r="202" spans="1:19">
      <c r="A202" s="40">
        <v>27</v>
      </c>
      <c r="C202" s="40">
        <v>35</v>
      </c>
      <c r="D202" s="19">
        <f t="shared" si="161"/>
        <v>158587.92106411621</v>
      </c>
      <c r="E202" s="19">
        <f t="shared" si="162"/>
        <v>156808.81431812976</v>
      </c>
      <c r="H202" s="40">
        <v>26</v>
      </c>
      <c r="J202" s="40">
        <v>35</v>
      </c>
      <c r="K202" s="19">
        <f t="shared" si="163"/>
        <v>158587.92106411621</v>
      </c>
      <c r="L202" s="19">
        <f t="shared" si="164"/>
        <v>156808.81431812976</v>
      </c>
      <c r="O202" s="40">
        <v>25</v>
      </c>
      <c r="Q202" s="40">
        <v>35</v>
      </c>
      <c r="R202" s="19">
        <f t="shared" si="165"/>
        <v>173691.53258054674</v>
      </c>
      <c r="S202" s="19">
        <f t="shared" si="166"/>
        <v>171742.98709699852</v>
      </c>
    </row>
    <row r="203" spans="1:19">
      <c r="A203" s="40">
        <v>27</v>
      </c>
      <c r="C203" s="40">
        <v>36</v>
      </c>
      <c r="D203" s="19">
        <f t="shared" si="161"/>
        <v>163792.14871988015</v>
      </c>
      <c r="E203" s="19">
        <f t="shared" si="162"/>
        <v>161902.69851173746</v>
      </c>
      <c r="H203" s="40">
        <v>26</v>
      </c>
      <c r="J203" s="40">
        <v>36</v>
      </c>
      <c r="K203" s="19">
        <f t="shared" si="163"/>
        <v>163792.14871988015</v>
      </c>
      <c r="L203" s="19">
        <f t="shared" si="164"/>
        <v>161902.69851173746</v>
      </c>
      <c r="O203" s="40">
        <v>25</v>
      </c>
      <c r="Q203" s="40">
        <v>36</v>
      </c>
      <c r="R203" s="19">
        <f t="shared" si="165"/>
        <v>179391.40096498854</v>
      </c>
      <c r="S203" s="19">
        <f t="shared" si="166"/>
        <v>177322.00311813573</v>
      </c>
    </row>
    <row r="204" spans="1:19">
      <c r="A204" s="40">
        <v>28</v>
      </c>
      <c r="B204" s="39">
        <f>1.05*B192</f>
        <v>4537.8900000000003</v>
      </c>
      <c r="C204" s="40">
        <v>37</v>
      </c>
      <c r="D204" s="19">
        <f t="shared" ref="D204:D215" si="167">($B$204+$D203)*(1+$D$167)</f>
        <v>169241.82642961285</v>
      </c>
      <c r="H204" s="40">
        <v>27</v>
      </c>
      <c r="I204" s="39">
        <f>I192*1.05</f>
        <v>4537.8900000000003</v>
      </c>
      <c r="J204" s="40">
        <v>37</v>
      </c>
      <c r="K204" s="19">
        <f t="shared" ref="K204:K215" si="168">($I$204+$K203)*(1+$K$167)</f>
        <v>169241.82642961285</v>
      </c>
      <c r="O204" s="40">
        <v>26</v>
      </c>
      <c r="P204" s="39">
        <f>1.05*P192</f>
        <v>4970.0699996141257</v>
      </c>
      <c r="Q204" s="40">
        <v>37</v>
      </c>
      <c r="R204" s="19">
        <f t="shared" ref="R204:R215" si="169">($P$204+$R203)*(1+$R$167)</f>
        <v>185360.09559899426</v>
      </c>
    </row>
    <row r="205" spans="1:19">
      <c r="A205" s="40">
        <v>28</v>
      </c>
      <c r="C205" s="40">
        <v>38</v>
      </c>
      <c r="D205" s="19">
        <f t="shared" si="167"/>
        <v>174721.02322693993</v>
      </c>
      <c r="H205" s="40">
        <v>27</v>
      </c>
      <c r="J205" s="40">
        <v>38</v>
      </c>
      <c r="K205" s="19">
        <f t="shared" si="168"/>
        <v>174721.02322693993</v>
      </c>
      <c r="O205" s="40">
        <v>26</v>
      </c>
      <c r="Q205" s="40">
        <v>38</v>
      </c>
      <c r="R205" s="19">
        <f t="shared" si="169"/>
        <v>191361.12066226749</v>
      </c>
    </row>
    <row r="206" spans="1:19">
      <c r="A206" s="40">
        <v>28</v>
      </c>
      <c r="C206" s="40">
        <v>39</v>
      </c>
      <c r="D206" s="19">
        <f t="shared" si="167"/>
        <v>180229.89900691918</v>
      </c>
      <c r="H206" s="40">
        <v>27</v>
      </c>
      <c r="J206" s="40">
        <v>39</v>
      </c>
      <c r="K206" s="19">
        <f t="shared" si="168"/>
        <v>180229.89900691918</v>
      </c>
      <c r="O206" s="40">
        <v>26</v>
      </c>
      <c r="Q206" s="40">
        <v>39</v>
      </c>
      <c r="R206" s="19">
        <f t="shared" si="169"/>
        <v>197394.6512779668</v>
      </c>
    </row>
    <row r="207" spans="1:19">
      <c r="A207" s="40">
        <v>28</v>
      </c>
      <c r="C207" s="40">
        <v>40</v>
      </c>
      <c r="D207" s="19">
        <f t="shared" si="167"/>
        <v>185768.61453070666</v>
      </c>
      <c r="H207" s="40">
        <v>27</v>
      </c>
      <c r="J207" s="40">
        <v>40</v>
      </c>
      <c r="K207" s="19">
        <f t="shared" si="168"/>
        <v>185768.61453070666</v>
      </c>
      <c r="O207" s="40">
        <v>26</v>
      </c>
      <c r="Q207" s="40">
        <v>40</v>
      </c>
      <c r="R207" s="19">
        <f t="shared" si="169"/>
        <v>203460.86351783448</v>
      </c>
    </row>
    <row r="208" spans="1:19">
      <c r="A208" s="40">
        <v>28</v>
      </c>
      <c r="C208" s="40">
        <v>41</v>
      </c>
      <c r="D208" s="19">
        <f t="shared" si="167"/>
        <v>191337.33143024798</v>
      </c>
      <c r="H208" s="40">
        <v>27</v>
      </c>
      <c r="J208" s="40">
        <v>41</v>
      </c>
      <c r="K208" s="19">
        <f t="shared" si="168"/>
        <v>191337.33143024798</v>
      </c>
      <c r="O208" s="40">
        <v>26</v>
      </c>
      <c r="Q208" s="40">
        <v>41</v>
      </c>
      <c r="R208" s="19">
        <f t="shared" si="169"/>
        <v>209559.93440733477</v>
      </c>
    </row>
    <row r="209" spans="1:18">
      <c r="A209" s="40">
        <v>28</v>
      </c>
      <c r="C209" s="40">
        <v>42</v>
      </c>
      <c r="D209" s="19">
        <f t="shared" si="167"/>
        <v>196936.21221299516</v>
      </c>
      <c r="H209" s="40">
        <v>27</v>
      </c>
      <c r="J209" s="40">
        <v>42</v>
      </c>
      <c r="K209" s="19">
        <f t="shared" si="168"/>
        <v>196936.21221299516</v>
      </c>
      <c r="O209" s="40">
        <v>26</v>
      </c>
      <c r="Q209" s="40">
        <v>42</v>
      </c>
      <c r="R209" s="19">
        <f t="shared" si="169"/>
        <v>215692.04193081986</v>
      </c>
    </row>
    <row r="210" spans="1:18">
      <c r="A210" s="40">
        <v>28</v>
      </c>
      <c r="C210" s="40">
        <v>43</v>
      </c>
      <c r="D210" s="19">
        <f t="shared" si="167"/>
        <v>202565.4202666489</v>
      </c>
      <c r="H210" s="40">
        <v>27</v>
      </c>
      <c r="J210" s="40">
        <v>43</v>
      </c>
      <c r="K210" s="19">
        <f t="shared" si="168"/>
        <v>202565.4202666489</v>
      </c>
      <c r="O210" s="40">
        <v>26</v>
      </c>
      <c r="Q210" s="40">
        <v>43</v>
      </c>
      <c r="R210" s="19">
        <f t="shared" si="169"/>
        <v>221857.36503672382</v>
      </c>
    </row>
    <row r="211" spans="1:18">
      <c r="A211" s="40">
        <v>28</v>
      </c>
      <c r="C211" s="40">
        <v>44</v>
      </c>
      <c r="D211" s="19">
        <f t="shared" si="167"/>
        <v>208225.11986392658</v>
      </c>
      <c r="H211" s="40">
        <v>27</v>
      </c>
      <c r="J211" s="40">
        <v>44</v>
      </c>
      <c r="K211" s="19">
        <f t="shared" si="168"/>
        <v>208225.11986392658</v>
      </c>
      <c r="O211" s="40">
        <v>26</v>
      </c>
      <c r="Q211" s="40">
        <v>44</v>
      </c>
      <c r="R211" s="19">
        <f t="shared" si="169"/>
        <v>228056.08364278477</v>
      </c>
    </row>
    <row r="212" spans="1:18">
      <c r="A212" s="40">
        <v>28</v>
      </c>
      <c r="C212" s="40">
        <v>45</v>
      </c>
      <c r="D212" s="19">
        <f t="shared" si="167"/>
        <v>213915.47616735619</v>
      </c>
      <c r="H212" s="40">
        <v>27</v>
      </c>
      <c r="J212" s="40">
        <v>45</v>
      </c>
      <c r="K212" s="19">
        <f t="shared" si="168"/>
        <v>213915.47616735619</v>
      </c>
      <c r="O212" s="40">
        <v>26</v>
      </c>
      <c r="Q212" s="40">
        <v>45</v>
      </c>
      <c r="R212" s="19">
        <f t="shared" si="169"/>
        <v>234288.37864129522</v>
      </c>
    </row>
    <row r="213" spans="1:18">
      <c r="A213" s="40">
        <v>28</v>
      </c>
      <c r="C213" s="40">
        <v>46</v>
      </c>
      <c r="D213" s="19">
        <f t="shared" si="167"/>
        <v>219636.65523409605</v>
      </c>
      <c r="H213" s="40">
        <v>27</v>
      </c>
      <c r="J213" s="40">
        <v>46</v>
      </c>
      <c r="K213" s="19">
        <f t="shared" si="168"/>
        <v>219636.65523409605</v>
      </c>
      <c r="O213" s="40">
        <v>26</v>
      </c>
      <c r="Q213" s="40">
        <v>46</v>
      </c>
      <c r="R213" s="19">
        <f t="shared" si="169"/>
        <v>240554.43190438091</v>
      </c>
    </row>
    <row r="214" spans="1:18">
      <c r="A214" s="40">
        <v>28</v>
      </c>
      <c r="C214" s="40">
        <v>47</v>
      </c>
      <c r="D214" s="19">
        <f t="shared" si="167"/>
        <v>225388.82402078074</v>
      </c>
      <c r="H214" s="40">
        <v>27</v>
      </c>
      <c r="J214" s="40">
        <v>47</v>
      </c>
      <c r="K214" s="19">
        <f t="shared" si="168"/>
        <v>225388.82402078074</v>
      </c>
      <c r="O214" s="40">
        <v>26</v>
      </c>
      <c r="Q214" s="40">
        <v>47</v>
      </c>
      <c r="R214" s="19">
        <f t="shared" si="169"/>
        <v>246854.42628930832</v>
      </c>
    </row>
    <row r="215" spans="1:18">
      <c r="A215" s="40">
        <v>28</v>
      </c>
      <c r="C215" s="40">
        <v>48</v>
      </c>
      <c r="D215" s="19">
        <f t="shared" si="167"/>
        <v>231172.15038839332</v>
      </c>
      <c r="H215" s="40">
        <v>27</v>
      </c>
      <c r="J215" s="40">
        <v>48</v>
      </c>
      <c r="K215" s="19">
        <f t="shared" si="168"/>
        <v>231172.15038839332</v>
      </c>
      <c r="O215" s="40">
        <v>26</v>
      </c>
      <c r="Q215" s="40">
        <v>48</v>
      </c>
      <c r="R215" s="19">
        <f t="shared" si="169"/>
        <v>253188.54564382075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212"/>
  <sheetViews>
    <sheetView workbookViewId="0"/>
  </sheetViews>
  <sheetFormatPr defaultColWidth="14.42578125" defaultRowHeight="15.75" customHeight="1"/>
  <cols>
    <col min="1" max="1" width="15.28515625" customWidth="1"/>
    <col min="4" max="4" width="17.5703125" customWidth="1"/>
    <col min="25" max="25" width="17.140625" customWidth="1"/>
  </cols>
  <sheetData>
    <row r="1" spans="1:27">
      <c r="A1" s="32" t="s">
        <v>64</v>
      </c>
      <c r="B1" s="29"/>
      <c r="C1" s="29"/>
      <c r="D1" s="29"/>
      <c r="E1" s="29"/>
      <c r="F1" s="29"/>
      <c r="H1" s="32" t="s">
        <v>65</v>
      </c>
      <c r="I1" s="29"/>
      <c r="J1" s="29"/>
      <c r="K1" s="24"/>
      <c r="L1" s="24"/>
      <c r="M1" s="24"/>
      <c r="O1" s="32" t="s">
        <v>66</v>
      </c>
      <c r="P1" s="29"/>
      <c r="Q1" s="29"/>
      <c r="R1" s="24"/>
      <c r="S1" s="24"/>
      <c r="T1" s="24"/>
      <c r="V1" s="33" t="s">
        <v>67</v>
      </c>
      <c r="W1" s="29"/>
      <c r="X1" s="29"/>
      <c r="Y1" s="33"/>
      <c r="Z1" s="29"/>
      <c r="AA1" s="29"/>
    </row>
    <row r="2" spans="1:27">
      <c r="A2" s="53"/>
      <c r="B2" s="53"/>
      <c r="C2" s="53"/>
      <c r="D2" s="53" t="s">
        <v>85</v>
      </c>
      <c r="E2" s="53" t="s">
        <v>86</v>
      </c>
      <c r="F2" s="53" t="s">
        <v>87</v>
      </c>
      <c r="H2" s="53"/>
      <c r="I2" s="53"/>
      <c r="J2" s="53"/>
      <c r="K2" s="53" t="s">
        <v>85</v>
      </c>
      <c r="L2" s="53" t="s">
        <v>86</v>
      </c>
      <c r="M2" s="53" t="s">
        <v>87</v>
      </c>
      <c r="O2" s="53"/>
      <c r="P2" s="53"/>
      <c r="Q2" s="53"/>
      <c r="R2" s="53" t="s">
        <v>85</v>
      </c>
      <c r="S2" s="53" t="s">
        <v>86</v>
      </c>
      <c r="T2" s="53" t="s">
        <v>87</v>
      </c>
      <c r="V2" s="53"/>
      <c r="W2" s="53"/>
      <c r="X2" s="53"/>
      <c r="Y2" s="53" t="s">
        <v>85</v>
      </c>
      <c r="Z2" s="53" t="s">
        <v>86</v>
      </c>
      <c r="AA2" s="53" t="s">
        <v>87</v>
      </c>
    </row>
    <row r="3" spans="1:27">
      <c r="A3" s="53" t="s">
        <v>80</v>
      </c>
      <c r="B3" s="53" t="s">
        <v>81</v>
      </c>
      <c r="C3" s="53" t="s">
        <v>82</v>
      </c>
      <c r="D3" s="53">
        <f>6.5/(100*12)</f>
        <v>5.4166666666666669E-3</v>
      </c>
      <c r="E3" s="54">
        <f>5.75/(100*12)</f>
        <v>4.7916666666666663E-3</v>
      </c>
      <c r="F3" s="55">
        <f>5/(100*12)</f>
        <v>4.1666666666666666E-3</v>
      </c>
      <c r="H3" s="53" t="s">
        <v>80</v>
      </c>
      <c r="I3" s="53" t="s">
        <v>81</v>
      </c>
      <c r="J3" s="53" t="s">
        <v>82</v>
      </c>
      <c r="K3" s="53">
        <v>5.4166666666666669E-3</v>
      </c>
      <c r="L3" s="55">
        <v>4.7916666666666663E-3</v>
      </c>
      <c r="M3" s="55">
        <v>4.1666666666666666E-3</v>
      </c>
      <c r="O3" s="53" t="s">
        <v>80</v>
      </c>
      <c r="P3" s="53" t="s">
        <v>81</v>
      </c>
      <c r="Q3" s="53" t="s">
        <v>82</v>
      </c>
      <c r="R3" s="53">
        <v>5.4166666666666669E-3</v>
      </c>
      <c r="S3" s="55">
        <v>4.7916666666666663E-3</v>
      </c>
      <c r="T3" s="55">
        <v>4.1666666666666666E-3</v>
      </c>
      <c r="V3" s="53" t="s">
        <v>80</v>
      </c>
      <c r="W3" s="53" t="s">
        <v>81</v>
      </c>
      <c r="X3" s="53" t="s">
        <v>82</v>
      </c>
      <c r="Y3" s="53">
        <v>5.4166666666666669E-3</v>
      </c>
      <c r="Z3" s="55">
        <v>4.7916666666666663E-3</v>
      </c>
      <c r="AA3" s="55">
        <v>4.1666666666666666E-3</v>
      </c>
    </row>
    <row r="4" spans="1:27">
      <c r="A4" s="56">
        <v>25</v>
      </c>
      <c r="B4" s="56">
        <v>4060</v>
      </c>
      <c r="C4" s="56">
        <v>1</v>
      </c>
      <c r="D4" s="56">
        <f t="shared" ref="D4:F4" si="0">$B$4*(1+D3)</f>
        <v>4081.9916666666663</v>
      </c>
      <c r="E4" s="56">
        <f t="shared" si="0"/>
        <v>4079.4541666666669</v>
      </c>
      <c r="F4" s="56">
        <f t="shared" si="0"/>
        <v>4076.9166666666665</v>
      </c>
      <c r="H4" s="56">
        <v>27</v>
      </c>
      <c r="I4" s="56">
        <v>4060</v>
      </c>
      <c r="J4" s="56">
        <v>1</v>
      </c>
      <c r="K4" s="56">
        <f t="shared" ref="K4:M4" si="1">$I$4*(1+K3)</f>
        <v>4081.9916666666663</v>
      </c>
      <c r="L4" s="56">
        <f t="shared" si="1"/>
        <v>4079.4541666666669</v>
      </c>
      <c r="M4" s="56">
        <f t="shared" si="1"/>
        <v>4076.9166666666665</v>
      </c>
      <c r="O4" s="56">
        <v>26</v>
      </c>
      <c r="P4" s="56">
        <v>4410</v>
      </c>
      <c r="Q4" s="56">
        <v>1</v>
      </c>
      <c r="R4" s="56">
        <f t="shared" ref="R4:T4" si="2">$P$4*(1+R3)</f>
        <v>4433.8874999999998</v>
      </c>
      <c r="S4" s="56">
        <f t="shared" si="2"/>
        <v>4431.1312500000004</v>
      </c>
      <c r="T4" s="56">
        <f t="shared" si="2"/>
        <v>4428.375</v>
      </c>
      <c r="V4" s="56">
        <v>23</v>
      </c>
      <c r="W4" s="56">
        <v>4410</v>
      </c>
      <c r="X4" s="56">
        <v>1</v>
      </c>
      <c r="Y4" s="56">
        <f t="shared" ref="Y4:AA4" si="3">$W$4*(1+Y3)</f>
        <v>4433.8874999999998</v>
      </c>
      <c r="Z4" s="56">
        <f t="shared" si="3"/>
        <v>4431.1312500000004</v>
      </c>
      <c r="AA4" s="56">
        <f t="shared" si="3"/>
        <v>4428.375</v>
      </c>
    </row>
    <row r="5" spans="1:27">
      <c r="A5" s="56">
        <v>25</v>
      </c>
      <c r="B5" s="57"/>
      <c r="C5" s="56">
        <v>2</v>
      </c>
      <c r="D5" s="56">
        <f t="shared" ref="D5:D15" si="4">($D4+$B$4)*(1+$D$3)</f>
        <v>8186.0941215277771</v>
      </c>
      <c r="E5" s="56">
        <f t="shared" ref="E5:E15" si="5">($E4+$B$4)*(1+$E$3)</f>
        <v>8178.455717881945</v>
      </c>
      <c r="F5" s="56">
        <f t="shared" ref="F5:F15" si="6">($F4+$B$4)*(1+$F$3)</f>
        <v>8170.8204861111108</v>
      </c>
      <c r="H5" s="56">
        <v>27</v>
      </c>
      <c r="I5" s="57"/>
      <c r="J5" s="56">
        <v>2</v>
      </c>
      <c r="K5" s="56">
        <f t="shared" ref="K5:K15" si="7">($I$4+$K4)*(1+$K$3)</f>
        <v>8186.0941215277771</v>
      </c>
      <c r="L5" s="56">
        <f t="shared" ref="L5:L15" si="8">($I$4+$L4)*(1+$L$3)</f>
        <v>8178.455717881945</v>
      </c>
      <c r="M5" s="56">
        <f t="shared" ref="M5:M15" si="9">($I$4+$M4)*(1+$M$3)</f>
        <v>8170.8204861111108</v>
      </c>
      <c r="O5" s="56">
        <v>26</v>
      </c>
      <c r="P5" s="57"/>
      <c r="Q5" s="56">
        <v>2</v>
      </c>
      <c r="R5" s="56">
        <f t="shared" ref="R5:R15" si="10">($P$4+$R4)*(1+$R$3)</f>
        <v>8891.7918906249997</v>
      </c>
      <c r="S5" s="56">
        <f t="shared" ref="S5:S15" si="11">($P$4+$S4)*(1+$S$3)</f>
        <v>8883.4950039062514</v>
      </c>
      <c r="T5" s="56">
        <f t="shared" ref="T5:T15" si="12">($P$4+$T4)*(1+$T$3)</f>
        <v>8875.2015625000004</v>
      </c>
      <c r="V5" s="56">
        <v>23</v>
      </c>
      <c r="W5" s="57"/>
      <c r="X5" s="56">
        <v>2</v>
      </c>
      <c r="Y5" s="56">
        <f t="shared" ref="Y5:Y15" si="13">($W$4+$Y4)*(1+$Y$3)</f>
        <v>8891.7918906249997</v>
      </c>
      <c r="Z5" s="57">
        <f t="shared" ref="Z5:Z15" si="14">($W$4+$Z4)*(1+$Z$3)</f>
        <v>8883.4950039062514</v>
      </c>
      <c r="AA5" s="56">
        <f t="shared" ref="AA5:AA15" si="15">($W$4+$AA4)*(1+$AA$3)</f>
        <v>8875.2015625000004</v>
      </c>
    </row>
    <row r="6" spans="1:27">
      <c r="A6" s="56">
        <v>25</v>
      </c>
      <c r="B6" s="57"/>
      <c r="C6" s="56">
        <v>3</v>
      </c>
      <c r="D6" s="56">
        <f t="shared" si="4"/>
        <v>12312.427131352719</v>
      </c>
      <c r="E6" s="56">
        <f t="shared" si="5"/>
        <v>12297.098318196797</v>
      </c>
      <c r="F6" s="56">
        <f t="shared" si="6"/>
        <v>12281.782238136575</v>
      </c>
      <c r="H6" s="56">
        <v>27</v>
      </c>
      <c r="I6" s="57"/>
      <c r="J6" s="56">
        <v>3</v>
      </c>
      <c r="K6" s="56">
        <f t="shared" si="7"/>
        <v>12312.427131352719</v>
      </c>
      <c r="L6" s="56">
        <f t="shared" si="8"/>
        <v>12297.098318196797</v>
      </c>
      <c r="M6" s="56">
        <f t="shared" si="9"/>
        <v>12281.782238136575</v>
      </c>
      <c r="O6" s="56">
        <v>26</v>
      </c>
      <c r="P6" s="57"/>
      <c r="Q6" s="56">
        <v>3</v>
      </c>
      <c r="R6" s="56">
        <f t="shared" si="10"/>
        <v>13373.843263365885</v>
      </c>
      <c r="S6" s="56">
        <f t="shared" si="11"/>
        <v>13357.193000799971</v>
      </c>
      <c r="T6" s="56">
        <f t="shared" si="12"/>
        <v>13340.556569010418</v>
      </c>
      <c r="V6" s="56">
        <v>23</v>
      </c>
      <c r="W6" s="57"/>
      <c r="X6" s="56">
        <v>3</v>
      </c>
      <c r="Y6" s="56">
        <f t="shared" si="13"/>
        <v>13373.843263365885</v>
      </c>
      <c r="Z6" s="57">
        <f t="shared" si="14"/>
        <v>13357.193000799971</v>
      </c>
      <c r="AA6" s="56">
        <f t="shared" si="15"/>
        <v>13340.556569010418</v>
      </c>
    </row>
    <row r="7" spans="1:27">
      <c r="A7" s="56">
        <v>25</v>
      </c>
      <c r="B7" s="57"/>
      <c r="C7" s="56">
        <v>4</v>
      </c>
      <c r="D7" s="56">
        <f t="shared" si="4"/>
        <v>16461.111111647544</v>
      </c>
      <c r="E7" s="56">
        <f t="shared" si="5"/>
        <v>16435.47608097149</v>
      </c>
      <c r="F7" s="56">
        <f t="shared" si="6"/>
        <v>16409.872997462146</v>
      </c>
      <c r="H7" s="56">
        <v>27</v>
      </c>
      <c r="I7" s="57"/>
      <c r="J7" s="56">
        <v>4</v>
      </c>
      <c r="K7" s="56">
        <f t="shared" si="7"/>
        <v>16461.111111647544</v>
      </c>
      <c r="L7" s="56">
        <f t="shared" si="8"/>
        <v>16435.47608097149</v>
      </c>
      <c r="M7" s="56">
        <f t="shared" si="9"/>
        <v>16409.872997462146</v>
      </c>
      <c r="O7" s="56">
        <v>26</v>
      </c>
      <c r="P7" s="57"/>
      <c r="Q7" s="56">
        <v>4</v>
      </c>
      <c r="R7" s="56">
        <f t="shared" si="10"/>
        <v>17880.172414375782</v>
      </c>
      <c r="S7" s="56">
        <f t="shared" si="11"/>
        <v>17852.327467262137</v>
      </c>
      <c r="T7" s="56">
        <f t="shared" si="12"/>
        <v>17824.517221381295</v>
      </c>
      <c r="V7" s="56">
        <v>23</v>
      </c>
      <c r="W7" s="57"/>
      <c r="X7" s="56">
        <v>4</v>
      </c>
      <c r="Y7" s="56">
        <f t="shared" si="13"/>
        <v>17880.172414375782</v>
      </c>
      <c r="Z7" s="57">
        <f t="shared" si="14"/>
        <v>17852.327467262137</v>
      </c>
      <c r="AA7" s="56">
        <f t="shared" si="15"/>
        <v>17824.517221381295</v>
      </c>
    </row>
    <row r="8" spans="1:27">
      <c r="A8" s="56">
        <v>25</v>
      </c>
      <c r="B8" s="57"/>
      <c r="C8" s="56">
        <v>5</v>
      </c>
      <c r="D8" s="56">
        <f t="shared" si="4"/>
        <v>20632.267130168966</v>
      </c>
      <c r="E8" s="56">
        <f t="shared" si="5"/>
        <v>20593.683570526147</v>
      </c>
      <c r="F8" s="56">
        <f t="shared" si="6"/>
        <v>20555.16413495157</v>
      </c>
      <c r="H8" s="56">
        <v>27</v>
      </c>
      <c r="I8" s="57"/>
      <c r="J8" s="56">
        <v>5</v>
      </c>
      <c r="K8" s="56">
        <f t="shared" si="7"/>
        <v>20632.267130168966</v>
      </c>
      <c r="L8" s="56">
        <f t="shared" si="8"/>
        <v>20593.683570526147</v>
      </c>
      <c r="M8" s="56">
        <f t="shared" si="9"/>
        <v>20555.16413495157</v>
      </c>
      <c r="O8" s="56">
        <v>26</v>
      </c>
      <c r="P8" s="57"/>
      <c r="Q8" s="56">
        <v>5</v>
      </c>
      <c r="R8" s="56">
        <f t="shared" si="10"/>
        <v>22410.910848286981</v>
      </c>
      <c r="S8" s="56">
        <f t="shared" si="11"/>
        <v>22369.001119709435</v>
      </c>
      <c r="T8" s="56">
        <f t="shared" si="12"/>
        <v>22327.16104313705</v>
      </c>
      <c r="V8" s="56">
        <v>23</v>
      </c>
      <c r="W8" s="57"/>
      <c r="X8" s="56">
        <v>5</v>
      </c>
      <c r="Y8" s="56">
        <f t="shared" si="13"/>
        <v>22410.910848286981</v>
      </c>
      <c r="Z8" s="57">
        <f t="shared" si="14"/>
        <v>22369.001119709435</v>
      </c>
      <c r="AA8" s="56">
        <f t="shared" si="15"/>
        <v>22327.16104313705</v>
      </c>
    </row>
    <row r="9" spans="1:27">
      <c r="A9" s="56">
        <v>25</v>
      </c>
      <c r="B9" s="57"/>
      <c r="C9" s="56">
        <v>6</v>
      </c>
      <c r="D9" s="56">
        <f t="shared" si="4"/>
        <v>24826.01691045738</v>
      </c>
      <c r="E9" s="56">
        <f t="shared" si="5"/>
        <v>24771.815804301586</v>
      </c>
      <c r="F9" s="56">
        <f t="shared" si="6"/>
        <v>24717.727318847203</v>
      </c>
      <c r="H9" s="56">
        <v>27</v>
      </c>
      <c r="I9" s="57"/>
      <c r="J9" s="56">
        <v>6</v>
      </c>
      <c r="K9" s="56">
        <f t="shared" si="7"/>
        <v>24826.01691045738</v>
      </c>
      <c r="L9" s="56">
        <f t="shared" si="8"/>
        <v>24771.815804301586</v>
      </c>
      <c r="M9" s="56">
        <f t="shared" si="9"/>
        <v>24717.727318847203</v>
      </c>
      <c r="O9" s="56">
        <v>26</v>
      </c>
      <c r="P9" s="57"/>
      <c r="Q9" s="56">
        <v>6</v>
      </c>
      <c r="R9" s="56">
        <f t="shared" si="10"/>
        <v>26966.190782048536</v>
      </c>
      <c r="S9" s="56">
        <f t="shared" si="11"/>
        <v>26907.317166741377</v>
      </c>
      <c r="T9" s="56">
        <f t="shared" si="12"/>
        <v>26848.565880816786</v>
      </c>
      <c r="V9" s="56">
        <v>23</v>
      </c>
      <c r="W9" s="57"/>
      <c r="X9" s="56">
        <v>6</v>
      </c>
      <c r="Y9" s="56">
        <f t="shared" si="13"/>
        <v>26966.190782048536</v>
      </c>
      <c r="Z9" s="57">
        <f t="shared" si="14"/>
        <v>26907.317166741377</v>
      </c>
      <c r="AA9" s="56">
        <f t="shared" si="15"/>
        <v>26848.565880816786</v>
      </c>
    </row>
    <row r="10" spans="1:27">
      <c r="A10" s="56">
        <v>25</v>
      </c>
      <c r="B10" s="57"/>
      <c r="C10" s="56">
        <v>7</v>
      </c>
      <c r="D10" s="56">
        <f t="shared" si="4"/>
        <v>29042.482835389023</v>
      </c>
      <c r="E10" s="56">
        <f t="shared" si="5"/>
        <v>28969.968255030533</v>
      </c>
      <c r="F10" s="56">
        <f t="shared" si="6"/>
        <v>28897.634516009064</v>
      </c>
      <c r="H10" s="56">
        <v>27</v>
      </c>
      <c r="I10" s="57"/>
      <c r="J10" s="56">
        <v>7</v>
      </c>
      <c r="K10" s="56">
        <f t="shared" si="7"/>
        <v>29042.482835389023</v>
      </c>
      <c r="L10" s="56">
        <f t="shared" si="8"/>
        <v>28969.968255030533</v>
      </c>
      <c r="M10" s="56">
        <f t="shared" si="9"/>
        <v>28897.634516009064</v>
      </c>
      <c r="O10" s="56">
        <v>26</v>
      </c>
      <c r="P10" s="57"/>
      <c r="Q10" s="56">
        <v>7</v>
      </c>
      <c r="R10" s="56">
        <f t="shared" si="10"/>
        <v>31546.145148784632</v>
      </c>
      <c r="S10" s="56">
        <f t="shared" si="11"/>
        <v>31467.379311498684</v>
      </c>
      <c r="T10" s="56">
        <f t="shared" si="12"/>
        <v>31388.809905320188</v>
      </c>
      <c r="V10" s="56">
        <v>23</v>
      </c>
      <c r="W10" s="57"/>
      <c r="X10" s="56">
        <v>7</v>
      </c>
      <c r="Y10" s="56">
        <f t="shared" si="13"/>
        <v>31546.145148784632</v>
      </c>
      <c r="Z10" s="57">
        <f t="shared" si="14"/>
        <v>31467.379311498684</v>
      </c>
      <c r="AA10" s="56">
        <f t="shared" si="15"/>
        <v>31388.809905320188</v>
      </c>
    </row>
    <row r="11" spans="1:27">
      <c r="A11" s="56">
        <v>25</v>
      </c>
      <c r="B11" s="57"/>
      <c r="C11" s="56">
        <v>8</v>
      </c>
      <c r="D11" s="56">
        <f t="shared" si="4"/>
        <v>33281.787950747377</v>
      </c>
      <c r="E11" s="56">
        <f t="shared" si="5"/>
        <v>33188.236852919217</v>
      </c>
      <c r="F11" s="56">
        <f t="shared" si="6"/>
        <v>33094.9579931591</v>
      </c>
      <c r="H11" s="56">
        <v>27</v>
      </c>
      <c r="I11" s="57"/>
      <c r="J11" s="56">
        <v>8</v>
      </c>
      <c r="K11" s="56">
        <f t="shared" si="7"/>
        <v>33281.787950747377</v>
      </c>
      <c r="L11" s="56">
        <f t="shared" si="8"/>
        <v>33188.236852919217</v>
      </c>
      <c r="M11" s="56">
        <f t="shared" si="9"/>
        <v>33094.9579931591</v>
      </c>
      <c r="O11" s="56">
        <v>26</v>
      </c>
      <c r="P11" s="57"/>
      <c r="Q11" s="56">
        <v>8</v>
      </c>
      <c r="R11" s="56">
        <f t="shared" si="10"/>
        <v>36150.907601673884</v>
      </c>
      <c r="S11" s="56">
        <f t="shared" si="11"/>
        <v>36049.291754032951</v>
      </c>
      <c r="T11" s="56">
        <f t="shared" si="12"/>
        <v>35947.971613259018</v>
      </c>
      <c r="V11" s="56">
        <v>23</v>
      </c>
      <c r="W11" s="57"/>
      <c r="X11" s="56">
        <v>8</v>
      </c>
      <c r="Y11" s="56">
        <f t="shared" si="13"/>
        <v>36150.907601673884</v>
      </c>
      <c r="Z11" s="57">
        <f t="shared" si="14"/>
        <v>36049.291754032951</v>
      </c>
      <c r="AA11" s="56">
        <f t="shared" si="15"/>
        <v>35947.971613259018</v>
      </c>
    </row>
    <row r="12" spans="1:27">
      <c r="A12" s="56">
        <v>25</v>
      </c>
      <c r="B12" s="57"/>
      <c r="C12" s="56">
        <v>9</v>
      </c>
      <c r="D12" s="56">
        <f t="shared" si="4"/>
        <v>37544.055968813926</v>
      </c>
      <c r="E12" s="56">
        <f t="shared" si="5"/>
        <v>37426.71798783946</v>
      </c>
      <c r="F12" s="56">
        <f t="shared" si="6"/>
        <v>37309.770318130599</v>
      </c>
      <c r="H12" s="56">
        <v>27</v>
      </c>
      <c r="I12" s="57"/>
      <c r="J12" s="56">
        <v>9</v>
      </c>
      <c r="K12" s="56">
        <f t="shared" si="7"/>
        <v>37544.055968813926</v>
      </c>
      <c r="L12" s="56">
        <f t="shared" si="8"/>
        <v>37426.71798783946</v>
      </c>
      <c r="M12" s="56">
        <f t="shared" si="9"/>
        <v>37309.770318130599</v>
      </c>
      <c r="O12" s="56">
        <v>26</v>
      </c>
      <c r="P12" s="57"/>
      <c r="Q12" s="56">
        <v>9</v>
      </c>
      <c r="R12" s="56">
        <f t="shared" si="10"/>
        <v>40780.612517849615</v>
      </c>
      <c r="S12" s="56">
        <f t="shared" si="11"/>
        <v>40653.159193687694</v>
      </c>
      <c r="T12" s="56">
        <f t="shared" si="12"/>
        <v>40526.129828314261</v>
      </c>
      <c r="V12" s="56">
        <v>23</v>
      </c>
      <c r="W12" s="57"/>
      <c r="X12" s="56">
        <v>9</v>
      </c>
      <c r="Y12" s="56">
        <f t="shared" si="13"/>
        <v>40780.612517849615</v>
      </c>
      <c r="Z12" s="57">
        <f t="shared" si="14"/>
        <v>40653.159193687694</v>
      </c>
      <c r="AA12" s="56">
        <f t="shared" si="15"/>
        <v>40526.129828314261</v>
      </c>
    </row>
    <row r="13" spans="1:27">
      <c r="A13" s="56">
        <v>25</v>
      </c>
      <c r="B13" s="57"/>
      <c r="C13" s="56">
        <v>10</v>
      </c>
      <c r="D13" s="56">
        <f t="shared" si="4"/>
        <v>41829.41127197833</v>
      </c>
      <c r="E13" s="56">
        <f t="shared" si="5"/>
        <v>41685.508511531196</v>
      </c>
      <c r="F13" s="56">
        <f t="shared" si="6"/>
        <v>41542.14436112281</v>
      </c>
      <c r="H13" s="56">
        <v>27</v>
      </c>
      <c r="I13" s="57"/>
      <c r="J13" s="56">
        <v>10</v>
      </c>
      <c r="K13" s="56">
        <f t="shared" si="7"/>
        <v>41829.41127197833</v>
      </c>
      <c r="L13" s="56">
        <f t="shared" si="8"/>
        <v>41685.508511531196</v>
      </c>
      <c r="M13" s="56">
        <f t="shared" si="9"/>
        <v>41542.14436112281</v>
      </c>
      <c r="O13" s="56">
        <v>26</v>
      </c>
      <c r="P13" s="57"/>
      <c r="Q13" s="56">
        <v>10</v>
      </c>
      <c r="R13" s="56">
        <f t="shared" si="10"/>
        <v>45435.395002321296</v>
      </c>
      <c r="S13" s="56">
        <f t="shared" si="11"/>
        <v>45279.086831490786</v>
      </c>
      <c r="T13" s="56">
        <f t="shared" si="12"/>
        <v>45123.363702598901</v>
      </c>
      <c r="V13" s="56">
        <v>23</v>
      </c>
      <c r="W13" s="57"/>
      <c r="X13" s="56">
        <v>10</v>
      </c>
      <c r="Y13" s="56">
        <f t="shared" si="13"/>
        <v>45435.395002321296</v>
      </c>
      <c r="Z13" s="57">
        <f t="shared" si="14"/>
        <v>45279.086831490786</v>
      </c>
      <c r="AA13" s="56">
        <f t="shared" si="15"/>
        <v>45123.363702598901</v>
      </c>
    </row>
    <row r="14" spans="1:27">
      <c r="A14" s="56">
        <v>25</v>
      </c>
      <c r="B14" s="57"/>
      <c r="C14" s="56">
        <v>11</v>
      </c>
      <c r="D14" s="56">
        <f t="shared" si="4"/>
        <v>46137.978916368207</v>
      </c>
      <c r="E14" s="56">
        <f t="shared" si="5"/>
        <v>45964.705739815618</v>
      </c>
      <c r="F14" s="56">
        <f t="shared" si="6"/>
        <v>45792.153295960823</v>
      </c>
      <c r="H14" s="56">
        <v>27</v>
      </c>
      <c r="I14" s="57"/>
      <c r="J14" s="56">
        <v>11</v>
      </c>
      <c r="K14" s="56">
        <f t="shared" si="7"/>
        <v>46137.978916368207</v>
      </c>
      <c r="L14" s="56">
        <f t="shared" si="8"/>
        <v>45964.705739815618</v>
      </c>
      <c r="M14" s="56">
        <f t="shared" si="9"/>
        <v>45792.153295960823</v>
      </c>
      <c r="O14" s="56">
        <v>26</v>
      </c>
      <c r="P14" s="57"/>
      <c r="Q14" s="56">
        <v>11</v>
      </c>
      <c r="R14" s="56">
        <f t="shared" si="10"/>
        <v>50115.390891917203</v>
      </c>
      <c r="S14" s="56">
        <f t="shared" si="11"/>
        <v>49927.180372558352</v>
      </c>
      <c r="T14" s="56">
        <f t="shared" si="12"/>
        <v>49739.752718026393</v>
      </c>
      <c r="V14" s="56">
        <v>23</v>
      </c>
      <c r="W14" s="57"/>
      <c r="X14" s="56">
        <v>11</v>
      </c>
      <c r="Y14" s="56">
        <f t="shared" si="13"/>
        <v>50115.390891917203</v>
      </c>
      <c r="Z14" s="57">
        <f t="shared" si="14"/>
        <v>49927.180372558352</v>
      </c>
      <c r="AA14" s="56">
        <f t="shared" si="15"/>
        <v>49739.752718026393</v>
      </c>
    </row>
    <row r="15" spans="1:27">
      <c r="A15" s="56">
        <v>25</v>
      </c>
      <c r="B15" s="57"/>
      <c r="C15" s="56">
        <v>12</v>
      </c>
      <c r="D15" s="56">
        <f t="shared" si="4"/>
        <v>50469.884635498536</v>
      </c>
      <c r="E15" s="56">
        <f t="shared" si="5"/>
        <v>50264.407454818902</v>
      </c>
      <c r="F15" s="56">
        <f t="shared" si="6"/>
        <v>50059.870601360657</v>
      </c>
      <c r="H15" s="56">
        <v>27</v>
      </c>
      <c r="I15" s="57"/>
      <c r="J15" s="56">
        <v>12</v>
      </c>
      <c r="K15" s="56">
        <f t="shared" si="7"/>
        <v>50469.884635498536</v>
      </c>
      <c r="L15" s="56">
        <f t="shared" si="8"/>
        <v>50264.407454818902</v>
      </c>
      <c r="M15" s="56">
        <f t="shared" si="9"/>
        <v>50059.870601360657</v>
      </c>
      <c r="O15" s="56">
        <v>26</v>
      </c>
      <c r="P15" s="57"/>
      <c r="Q15" s="56">
        <v>12</v>
      </c>
      <c r="R15" s="56">
        <f t="shared" si="10"/>
        <v>54820.736759248415</v>
      </c>
      <c r="S15" s="56">
        <f t="shared" si="11"/>
        <v>54597.546028510202</v>
      </c>
      <c r="T15" s="56">
        <f t="shared" si="12"/>
        <v>54375.376687684839</v>
      </c>
      <c r="V15" s="56">
        <v>23</v>
      </c>
      <c r="W15" s="57"/>
      <c r="X15" s="56">
        <v>12</v>
      </c>
      <c r="Y15" s="56">
        <f t="shared" si="13"/>
        <v>54820.736759248415</v>
      </c>
      <c r="Z15" s="57">
        <f t="shared" si="14"/>
        <v>54597.546028510202</v>
      </c>
      <c r="AA15" s="56">
        <f t="shared" si="15"/>
        <v>54375.376687684839</v>
      </c>
    </row>
    <row r="16" spans="1:27">
      <c r="A16" s="56">
        <v>26</v>
      </c>
      <c r="B16" s="57">
        <f>B4*1.05</f>
        <v>4263</v>
      </c>
      <c r="C16" s="56">
        <v>13</v>
      </c>
      <c r="D16" s="56">
        <f t="shared" ref="D16:D27" si="16">($D15+$B$16)*(1+$D$3)</f>
        <v>55029.354427274149</v>
      </c>
      <c r="E16" s="56">
        <f t="shared" ref="E16:E27" si="17">($E15+$B$16)*(1+$E$3)</f>
        <v>54788.684615539911</v>
      </c>
      <c r="F16" s="56">
        <f t="shared" ref="F16:F27" si="18">($F15+$B$16)*(1+$F$3)</f>
        <v>54549.215895532994</v>
      </c>
      <c r="H16" s="56">
        <v>28</v>
      </c>
      <c r="I16" s="57">
        <f>I4*1.05</f>
        <v>4263</v>
      </c>
      <c r="J16" s="56">
        <v>13</v>
      </c>
      <c r="K16" s="56">
        <f t="shared" ref="K16:K27" si="19">($I$16+$K15)*(1+$K$3)</f>
        <v>55029.354427274149</v>
      </c>
      <c r="L16" s="56">
        <f t="shared" ref="L16:L27" si="20">($I$16+$L15)*(1+$L$3)</f>
        <v>54788.684615539911</v>
      </c>
      <c r="M16" s="56">
        <f t="shared" ref="M16:M27" si="21">($I$16+$M15)*(1+$M$3)</f>
        <v>54549.215895532994</v>
      </c>
      <c r="O16" s="56">
        <v>27</v>
      </c>
      <c r="P16" s="57">
        <f>4410*1.05</f>
        <v>4630.5</v>
      </c>
      <c r="Q16" s="56">
        <v>13</v>
      </c>
      <c r="R16" s="56">
        <f t="shared" ref="R16:R27" si="22">($P$16+$R15)*(1+$R$3)</f>
        <v>59773.264291694344</v>
      </c>
      <c r="S16" s="56">
        <f t="shared" ref="S16:S27" si="23">($P$16+$S15)*(1+$S$3)</f>
        <v>59511.847082396816</v>
      </c>
      <c r="T16" s="56">
        <f t="shared" ref="T16:T27" si="24">($P$16+$T15)*(1+$T$3)</f>
        <v>59251.734507216861</v>
      </c>
      <c r="V16" s="56">
        <v>24</v>
      </c>
      <c r="W16" s="57">
        <f>4410*1.05</f>
        <v>4630.5</v>
      </c>
      <c r="X16" s="56">
        <v>13</v>
      </c>
      <c r="Y16" s="56">
        <f t="shared" ref="Y16:Y27" si="25">($W$16+$Y15)*(1+$Y$3)</f>
        <v>59773.264291694344</v>
      </c>
      <c r="Z16" s="57">
        <f t="shared" ref="Z16:Z27" si="26">($W$16+$Z15)*(1+$Z$3)</f>
        <v>59511.847082396816</v>
      </c>
      <c r="AA16" s="56">
        <f t="shared" ref="AA16:AA27" si="27">($W$16+$AA15)*(1+$AA$3)</f>
        <v>59251.734507216861</v>
      </c>
    </row>
    <row r="17" spans="1:27">
      <c r="A17" s="56">
        <v>26</v>
      </c>
      <c r="B17" s="57"/>
      <c r="C17" s="56">
        <v>14</v>
      </c>
      <c r="D17" s="56">
        <f t="shared" si="16"/>
        <v>59613.52134708855</v>
      </c>
      <c r="E17" s="56">
        <f t="shared" si="17"/>
        <v>59334.640604322711</v>
      </c>
      <c r="F17" s="56">
        <f t="shared" si="18"/>
        <v>59057.266795097712</v>
      </c>
      <c r="H17" s="56">
        <v>28</v>
      </c>
      <c r="I17" s="57"/>
      <c r="J17" s="56">
        <v>14</v>
      </c>
      <c r="K17" s="56">
        <f t="shared" si="19"/>
        <v>59613.52134708855</v>
      </c>
      <c r="L17" s="56">
        <f t="shared" si="20"/>
        <v>59334.640604322711</v>
      </c>
      <c r="M17" s="56">
        <f t="shared" si="21"/>
        <v>59057.266795097712</v>
      </c>
      <c r="O17" s="56">
        <v>27</v>
      </c>
      <c r="P17" s="57"/>
      <c r="Q17" s="56">
        <v>14</v>
      </c>
      <c r="R17" s="56">
        <f t="shared" si="22"/>
        <v>64752.618014941021</v>
      </c>
      <c r="S17" s="56">
        <f t="shared" si="23"/>
        <v>64449.695828833304</v>
      </c>
      <c r="T17" s="56">
        <f t="shared" si="24"/>
        <v>64148.410484330263</v>
      </c>
      <c r="V17" s="56">
        <v>24</v>
      </c>
      <c r="W17" s="57"/>
      <c r="X17" s="56">
        <v>14</v>
      </c>
      <c r="Y17" s="56">
        <f t="shared" si="25"/>
        <v>64752.618014941021</v>
      </c>
      <c r="Z17" s="57">
        <f t="shared" si="26"/>
        <v>64449.695828833304</v>
      </c>
      <c r="AA17" s="56">
        <f t="shared" si="27"/>
        <v>64148.410484330263</v>
      </c>
    </row>
    <row r="18" spans="1:27">
      <c r="A18" s="56">
        <v>26</v>
      </c>
      <c r="B18" s="57"/>
      <c r="C18" s="56">
        <v>15</v>
      </c>
      <c r="D18" s="56">
        <f t="shared" si="16"/>
        <v>64222.519171051943</v>
      </c>
      <c r="E18" s="56">
        <f t="shared" si="17"/>
        <v>63902.379298885098</v>
      </c>
      <c r="F18" s="56">
        <f t="shared" si="18"/>
        <v>63584.101240077282</v>
      </c>
      <c r="H18" s="56">
        <v>28</v>
      </c>
      <c r="I18" s="57"/>
      <c r="J18" s="56">
        <v>15</v>
      </c>
      <c r="K18" s="56">
        <f t="shared" si="19"/>
        <v>64222.519171051943</v>
      </c>
      <c r="L18" s="56">
        <f t="shared" si="20"/>
        <v>63902.379298885098</v>
      </c>
      <c r="M18" s="56">
        <f t="shared" si="21"/>
        <v>63584.101240077282</v>
      </c>
      <c r="O18" s="56">
        <v>27</v>
      </c>
      <c r="P18" s="57"/>
      <c r="Q18" s="56">
        <v>15</v>
      </c>
      <c r="R18" s="56">
        <f t="shared" si="22"/>
        <v>69758.943237521948</v>
      </c>
      <c r="S18" s="56">
        <f t="shared" si="23"/>
        <v>69411.205100513136</v>
      </c>
      <c r="T18" s="56">
        <f t="shared" si="24"/>
        <v>69065.489278014968</v>
      </c>
      <c r="V18" s="56">
        <v>24</v>
      </c>
      <c r="W18" s="57"/>
      <c r="X18" s="56">
        <v>15</v>
      </c>
      <c r="Y18" s="56">
        <f t="shared" si="25"/>
        <v>69758.943237521948</v>
      </c>
      <c r="Z18" s="57">
        <f t="shared" si="26"/>
        <v>69411.205100513136</v>
      </c>
      <c r="AA18" s="56">
        <f t="shared" si="27"/>
        <v>69065.489278014968</v>
      </c>
    </row>
    <row r="19" spans="1:27">
      <c r="A19" s="56">
        <v>26</v>
      </c>
      <c r="B19" s="57"/>
      <c r="C19" s="56">
        <v>16</v>
      </c>
      <c r="D19" s="56">
        <f t="shared" si="16"/>
        <v>68856.482399895132</v>
      </c>
      <c r="E19" s="56">
        <f t="shared" si="17"/>
        <v>68492.00507469225</v>
      </c>
      <c r="F19" s="56">
        <f t="shared" si="18"/>
        <v>68129.797495244275</v>
      </c>
      <c r="H19" s="56">
        <v>28</v>
      </c>
      <c r="I19" s="57"/>
      <c r="J19" s="56">
        <v>16</v>
      </c>
      <c r="K19" s="56">
        <f t="shared" si="19"/>
        <v>68856.482399895132</v>
      </c>
      <c r="L19" s="56">
        <f t="shared" si="20"/>
        <v>68492.00507469225</v>
      </c>
      <c r="M19" s="56">
        <f t="shared" si="21"/>
        <v>68129.797495244275</v>
      </c>
      <c r="O19" s="56">
        <v>27</v>
      </c>
      <c r="P19" s="57"/>
      <c r="Q19" s="56">
        <v>16</v>
      </c>
      <c r="R19" s="56">
        <f t="shared" si="22"/>
        <v>74792.386055058523</v>
      </c>
      <c r="S19" s="56">
        <f t="shared" si="23"/>
        <v>74396.488270786431</v>
      </c>
      <c r="T19" s="56">
        <f t="shared" si="24"/>
        <v>74003.055900006701</v>
      </c>
      <c r="V19" s="56">
        <v>24</v>
      </c>
      <c r="W19" s="57"/>
      <c r="X19" s="56">
        <v>16</v>
      </c>
      <c r="Y19" s="56">
        <f t="shared" si="25"/>
        <v>74792.386055058523</v>
      </c>
      <c r="Z19" s="57">
        <f t="shared" si="26"/>
        <v>74396.488270786431</v>
      </c>
      <c r="AA19" s="56">
        <f t="shared" si="27"/>
        <v>74003.055900006701</v>
      </c>
    </row>
    <row r="20" spans="1:27">
      <c r="A20" s="56">
        <v>26</v>
      </c>
      <c r="B20" s="57"/>
      <c r="C20" s="56">
        <v>17</v>
      </c>
      <c r="D20" s="56">
        <f t="shared" si="16"/>
        <v>73515.546262894568</v>
      </c>
      <c r="E20" s="56">
        <f t="shared" si="17"/>
        <v>73103.622807341817</v>
      </c>
      <c r="F20" s="56">
        <f t="shared" si="18"/>
        <v>72694.434151474459</v>
      </c>
      <c r="H20" s="56">
        <v>28</v>
      </c>
      <c r="I20" s="57"/>
      <c r="J20" s="56">
        <v>17</v>
      </c>
      <c r="K20" s="56">
        <f t="shared" si="19"/>
        <v>73515.546262894568</v>
      </c>
      <c r="L20" s="56">
        <f t="shared" si="20"/>
        <v>73103.622807341817</v>
      </c>
      <c r="M20" s="56">
        <f t="shared" si="21"/>
        <v>72694.434151474459</v>
      </c>
      <c r="O20" s="56">
        <v>27</v>
      </c>
      <c r="P20" s="57"/>
      <c r="Q20" s="56">
        <v>17</v>
      </c>
      <c r="R20" s="56">
        <f t="shared" si="22"/>
        <v>79853.093354523415</v>
      </c>
      <c r="S20" s="56">
        <f t="shared" si="23"/>
        <v>79405.659256250627</v>
      </c>
      <c r="T20" s="56">
        <f t="shared" si="24"/>
        <v>78961.195716256727</v>
      </c>
      <c r="V20" s="56">
        <v>24</v>
      </c>
      <c r="W20" s="57"/>
      <c r="X20" s="56">
        <v>17</v>
      </c>
      <c r="Y20" s="56">
        <f t="shared" si="25"/>
        <v>79853.093354523415</v>
      </c>
      <c r="Z20" s="57">
        <f t="shared" si="26"/>
        <v>79405.659256250627</v>
      </c>
      <c r="AA20" s="56">
        <f t="shared" si="27"/>
        <v>78961.195716256727</v>
      </c>
    </row>
    <row r="21" spans="1:27">
      <c r="A21" s="56">
        <v>26</v>
      </c>
      <c r="B21" s="57"/>
      <c r="C21" s="56">
        <v>18</v>
      </c>
      <c r="D21" s="56">
        <f t="shared" si="16"/>
        <v>78199.846721818583</v>
      </c>
      <c r="E21" s="56">
        <f t="shared" si="17"/>
        <v>77737.337874960343</v>
      </c>
      <c r="F21" s="56">
        <f t="shared" si="18"/>
        <v>77278.090127105606</v>
      </c>
      <c r="H21" s="56">
        <v>28</v>
      </c>
      <c r="I21" s="57"/>
      <c r="J21" s="56">
        <v>18</v>
      </c>
      <c r="K21" s="56">
        <f t="shared" si="19"/>
        <v>78199.846721818583</v>
      </c>
      <c r="L21" s="56">
        <f t="shared" si="20"/>
        <v>77737.337874960343</v>
      </c>
      <c r="M21" s="56">
        <f t="shared" si="21"/>
        <v>77278.090127105606</v>
      </c>
      <c r="O21" s="56">
        <v>27</v>
      </c>
      <c r="P21" s="57"/>
      <c r="Q21" s="56">
        <v>18</v>
      </c>
      <c r="R21" s="56">
        <f t="shared" si="22"/>
        <v>84941.212818527085</v>
      </c>
      <c r="S21" s="56">
        <f t="shared" si="23"/>
        <v>84438.832519353498</v>
      </c>
      <c r="T21" s="56">
        <f t="shared" si="24"/>
        <v>83939.994448407801</v>
      </c>
      <c r="V21" s="56">
        <v>24</v>
      </c>
      <c r="W21" s="57"/>
      <c r="X21" s="56">
        <v>18</v>
      </c>
      <c r="Y21" s="56">
        <f t="shared" si="25"/>
        <v>84941.212818527085</v>
      </c>
      <c r="Z21" s="57">
        <f t="shared" si="26"/>
        <v>84438.832519353498</v>
      </c>
      <c r="AA21" s="56">
        <f t="shared" si="27"/>
        <v>83939.994448407801</v>
      </c>
    </row>
    <row r="22" spans="1:27">
      <c r="A22" s="56">
        <v>26</v>
      </c>
      <c r="B22" s="57"/>
      <c r="C22" s="56">
        <v>19</v>
      </c>
      <c r="D22" s="56">
        <f t="shared" si="16"/>
        <v>82909.520474895093</v>
      </c>
      <c r="E22" s="56">
        <f t="shared" si="17"/>
        <v>82393.256160611199</v>
      </c>
      <c r="F22" s="56">
        <f t="shared" si="18"/>
        <v>81880.844669301878</v>
      </c>
      <c r="H22" s="56">
        <v>28</v>
      </c>
      <c r="I22" s="57"/>
      <c r="J22" s="56">
        <v>19</v>
      </c>
      <c r="K22" s="56">
        <f t="shared" si="19"/>
        <v>82909.520474895093</v>
      </c>
      <c r="L22" s="56">
        <f t="shared" si="20"/>
        <v>82393.256160611199</v>
      </c>
      <c r="M22" s="56">
        <f t="shared" si="21"/>
        <v>81880.844669301878</v>
      </c>
      <c r="O22" s="56">
        <v>27</v>
      </c>
      <c r="P22" s="57"/>
      <c r="Q22" s="56">
        <v>19</v>
      </c>
      <c r="R22" s="56">
        <f t="shared" si="22"/>
        <v>90056.892929627429</v>
      </c>
      <c r="S22" s="56">
        <f t="shared" si="23"/>
        <v>89496.12307100874</v>
      </c>
      <c r="T22" s="56">
        <f t="shared" si="24"/>
        <v>88939.53817527616</v>
      </c>
      <c r="V22" s="56">
        <v>24</v>
      </c>
      <c r="W22" s="57"/>
      <c r="X22" s="56">
        <v>19</v>
      </c>
      <c r="Y22" s="56">
        <f t="shared" si="25"/>
        <v>90056.892929627429</v>
      </c>
      <c r="Z22" s="57">
        <f t="shared" si="26"/>
        <v>89496.12307100874</v>
      </c>
      <c r="AA22" s="56">
        <f t="shared" si="27"/>
        <v>88939.53817527616</v>
      </c>
    </row>
    <row r="23" spans="1:27">
      <c r="A23" s="56">
        <v>26</v>
      </c>
      <c r="B23" s="57"/>
      <c r="C23" s="56">
        <v>20</v>
      </c>
      <c r="D23" s="56">
        <f t="shared" si="16"/>
        <v>87644.704960800766</v>
      </c>
      <c r="E23" s="56">
        <f t="shared" si="17"/>
        <v>87071.484054714136</v>
      </c>
      <c r="F23" s="56">
        <f t="shared" si="18"/>
        <v>86502.777355423968</v>
      </c>
      <c r="H23" s="56">
        <v>28</v>
      </c>
      <c r="I23" s="57"/>
      <c r="J23" s="56">
        <v>20</v>
      </c>
      <c r="K23" s="56">
        <f t="shared" si="19"/>
        <v>87644.704960800766</v>
      </c>
      <c r="L23" s="56">
        <f t="shared" si="20"/>
        <v>87071.484054714136</v>
      </c>
      <c r="M23" s="56">
        <f t="shared" si="21"/>
        <v>86502.777355423968</v>
      </c>
      <c r="O23" s="56">
        <v>27</v>
      </c>
      <c r="P23" s="57"/>
      <c r="Q23" s="56">
        <v>20</v>
      </c>
      <c r="R23" s="56">
        <f t="shared" si="22"/>
        <v>95200.282974662914</v>
      </c>
      <c r="S23" s="56">
        <f t="shared" si="23"/>
        <v>94577.646473223998</v>
      </c>
      <c r="T23" s="56">
        <f t="shared" si="24"/>
        <v>93959.913334339813</v>
      </c>
      <c r="V23" s="56">
        <v>24</v>
      </c>
      <c r="W23" s="57"/>
      <c r="X23" s="56">
        <v>20</v>
      </c>
      <c r="Y23" s="56">
        <f t="shared" si="25"/>
        <v>95200.282974662914</v>
      </c>
      <c r="Z23" s="57">
        <f t="shared" si="26"/>
        <v>94577.646473223998</v>
      </c>
      <c r="AA23" s="56">
        <f t="shared" si="27"/>
        <v>93959.913334339813</v>
      </c>
    </row>
    <row r="24" spans="1:27">
      <c r="A24" s="56">
        <v>26</v>
      </c>
      <c r="B24" s="57"/>
      <c r="C24" s="56">
        <v>21</v>
      </c>
      <c r="D24" s="56">
        <f t="shared" si="16"/>
        <v>92405.538362671767</v>
      </c>
      <c r="E24" s="56">
        <f t="shared" si="17"/>
        <v>91772.128457476312</v>
      </c>
      <c r="F24" s="56">
        <f t="shared" si="18"/>
        <v>91143.968094404903</v>
      </c>
      <c r="H24" s="56">
        <v>28</v>
      </c>
      <c r="I24" s="57"/>
      <c r="J24" s="56">
        <v>21</v>
      </c>
      <c r="K24" s="56">
        <f t="shared" si="19"/>
        <v>92405.538362671767</v>
      </c>
      <c r="L24" s="56">
        <f t="shared" si="20"/>
        <v>91772.128457476312</v>
      </c>
      <c r="M24" s="56">
        <f t="shared" si="21"/>
        <v>91143.968094404903</v>
      </c>
      <c r="O24" s="56">
        <v>27</v>
      </c>
      <c r="P24" s="57"/>
      <c r="Q24" s="56">
        <v>21</v>
      </c>
      <c r="R24" s="56">
        <f t="shared" si="22"/>
        <v>100371.533049109</v>
      </c>
      <c r="S24" s="56">
        <f t="shared" si="23"/>
        <v>99683.518841741534</v>
      </c>
      <c r="T24" s="56">
        <f t="shared" si="24"/>
        <v>99001.206723232899</v>
      </c>
      <c r="V24" s="56">
        <v>24</v>
      </c>
      <c r="W24" s="57"/>
      <c r="X24" s="56">
        <v>21</v>
      </c>
      <c r="Y24" s="56">
        <f t="shared" si="25"/>
        <v>100371.533049109</v>
      </c>
      <c r="Z24" s="57">
        <f t="shared" si="26"/>
        <v>99683.518841741534</v>
      </c>
      <c r="AA24" s="56">
        <f t="shared" si="27"/>
        <v>99001.206723232899</v>
      </c>
    </row>
    <row r="25" spans="1:27">
      <c r="A25" s="56">
        <v>26</v>
      </c>
      <c r="B25" s="57"/>
      <c r="C25" s="56">
        <v>22</v>
      </c>
      <c r="D25" s="56">
        <f t="shared" si="16"/>
        <v>97192.159612136238</v>
      </c>
      <c r="E25" s="56">
        <f t="shared" si="17"/>
        <v>96495.296781335055</v>
      </c>
      <c r="F25" s="56">
        <f t="shared" si="18"/>
        <v>95804.497128131596</v>
      </c>
      <c r="H25" s="56">
        <v>28</v>
      </c>
      <c r="I25" s="57"/>
      <c r="J25" s="56">
        <v>22</v>
      </c>
      <c r="K25" s="56">
        <f t="shared" si="19"/>
        <v>97192.159612136238</v>
      </c>
      <c r="L25" s="56">
        <f t="shared" si="20"/>
        <v>96495.296781335055</v>
      </c>
      <c r="M25" s="56">
        <f t="shared" si="21"/>
        <v>95804.497128131596</v>
      </c>
      <c r="O25" s="56">
        <v>27</v>
      </c>
      <c r="P25" s="57"/>
      <c r="Q25" s="56">
        <v>22</v>
      </c>
      <c r="R25" s="56">
        <f t="shared" si="22"/>
        <v>105570.79406145833</v>
      </c>
      <c r="S25" s="56">
        <f t="shared" si="23"/>
        <v>104813.85684869156</v>
      </c>
      <c r="T25" s="56">
        <f t="shared" si="24"/>
        <v>104063.50550124637</v>
      </c>
      <c r="V25" s="56">
        <v>24</v>
      </c>
      <c r="W25" s="57"/>
      <c r="X25" s="56">
        <v>22</v>
      </c>
      <c r="Y25" s="56">
        <f t="shared" si="25"/>
        <v>105570.79406145833</v>
      </c>
      <c r="Z25" s="57">
        <f t="shared" si="26"/>
        <v>104813.85684869156</v>
      </c>
      <c r="AA25" s="56">
        <f t="shared" si="27"/>
        <v>104063.50550124637</v>
      </c>
    </row>
    <row r="26" spans="1:27">
      <c r="A26" s="56">
        <v>26</v>
      </c>
      <c r="B26" s="57"/>
      <c r="C26" s="56">
        <v>23</v>
      </c>
      <c r="D26" s="56">
        <f t="shared" si="16"/>
        <v>102004.70839336864</v>
      </c>
      <c r="E26" s="56">
        <f t="shared" si="17"/>
        <v>101241.0969534123</v>
      </c>
      <c r="F26" s="56">
        <f t="shared" si="18"/>
        <v>100484.44503283214</v>
      </c>
      <c r="H26" s="56">
        <v>28</v>
      </c>
      <c r="I26" s="57"/>
      <c r="J26" s="56">
        <v>23</v>
      </c>
      <c r="K26" s="56">
        <f t="shared" si="19"/>
        <v>102004.70839336864</v>
      </c>
      <c r="L26" s="56">
        <f t="shared" si="20"/>
        <v>101241.0969534123</v>
      </c>
      <c r="M26" s="56">
        <f t="shared" si="21"/>
        <v>100484.44503283214</v>
      </c>
      <c r="O26" s="56">
        <v>27</v>
      </c>
      <c r="P26" s="57"/>
      <c r="Q26" s="56">
        <v>23</v>
      </c>
      <c r="R26" s="56">
        <f t="shared" si="22"/>
        <v>110798.21773762457</v>
      </c>
      <c r="S26" s="56">
        <f t="shared" si="23"/>
        <v>109968.77772525822</v>
      </c>
      <c r="T26" s="56">
        <f t="shared" si="24"/>
        <v>109146.89719083489</v>
      </c>
      <c r="V26" s="56">
        <v>24</v>
      </c>
      <c r="W26" s="57"/>
      <c r="X26" s="56">
        <v>23</v>
      </c>
      <c r="Y26" s="56">
        <f t="shared" si="25"/>
        <v>110798.21773762457</v>
      </c>
      <c r="Z26" s="57">
        <f t="shared" si="26"/>
        <v>109968.77772525822</v>
      </c>
      <c r="AA26" s="56">
        <f t="shared" si="27"/>
        <v>109146.89719083489</v>
      </c>
    </row>
    <row r="27" spans="1:27">
      <c r="A27" s="56">
        <v>26</v>
      </c>
      <c r="B27" s="57"/>
      <c r="C27" s="56">
        <v>24</v>
      </c>
      <c r="D27" s="56">
        <f t="shared" si="16"/>
        <v>106843.32514716605</v>
      </c>
      <c r="E27" s="56">
        <f t="shared" si="17"/>
        <v>106009.63741798075</v>
      </c>
      <c r="F27" s="56">
        <f t="shared" si="18"/>
        <v>105183.89272046894</v>
      </c>
      <c r="H27" s="56">
        <v>28</v>
      </c>
      <c r="I27" s="57"/>
      <c r="J27" s="56">
        <v>24</v>
      </c>
      <c r="K27" s="56">
        <f t="shared" si="19"/>
        <v>106843.32514716605</v>
      </c>
      <c r="L27" s="56">
        <f t="shared" si="20"/>
        <v>106009.63741798075</v>
      </c>
      <c r="M27" s="56">
        <f t="shared" si="21"/>
        <v>105183.89272046894</v>
      </c>
      <c r="O27" s="56">
        <v>27</v>
      </c>
      <c r="P27" s="57"/>
      <c r="Q27" s="56">
        <v>24</v>
      </c>
      <c r="R27" s="56">
        <f t="shared" si="22"/>
        <v>116053.95662537003</v>
      </c>
      <c r="S27" s="56">
        <f t="shared" si="23"/>
        <v>115148.39926435842</v>
      </c>
      <c r="T27" s="56">
        <f t="shared" si="24"/>
        <v>114251.46967913004</v>
      </c>
      <c r="V27" s="56">
        <v>24</v>
      </c>
      <c r="W27" s="57"/>
      <c r="X27" s="56">
        <v>24</v>
      </c>
      <c r="Y27" s="56">
        <f t="shared" si="25"/>
        <v>116053.95662537003</v>
      </c>
      <c r="Z27" s="57">
        <f t="shared" si="26"/>
        <v>115148.39926435842</v>
      </c>
      <c r="AA27" s="56">
        <f t="shared" si="27"/>
        <v>114251.46967913004</v>
      </c>
    </row>
    <row r="28" spans="1:27">
      <c r="A28" s="56">
        <v>27</v>
      </c>
      <c r="B28" s="57">
        <f>B16*1.05</f>
        <v>4476.1500000000005</v>
      </c>
      <c r="C28" s="56">
        <v>25</v>
      </c>
      <c r="D28" s="56">
        <f t="shared" ref="D28:D39" si="28">($D27+$B$28)*(1+$D$3)</f>
        <v>111922.45563754652</v>
      </c>
      <c r="E28" s="56">
        <f t="shared" ref="E28:E39" si="29">($E27+$B$28)*(1+$E$3)</f>
        <v>111015.19848269191</v>
      </c>
      <c r="F28" s="56"/>
      <c r="H28" s="56">
        <v>29</v>
      </c>
      <c r="I28" s="57">
        <f>I16*1.05</f>
        <v>4476.1500000000005</v>
      </c>
      <c r="J28" s="56">
        <v>25</v>
      </c>
      <c r="K28" s="56">
        <f t="shared" ref="K28:K39" si="30">($I$28+$K27)*(1+$K$3)</f>
        <v>111922.45563754652</v>
      </c>
      <c r="L28" s="56">
        <f t="shared" ref="L28:L39" si="31">($I$28+$L27)*(1+$L$3)</f>
        <v>111015.19848269191</v>
      </c>
      <c r="M28" s="56"/>
      <c r="O28" s="56">
        <v>28</v>
      </c>
      <c r="P28" s="57">
        <f>P16*1.05</f>
        <v>4862.0250000000005</v>
      </c>
      <c r="Q28" s="56">
        <v>25</v>
      </c>
      <c r="R28" s="56">
        <f t="shared" ref="R28:R39" si="32">($P$28+$R27)*(1+$R$3)</f>
        <v>121570.94319250745</v>
      </c>
      <c r="S28" s="56">
        <f t="shared" ref="S28:S39" si="33">($P$28+$S27)*(1+$S$3)</f>
        <v>120585.47421395847</v>
      </c>
      <c r="T28" s="56"/>
      <c r="V28" s="56">
        <v>25</v>
      </c>
      <c r="W28" s="57">
        <f>W16*1.05</f>
        <v>4862.0250000000005</v>
      </c>
      <c r="X28" s="56">
        <v>25</v>
      </c>
      <c r="Y28" s="56">
        <f t="shared" ref="Y28:Y39" si="34">($W$28+$Y27)*(1+$Y$3)</f>
        <v>121570.94319250745</v>
      </c>
      <c r="Z28" s="57">
        <f t="shared" ref="Z28:Z39" si="35">($W$28+$Z27)*(1+$Z$3)</f>
        <v>120585.47421395847</v>
      </c>
      <c r="AA28" s="56"/>
    </row>
    <row r="29" spans="1:27">
      <c r="A29" s="56">
        <v>27</v>
      </c>
      <c r="B29" s="57"/>
      <c r="C29" s="56">
        <v>26</v>
      </c>
      <c r="D29" s="56">
        <f t="shared" si="28"/>
        <v>117029.09808474989</v>
      </c>
      <c r="E29" s="56">
        <f t="shared" si="29"/>
        <v>116044.74452750481</v>
      </c>
      <c r="F29" s="56"/>
      <c r="H29" s="56">
        <v>29</v>
      </c>
      <c r="I29" s="57"/>
      <c r="J29" s="56">
        <v>26</v>
      </c>
      <c r="K29" s="56">
        <f t="shared" si="30"/>
        <v>117029.09808474989</v>
      </c>
      <c r="L29" s="56">
        <f t="shared" si="31"/>
        <v>116044.74452750481</v>
      </c>
      <c r="M29" s="56"/>
      <c r="O29" s="56">
        <v>28</v>
      </c>
      <c r="P29" s="57"/>
      <c r="Q29" s="56">
        <v>26</v>
      </c>
      <c r="R29" s="56">
        <f t="shared" si="32"/>
        <v>127117.81343688352</v>
      </c>
      <c r="S29" s="56">
        <f t="shared" si="33"/>
        <v>126048.6018143587</v>
      </c>
      <c r="T29" s="56"/>
      <c r="V29" s="56">
        <v>25</v>
      </c>
      <c r="W29" s="57"/>
      <c r="X29" s="56">
        <v>26</v>
      </c>
      <c r="Y29" s="56">
        <f t="shared" si="34"/>
        <v>127117.81343688352</v>
      </c>
      <c r="Z29" s="57">
        <f t="shared" si="35"/>
        <v>126048.6018143587</v>
      </c>
      <c r="AA29" s="56"/>
    </row>
    <row r="30" spans="1:27">
      <c r="A30" s="56">
        <v>27</v>
      </c>
      <c r="B30" s="57"/>
      <c r="C30" s="56">
        <v>27</v>
      </c>
      <c r="D30" s="56">
        <f t="shared" si="28"/>
        <v>122163.40151187561</v>
      </c>
      <c r="E30" s="56">
        <f t="shared" si="29"/>
        <v>121098.3904804491</v>
      </c>
      <c r="F30" s="56"/>
      <c r="H30" s="56">
        <v>29</v>
      </c>
      <c r="I30" s="57"/>
      <c r="J30" s="56">
        <v>27</v>
      </c>
      <c r="K30" s="56">
        <f t="shared" si="30"/>
        <v>122163.40151187561</v>
      </c>
      <c r="L30" s="56">
        <f t="shared" si="31"/>
        <v>121098.3904804491</v>
      </c>
      <c r="M30" s="56"/>
      <c r="O30" s="56">
        <v>28</v>
      </c>
      <c r="P30" s="57"/>
      <c r="Q30" s="56">
        <v>27</v>
      </c>
      <c r="R30" s="56">
        <f t="shared" si="32"/>
        <v>132694.72922841663</v>
      </c>
      <c r="S30" s="56">
        <f t="shared" si="33"/>
        <v>131537.90690117751</v>
      </c>
      <c r="T30" s="56"/>
      <c r="V30" s="56">
        <v>25</v>
      </c>
      <c r="W30" s="57"/>
      <c r="X30" s="56">
        <v>27</v>
      </c>
      <c r="Y30" s="56">
        <f t="shared" si="34"/>
        <v>132694.72922841663</v>
      </c>
      <c r="Z30" s="57">
        <f t="shared" si="35"/>
        <v>131537.90690117751</v>
      </c>
      <c r="AA30" s="56"/>
    </row>
    <row r="31" spans="1:27">
      <c r="A31" s="56">
        <v>27</v>
      </c>
      <c r="B31" s="57"/>
      <c r="C31" s="56">
        <v>28</v>
      </c>
      <c r="D31" s="56">
        <f t="shared" si="28"/>
        <v>127325.51574923159</v>
      </c>
      <c r="E31" s="56">
        <f t="shared" si="29"/>
        <v>126176.25182025126</v>
      </c>
      <c r="F31" s="56"/>
      <c r="H31" s="56">
        <v>29</v>
      </c>
      <c r="I31" s="57"/>
      <c r="J31" s="56">
        <v>28</v>
      </c>
      <c r="K31" s="56">
        <f t="shared" si="30"/>
        <v>127325.51574923159</v>
      </c>
      <c r="L31" s="56">
        <f t="shared" si="31"/>
        <v>126176.25182025126</v>
      </c>
      <c r="M31" s="56"/>
      <c r="O31" s="56">
        <v>28</v>
      </c>
      <c r="P31" s="57"/>
      <c r="Q31" s="56">
        <v>28</v>
      </c>
      <c r="R31" s="56">
        <f t="shared" si="32"/>
        <v>138301.85331382055</v>
      </c>
      <c r="S31" s="56">
        <f t="shared" si="33"/>
        <v>137053.514908204</v>
      </c>
      <c r="T31" s="56"/>
      <c r="V31" s="56">
        <v>25</v>
      </c>
      <c r="W31" s="57"/>
      <c r="X31" s="56">
        <v>28</v>
      </c>
      <c r="Y31" s="56">
        <f t="shared" si="34"/>
        <v>138301.85331382055</v>
      </c>
      <c r="Z31" s="57">
        <f t="shared" si="35"/>
        <v>137053.514908204</v>
      </c>
      <c r="AA31" s="56"/>
    </row>
    <row r="32" spans="1:27">
      <c r="A32" s="56">
        <v>27</v>
      </c>
      <c r="B32" s="57"/>
      <c r="C32" s="56">
        <v>29</v>
      </c>
      <c r="D32" s="56">
        <f t="shared" si="28"/>
        <v>132515.59143870659</v>
      </c>
      <c r="E32" s="56">
        <f t="shared" si="29"/>
        <v>131278.44457897331</v>
      </c>
      <c r="F32" s="56"/>
      <c r="H32" s="56">
        <v>29</v>
      </c>
      <c r="I32" s="57"/>
      <c r="J32" s="56">
        <v>29</v>
      </c>
      <c r="K32" s="56">
        <f t="shared" si="30"/>
        <v>132515.59143870659</v>
      </c>
      <c r="L32" s="56">
        <f t="shared" si="31"/>
        <v>131278.44457897331</v>
      </c>
      <c r="M32" s="56"/>
      <c r="O32" s="56">
        <v>28</v>
      </c>
      <c r="P32" s="57"/>
      <c r="Q32" s="56">
        <v>29</v>
      </c>
      <c r="R32" s="56">
        <f t="shared" si="32"/>
        <v>143939.34932135374</v>
      </c>
      <c r="S32" s="56">
        <f t="shared" si="33"/>
        <v>142595.55187026414</v>
      </c>
      <c r="T32" s="56"/>
      <c r="V32" s="56">
        <v>25</v>
      </c>
      <c r="W32" s="57"/>
      <c r="X32" s="56">
        <v>29</v>
      </c>
      <c r="Y32" s="56">
        <f t="shared" si="34"/>
        <v>143939.34932135374</v>
      </c>
      <c r="Z32" s="57">
        <f t="shared" si="35"/>
        <v>142595.55187026414</v>
      </c>
      <c r="AA32" s="56"/>
    </row>
    <row r="33" spans="1:27">
      <c r="A33" s="56">
        <v>27</v>
      </c>
      <c r="B33" s="57"/>
      <c r="C33" s="56">
        <v>30</v>
      </c>
      <c r="D33" s="56">
        <f t="shared" si="28"/>
        <v>137733.78003816624</v>
      </c>
      <c r="E33" s="56">
        <f t="shared" si="29"/>
        <v>136405.08534466423</v>
      </c>
      <c r="F33" s="56"/>
      <c r="H33" s="56">
        <v>29</v>
      </c>
      <c r="I33" s="57"/>
      <c r="J33" s="56">
        <v>30</v>
      </c>
      <c r="K33" s="56">
        <f t="shared" si="30"/>
        <v>137733.78003816624</v>
      </c>
      <c r="L33" s="56">
        <f t="shared" si="31"/>
        <v>136405.08534466423</v>
      </c>
      <c r="M33" s="56"/>
      <c r="O33" s="56">
        <v>28</v>
      </c>
      <c r="P33" s="57"/>
      <c r="Q33" s="56">
        <v>30</v>
      </c>
      <c r="R33" s="56">
        <f t="shared" si="32"/>
        <v>149607.38176559439</v>
      </c>
      <c r="S33" s="56">
        <f t="shared" si="33"/>
        <v>148164.14442610083</v>
      </c>
      <c r="T33" s="56"/>
      <c r="V33" s="56">
        <v>25</v>
      </c>
      <c r="W33" s="57"/>
      <c r="X33" s="56">
        <v>30</v>
      </c>
      <c r="Y33" s="56">
        <f t="shared" si="34"/>
        <v>149607.38176559439</v>
      </c>
      <c r="Z33" s="57">
        <f t="shared" si="35"/>
        <v>148164.14442610083</v>
      </c>
      <c r="AA33" s="56"/>
    </row>
    <row r="34" spans="1:27">
      <c r="A34" s="56">
        <v>27</v>
      </c>
      <c r="B34" s="57"/>
      <c r="C34" s="56">
        <v>31</v>
      </c>
      <c r="D34" s="56">
        <f t="shared" si="28"/>
        <v>142980.23382587297</v>
      </c>
      <c r="E34" s="56">
        <f t="shared" si="29"/>
        <v>141556.2912640241</v>
      </c>
      <c r="F34" s="56"/>
      <c r="H34" s="56">
        <v>29</v>
      </c>
      <c r="I34" s="57"/>
      <c r="J34" s="56">
        <v>31</v>
      </c>
      <c r="K34" s="56">
        <f t="shared" si="30"/>
        <v>142980.23382587297</v>
      </c>
      <c r="L34" s="56">
        <f t="shared" si="31"/>
        <v>141556.2912640241</v>
      </c>
      <c r="M34" s="56"/>
      <c r="O34" s="56">
        <v>28</v>
      </c>
      <c r="P34" s="57"/>
      <c r="Q34" s="56">
        <v>31</v>
      </c>
      <c r="R34" s="56">
        <f t="shared" si="32"/>
        <v>155306.11605224136</v>
      </c>
      <c r="S34" s="56">
        <f t="shared" si="33"/>
        <v>153759.41982126757</v>
      </c>
      <c r="T34" s="56"/>
      <c r="V34" s="56">
        <v>25</v>
      </c>
      <c r="W34" s="57"/>
      <c r="X34" s="56">
        <v>31</v>
      </c>
      <c r="Y34" s="56">
        <f t="shared" si="34"/>
        <v>155306.11605224136</v>
      </c>
      <c r="Z34" s="57">
        <f t="shared" si="35"/>
        <v>153759.41982126757</v>
      </c>
      <c r="AA34" s="56"/>
    </row>
    <row r="35" spans="1:27">
      <c r="A35" s="56">
        <v>27</v>
      </c>
      <c r="B35" s="57"/>
      <c r="C35" s="56">
        <v>32</v>
      </c>
      <c r="D35" s="56">
        <f t="shared" si="28"/>
        <v>148255.10590492978</v>
      </c>
      <c r="E35" s="56">
        <f t="shared" si="29"/>
        <v>146732.1800450809</v>
      </c>
      <c r="F35" s="56"/>
      <c r="H35" s="56">
        <v>29</v>
      </c>
      <c r="I35" s="57"/>
      <c r="J35" s="56">
        <v>32</v>
      </c>
      <c r="K35" s="56">
        <f t="shared" si="30"/>
        <v>148255.10590492978</v>
      </c>
      <c r="L35" s="56">
        <f t="shared" si="31"/>
        <v>146732.1800450809</v>
      </c>
      <c r="M35" s="56"/>
      <c r="O35" s="56">
        <v>28</v>
      </c>
      <c r="P35" s="57"/>
      <c r="Q35" s="56">
        <v>32</v>
      </c>
      <c r="R35" s="56">
        <f t="shared" si="32"/>
        <v>161035.71848294098</v>
      </c>
      <c r="S35" s="56">
        <f t="shared" si="33"/>
        <v>159381.50591103616</v>
      </c>
      <c r="T35" s="56"/>
      <c r="V35" s="56">
        <v>25</v>
      </c>
      <c r="W35" s="57"/>
      <c r="X35" s="56">
        <v>32</v>
      </c>
      <c r="Y35" s="56">
        <f t="shared" si="34"/>
        <v>161035.71848294098</v>
      </c>
      <c r="Z35" s="57">
        <f t="shared" si="35"/>
        <v>159381.50591103616</v>
      </c>
      <c r="AA35" s="56"/>
    </row>
    <row r="36" spans="1:27">
      <c r="A36" s="56">
        <v>27</v>
      </c>
      <c r="B36" s="57"/>
      <c r="C36" s="56">
        <v>33</v>
      </c>
      <c r="D36" s="56">
        <f t="shared" si="28"/>
        <v>153558.55020774814</v>
      </c>
      <c r="E36" s="56">
        <f t="shared" si="29"/>
        <v>151932.86995988025</v>
      </c>
      <c r="F36" s="56"/>
      <c r="H36" s="56">
        <v>29</v>
      </c>
      <c r="I36" s="57"/>
      <c r="J36" s="56">
        <v>33</v>
      </c>
      <c r="K36" s="56">
        <f t="shared" si="30"/>
        <v>153558.55020774814</v>
      </c>
      <c r="L36" s="56">
        <f t="shared" si="31"/>
        <v>151932.86995988025</v>
      </c>
      <c r="M36" s="56"/>
      <c r="O36" s="56">
        <v>28</v>
      </c>
      <c r="P36" s="57"/>
      <c r="Q36" s="56">
        <v>33</v>
      </c>
      <c r="R36" s="56">
        <f t="shared" si="32"/>
        <v>166796.35626014022</v>
      </c>
      <c r="S36" s="56">
        <f t="shared" si="33"/>
        <v>165030.53116331823</v>
      </c>
      <c r="T36" s="56"/>
      <c r="V36" s="56">
        <v>25</v>
      </c>
      <c r="W36" s="57"/>
      <c r="X36" s="56">
        <v>33</v>
      </c>
      <c r="Y36" s="56">
        <f t="shared" si="34"/>
        <v>166796.35626014022</v>
      </c>
      <c r="Z36" s="57">
        <f t="shared" si="35"/>
        <v>165030.53116331823</v>
      </c>
      <c r="AA36" s="56"/>
    </row>
    <row r="37" spans="1:27">
      <c r="A37" s="56">
        <v>27</v>
      </c>
      <c r="B37" s="57"/>
      <c r="C37" s="56">
        <v>34</v>
      </c>
      <c r="D37" s="56">
        <f t="shared" si="28"/>
        <v>158890.72150054009</v>
      </c>
      <c r="E37" s="56">
        <f t="shared" si="29"/>
        <v>157158.47984718802</v>
      </c>
      <c r="F37" s="56"/>
      <c r="H37" s="56">
        <v>29</v>
      </c>
      <c r="I37" s="57"/>
      <c r="J37" s="56">
        <v>34</v>
      </c>
      <c r="K37" s="56">
        <f t="shared" si="30"/>
        <v>158890.72150054009</v>
      </c>
      <c r="L37" s="56">
        <f t="shared" si="31"/>
        <v>157158.47984718802</v>
      </c>
      <c r="M37" s="56"/>
      <c r="O37" s="56">
        <v>28</v>
      </c>
      <c r="P37" s="57"/>
      <c r="Q37" s="56">
        <v>34</v>
      </c>
      <c r="R37" s="56">
        <f t="shared" si="32"/>
        <v>172588.19749196596</v>
      </c>
      <c r="S37" s="56">
        <f t="shared" si="33"/>
        <v>170706.6246616008</v>
      </c>
      <c r="T37" s="56"/>
      <c r="V37" s="56">
        <v>25</v>
      </c>
      <c r="W37" s="57"/>
      <c r="X37" s="56">
        <v>34</v>
      </c>
      <c r="Y37" s="56">
        <f t="shared" si="34"/>
        <v>172588.19749196596</v>
      </c>
      <c r="Z37" s="57">
        <f t="shared" si="35"/>
        <v>170706.6246616008</v>
      </c>
      <c r="AA37" s="56"/>
    </row>
    <row r="38" spans="1:27">
      <c r="A38" s="56">
        <v>27</v>
      </c>
      <c r="B38" s="57"/>
      <c r="C38" s="56">
        <v>35</v>
      </c>
      <c r="D38" s="56">
        <f t="shared" si="28"/>
        <v>164251.77538783467</v>
      </c>
      <c r="E38" s="56">
        <f t="shared" si="29"/>
        <v>162409.12911520581</v>
      </c>
      <c r="F38" s="56"/>
      <c r="H38" s="56">
        <v>29</v>
      </c>
      <c r="I38" s="57"/>
      <c r="J38" s="56">
        <v>35</v>
      </c>
      <c r="K38" s="56">
        <f t="shared" si="30"/>
        <v>164251.77538783467</v>
      </c>
      <c r="L38" s="56">
        <f t="shared" si="31"/>
        <v>162409.12911520581</v>
      </c>
      <c r="M38" s="56"/>
      <c r="O38" s="56">
        <v>28</v>
      </c>
      <c r="P38" s="57"/>
      <c r="Q38" s="56">
        <v>35</v>
      </c>
      <c r="R38" s="56">
        <f t="shared" si="32"/>
        <v>178411.41119713074</v>
      </c>
      <c r="S38" s="56">
        <f t="shared" si="33"/>
        <v>176409.91610789599</v>
      </c>
      <c r="T38" s="56"/>
      <c r="V38" s="56">
        <v>25</v>
      </c>
      <c r="W38" s="57"/>
      <c r="X38" s="56">
        <v>35</v>
      </c>
      <c r="Y38" s="56">
        <f t="shared" si="34"/>
        <v>178411.41119713074</v>
      </c>
      <c r="Z38" s="57">
        <f t="shared" si="35"/>
        <v>176409.91610789599</v>
      </c>
      <c r="AA38" s="56"/>
    </row>
    <row r="39" spans="1:27">
      <c r="A39" s="56">
        <v>27</v>
      </c>
      <c r="B39" s="57"/>
      <c r="C39" s="56">
        <v>36</v>
      </c>
      <c r="D39" s="56">
        <f t="shared" si="28"/>
        <v>169641.86831701876</v>
      </c>
      <c r="E39" s="56">
        <f t="shared" si="29"/>
        <v>167684.9377442995</v>
      </c>
      <c r="F39" s="56"/>
      <c r="H39" s="56">
        <v>29</v>
      </c>
      <c r="I39" s="57"/>
      <c r="J39" s="56">
        <v>36</v>
      </c>
      <c r="K39" s="56">
        <f t="shared" si="30"/>
        <v>169641.86831701876</v>
      </c>
      <c r="L39" s="56">
        <f t="shared" si="31"/>
        <v>167684.9377442995</v>
      </c>
      <c r="M39" s="56"/>
      <c r="O39" s="56">
        <v>28</v>
      </c>
      <c r="P39" s="57"/>
      <c r="Q39" s="56">
        <v>36</v>
      </c>
      <c r="R39" s="56">
        <f t="shared" si="32"/>
        <v>184266.16730986518</v>
      </c>
      <c r="S39" s="56">
        <f t="shared" si="33"/>
        <v>182140.53582570466</v>
      </c>
      <c r="T39" s="56"/>
      <c r="V39" s="56">
        <v>25</v>
      </c>
      <c r="W39" s="57"/>
      <c r="X39" s="56">
        <v>36</v>
      </c>
      <c r="Y39" s="56">
        <f t="shared" si="34"/>
        <v>184266.16730986518</v>
      </c>
      <c r="Z39" s="57">
        <f t="shared" si="35"/>
        <v>182140.53582570466</v>
      </c>
      <c r="AA39" s="56"/>
    </row>
    <row r="40" spans="1:27">
      <c r="A40" s="56">
        <v>28</v>
      </c>
      <c r="B40" s="57">
        <f>B28*1.05</f>
        <v>4699.9575000000004</v>
      </c>
      <c r="C40" s="56">
        <v>37</v>
      </c>
      <c r="D40" s="56">
        <f t="shared" ref="D40:D51" si="36">($D39+$B$40)*(1+$D$3)</f>
        <v>175286.17737352758</v>
      </c>
      <c r="E40" s="56"/>
      <c r="F40" s="56"/>
      <c r="H40" s="56">
        <v>30</v>
      </c>
      <c r="I40" s="57">
        <f>I28*1.05</f>
        <v>4699.9575000000004</v>
      </c>
      <c r="J40" s="56">
        <v>37</v>
      </c>
      <c r="K40" s="56">
        <f t="shared" ref="K40:K51" si="37">($I$40+$K39)*(1+$K$3)</f>
        <v>175286.17737352758</v>
      </c>
      <c r="L40" s="56"/>
      <c r="M40" s="56"/>
      <c r="O40" s="56">
        <v>29</v>
      </c>
      <c r="P40" s="57">
        <f>P28*1.05</f>
        <v>5105.1262500000012</v>
      </c>
      <c r="Q40" s="56">
        <v>37</v>
      </c>
      <c r="R40" s="56">
        <f t="shared" ref="R40:R51" si="38">($P$40+$R39)*(1+$R$3)</f>
        <v>190397.05473331443</v>
      </c>
      <c r="S40" s="56"/>
      <c r="T40" s="56"/>
      <c r="V40" s="56">
        <v>26</v>
      </c>
      <c r="W40" s="57">
        <f>W28*1.05</f>
        <v>5105.1262500000012</v>
      </c>
      <c r="X40" s="56">
        <v>37</v>
      </c>
      <c r="Y40" s="56">
        <f t="shared" ref="Y40:Y51" si="39">($W$40+$Y39)*(1+$Y$3)</f>
        <v>190397.05473331443</v>
      </c>
      <c r="Z40" s="57"/>
      <c r="AA40" s="56"/>
    </row>
    <row r="41" spans="1:27">
      <c r="A41" s="56">
        <v>28</v>
      </c>
      <c r="B41" s="57"/>
      <c r="C41" s="56">
        <v>38</v>
      </c>
      <c r="D41" s="56">
        <f t="shared" si="36"/>
        <v>180961.05977075917</v>
      </c>
      <c r="E41" s="56"/>
      <c r="F41" s="56"/>
      <c r="H41" s="56">
        <v>30</v>
      </c>
      <c r="I41" s="57"/>
      <c r="J41" s="56">
        <v>38</v>
      </c>
      <c r="K41" s="56">
        <f t="shared" si="37"/>
        <v>180961.05977075917</v>
      </c>
      <c r="L41" s="56"/>
      <c r="M41" s="56"/>
      <c r="O41" s="56">
        <v>29</v>
      </c>
      <c r="P41" s="57"/>
      <c r="Q41" s="56">
        <v>38</v>
      </c>
      <c r="R41" s="56">
        <f t="shared" si="38"/>
        <v>196561.15113030738</v>
      </c>
      <c r="S41" s="56"/>
      <c r="T41" s="56"/>
      <c r="V41" s="56">
        <v>26</v>
      </c>
      <c r="W41" s="57"/>
      <c r="X41" s="56">
        <v>38</v>
      </c>
      <c r="Y41" s="56">
        <f t="shared" si="39"/>
        <v>196561.15113030738</v>
      </c>
      <c r="Z41" s="57"/>
      <c r="AA41" s="56"/>
    </row>
    <row r="42" spans="1:27">
      <c r="A42" s="56">
        <v>28</v>
      </c>
      <c r="B42" s="57"/>
      <c r="C42" s="56">
        <v>39</v>
      </c>
      <c r="D42" s="56">
        <f t="shared" si="36"/>
        <v>186666.68111430909</v>
      </c>
      <c r="E42" s="56"/>
      <c r="F42" s="56"/>
      <c r="H42" s="56">
        <v>30</v>
      </c>
      <c r="I42" s="57"/>
      <c r="J42" s="56">
        <v>39</v>
      </c>
      <c r="K42" s="56">
        <f t="shared" si="37"/>
        <v>186666.68111430909</v>
      </c>
      <c r="L42" s="56"/>
      <c r="M42" s="56"/>
      <c r="O42" s="56">
        <v>29</v>
      </c>
      <c r="P42" s="57"/>
      <c r="Q42" s="56">
        <v>39</v>
      </c>
      <c r="R42" s="56">
        <f t="shared" si="38"/>
        <v>202758.63638278403</v>
      </c>
      <c r="S42" s="56"/>
      <c r="T42" s="56"/>
      <c r="V42" s="56">
        <v>26</v>
      </c>
      <c r="W42" s="57"/>
      <c r="X42" s="56">
        <v>39</v>
      </c>
      <c r="Y42" s="56">
        <f t="shared" si="39"/>
        <v>202758.63638278403</v>
      </c>
      <c r="Z42" s="57"/>
      <c r="AA42" s="56"/>
    </row>
    <row r="43" spans="1:27">
      <c r="A43" s="56">
        <v>28</v>
      </c>
      <c r="B43" s="57"/>
      <c r="C43" s="56">
        <v>40</v>
      </c>
      <c r="D43" s="56">
        <f t="shared" si="36"/>
        <v>192403.20790680323</v>
      </c>
      <c r="E43" s="56"/>
      <c r="F43" s="56"/>
      <c r="H43" s="56">
        <v>30</v>
      </c>
      <c r="I43" s="57"/>
      <c r="J43" s="56">
        <v>40</v>
      </c>
      <c r="K43" s="56">
        <f t="shared" si="37"/>
        <v>192403.20790680323</v>
      </c>
      <c r="L43" s="56"/>
      <c r="M43" s="56"/>
      <c r="O43" s="56">
        <v>29</v>
      </c>
      <c r="P43" s="57"/>
      <c r="Q43" s="56">
        <v>40</v>
      </c>
      <c r="R43" s="56">
        <f t="shared" si="38"/>
        <v>208989.69134704492</v>
      </c>
      <c r="S43" s="56"/>
      <c r="T43" s="56"/>
      <c r="V43" s="56">
        <v>26</v>
      </c>
      <c r="W43" s="57"/>
      <c r="X43" s="56">
        <v>40</v>
      </c>
      <c r="Y43" s="56">
        <f t="shared" si="39"/>
        <v>208989.69134704492</v>
      </c>
      <c r="Z43" s="57"/>
      <c r="AA43" s="56"/>
    </row>
    <row r="44" spans="1:27">
      <c r="A44" s="56">
        <v>28</v>
      </c>
      <c r="B44" s="57"/>
      <c r="C44" s="56">
        <v>41</v>
      </c>
      <c r="D44" s="56">
        <f t="shared" si="36"/>
        <v>198170.80755275674</v>
      </c>
      <c r="E44" s="56"/>
      <c r="F44" s="56"/>
      <c r="H44" s="56">
        <v>30</v>
      </c>
      <c r="I44" s="57"/>
      <c r="J44" s="56">
        <v>41</v>
      </c>
      <c r="K44" s="56">
        <f t="shared" si="37"/>
        <v>198170.80755275674</v>
      </c>
      <c r="L44" s="56"/>
      <c r="M44" s="56"/>
      <c r="O44" s="56">
        <v>29</v>
      </c>
      <c r="P44" s="57"/>
      <c r="Q44" s="56">
        <v>41</v>
      </c>
      <c r="R44" s="56">
        <f t="shared" si="38"/>
        <v>215254.4978590289</v>
      </c>
      <c r="S44" s="56"/>
      <c r="T44" s="56"/>
      <c r="V44" s="56">
        <v>26</v>
      </c>
      <c r="W44" s="57"/>
      <c r="X44" s="56">
        <v>41</v>
      </c>
      <c r="Y44" s="56">
        <f t="shared" si="39"/>
        <v>215254.4978590289</v>
      </c>
      <c r="Z44" s="57"/>
      <c r="AA44" s="56"/>
    </row>
    <row r="45" spans="1:27">
      <c r="A45" s="56">
        <v>28</v>
      </c>
      <c r="B45" s="57"/>
      <c r="C45" s="56">
        <v>42</v>
      </c>
      <c r="D45" s="56">
        <f t="shared" si="36"/>
        <v>203969.64836345916</v>
      </c>
      <c r="E45" s="56"/>
      <c r="F45" s="56"/>
      <c r="H45" s="56">
        <v>30</v>
      </c>
      <c r="I45" s="57"/>
      <c r="J45" s="56">
        <v>42</v>
      </c>
      <c r="K45" s="56">
        <f t="shared" si="37"/>
        <v>203969.64836345916</v>
      </c>
      <c r="L45" s="56"/>
      <c r="M45" s="56"/>
      <c r="O45" s="56">
        <v>29</v>
      </c>
      <c r="P45" s="57"/>
      <c r="Q45" s="56">
        <v>42</v>
      </c>
      <c r="R45" s="56">
        <f t="shared" si="38"/>
        <v>221553.23873961947</v>
      </c>
      <c r="S45" s="56"/>
      <c r="T45" s="56"/>
      <c r="V45" s="56">
        <v>26</v>
      </c>
      <c r="W45" s="57"/>
      <c r="X45" s="56">
        <v>42</v>
      </c>
      <c r="Y45" s="56">
        <f t="shared" si="39"/>
        <v>221553.23873961947</v>
      </c>
      <c r="Z45" s="57"/>
      <c r="AA45" s="56"/>
    </row>
    <row r="46" spans="1:27">
      <c r="A46" s="56">
        <v>28</v>
      </c>
      <c r="B46" s="57"/>
      <c r="C46" s="56">
        <v>43</v>
      </c>
      <c r="D46" s="56">
        <f t="shared" si="36"/>
        <v>209799.89956188621</v>
      </c>
      <c r="E46" s="56"/>
      <c r="F46" s="56"/>
      <c r="H46" s="56">
        <v>30</v>
      </c>
      <c r="I46" s="57"/>
      <c r="J46" s="56">
        <v>43</v>
      </c>
      <c r="K46" s="56">
        <f t="shared" si="37"/>
        <v>209799.89956188621</v>
      </c>
      <c r="L46" s="56"/>
      <c r="M46" s="56"/>
      <c r="O46" s="56">
        <v>29</v>
      </c>
      <c r="P46" s="57"/>
      <c r="Q46" s="56">
        <v>43</v>
      </c>
      <c r="R46" s="56">
        <f t="shared" si="38"/>
        <v>227886.09779997991</v>
      </c>
      <c r="S46" s="56"/>
      <c r="T46" s="56"/>
      <c r="V46" s="56">
        <v>26</v>
      </c>
      <c r="W46" s="57"/>
      <c r="X46" s="56">
        <v>43</v>
      </c>
      <c r="Y46" s="56">
        <f t="shared" si="39"/>
        <v>227886.09779997991</v>
      </c>
      <c r="Z46" s="57"/>
      <c r="AA46" s="56"/>
    </row>
    <row r="47" spans="1:27">
      <c r="A47" s="56">
        <v>28</v>
      </c>
      <c r="B47" s="57"/>
      <c r="C47" s="56">
        <v>44</v>
      </c>
      <c r="D47" s="56">
        <f t="shared" si="36"/>
        <v>215661.73128763807</v>
      </c>
      <c r="E47" s="56"/>
      <c r="F47" s="56"/>
      <c r="H47" s="56">
        <v>30</v>
      </c>
      <c r="I47" s="57"/>
      <c r="J47" s="56">
        <v>44</v>
      </c>
      <c r="K47" s="56">
        <f t="shared" si="37"/>
        <v>215661.73128763807</v>
      </c>
      <c r="L47" s="56"/>
      <c r="M47" s="56"/>
      <c r="O47" s="56">
        <v>29</v>
      </c>
      <c r="P47" s="57"/>
      <c r="Q47" s="56">
        <v>44</v>
      </c>
      <c r="R47" s="56">
        <f t="shared" si="38"/>
        <v>234253.2598469173</v>
      </c>
      <c r="S47" s="56"/>
      <c r="T47" s="56"/>
      <c r="V47" s="56">
        <v>26</v>
      </c>
      <c r="W47" s="57"/>
      <c r="X47" s="56">
        <v>44</v>
      </c>
      <c r="Y47" s="56">
        <f t="shared" si="39"/>
        <v>234253.2598469173</v>
      </c>
      <c r="Z47" s="57"/>
      <c r="AA47" s="56"/>
    </row>
    <row r="48" spans="1:27">
      <c r="A48" s="56">
        <v>28</v>
      </c>
      <c r="B48" s="57"/>
      <c r="C48" s="56">
        <v>45</v>
      </c>
      <c r="D48" s="56">
        <f t="shared" si="36"/>
        <v>221555.31460190442</v>
      </c>
      <c r="E48" s="56"/>
      <c r="F48" s="56"/>
      <c r="H48" s="56">
        <v>30</v>
      </c>
      <c r="I48" s="57"/>
      <c r="J48" s="56">
        <v>45</v>
      </c>
      <c r="K48" s="56">
        <f t="shared" si="37"/>
        <v>221555.31460190442</v>
      </c>
      <c r="L48" s="56"/>
      <c r="M48" s="56"/>
      <c r="O48" s="56">
        <v>29</v>
      </c>
      <c r="P48" s="57"/>
      <c r="Q48" s="56">
        <v>45</v>
      </c>
      <c r="R48" s="56">
        <f t="shared" si="38"/>
        <v>240654.91068827559</v>
      </c>
      <c r="S48" s="56"/>
      <c r="T48" s="56"/>
      <c r="V48" s="56">
        <v>26</v>
      </c>
      <c r="W48" s="57"/>
      <c r="X48" s="56">
        <v>45</v>
      </c>
      <c r="Y48" s="56">
        <f t="shared" si="39"/>
        <v>240654.91068827559</v>
      </c>
      <c r="Z48" s="57"/>
      <c r="AA48" s="56"/>
    </row>
    <row r="49" spans="1:27">
      <c r="A49" s="56">
        <v>28</v>
      </c>
      <c r="B49" s="57"/>
      <c r="C49" s="56">
        <v>46</v>
      </c>
      <c r="D49" s="56">
        <f t="shared" si="36"/>
        <v>227480.82149245639</v>
      </c>
      <c r="E49" s="56"/>
      <c r="F49" s="56"/>
      <c r="H49" s="56">
        <v>30</v>
      </c>
      <c r="I49" s="57"/>
      <c r="J49" s="56">
        <v>46</v>
      </c>
      <c r="K49" s="56">
        <f t="shared" si="37"/>
        <v>227480.82149245639</v>
      </c>
      <c r="L49" s="56"/>
      <c r="M49" s="56"/>
      <c r="O49" s="56">
        <v>29</v>
      </c>
      <c r="P49" s="57"/>
      <c r="Q49" s="56">
        <v>46</v>
      </c>
      <c r="R49" s="56">
        <f t="shared" si="38"/>
        <v>247091.23713835792</v>
      </c>
      <c r="S49" s="56"/>
      <c r="T49" s="56"/>
      <c r="V49" s="56">
        <v>26</v>
      </c>
      <c r="W49" s="57"/>
      <c r="X49" s="56">
        <v>46</v>
      </c>
      <c r="Y49" s="56">
        <f t="shared" si="39"/>
        <v>247091.23713835792</v>
      </c>
      <c r="Z49" s="57"/>
      <c r="AA49" s="56"/>
    </row>
    <row r="50" spans="1:27">
      <c r="A50" s="56">
        <v>28</v>
      </c>
      <c r="B50" s="57"/>
      <c r="C50" s="56">
        <v>47</v>
      </c>
      <c r="D50" s="56">
        <f t="shared" si="36"/>
        <v>233438.42487866551</v>
      </c>
      <c r="E50" s="56"/>
      <c r="F50" s="56"/>
      <c r="H50" s="56">
        <v>30</v>
      </c>
      <c r="I50" s="57"/>
      <c r="J50" s="56">
        <v>47</v>
      </c>
      <c r="K50" s="56">
        <f t="shared" si="37"/>
        <v>233438.42487866551</v>
      </c>
      <c r="L50" s="56"/>
      <c r="M50" s="56"/>
      <c r="O50" s="56">
        <v>29</v>
      </c>
      <c r="P50" s="57"/>
      <c r="Q50" s="56">
        <v>47</v>
      </c>
      <c r="R50" s="56">
        <f t="shared" si="38"/>
        <v>253562.42702337817</v>
      </c>
      <c r="S50" s="56"/>
      <c r="T50" s="56"/>
      <c r="V50" s="56">
        <v>26</v>
      </c>
      <c r="W50" s="57"/>
      <c r="X50" s="56">
        <v>47</v>
      </c>
      <c r="Y50" s="56">
        <f t="shared" si="39"/>
        <v>253562.42702337817</v>
      </c>
      <c r="Z50" s="57"/>
      <c r="AA50" s="56"/>
    </row>
    <row r="51" spans="1:27">
      <c r="A51" s="56">
        <v>28</v>
      </c>
      <c r="B51" s="57"/>
      <c r="C51" s="56">
        <v>48</v>
      </c>
      <c r="D51" s="56">
        <f t="shared" si="36"/>
        <v>239428.29861654993</v>
      </c>
      <c r="E51" s="56"/>
      <c r="F51" s="56"/>
      <c r="H51" s="56">
        <v>30</v>
      </c>
      <c r="I51" s="57"/>
      <c r="J51" s="56">
        <v>48</v>
      </c>
      <c r="K51" s="56">
        <f t="shared" si="37"/>
        <v>239428.29861654993</v>
      </c>
      <c r="L51" s="56"/>
      <c r="M51" s="56"/>
      <c r="O51" s="56">
        <v>29</v>
      </c>
      <c r="P51" s="57"/>
      <c r="Q51" s="56">
        <v>48</v>
      </c>
      <c r="R51" s="56">
        <f t="shared" si="38"/>
        <v>260068.66918694231</v>
      </c>
      <c r="S51" s="56"/>
      <c r="T51" s="56"/>
      <c r="V51" s="56">
        <v>26</v>
      </c>
      <c r="W51" s="57"/>
      <c r="X51" s="56">
        <v>48</v>
      </c>
      <c r="Y51" s="56">
        <f t="shared" si="39"/>
        <v>260068.66918694231</v>
      </c>
      <c r="Z51" s="57"/>
      <c r="AA51" s="56"/>
    </row>
    <row r="53" spans="1:27">
      <c r="A53" s="32" t="s">
        <v>68</v>
      </c>
      <c r="B53" s="29"/>
      <c r="C53" s="29"/>
      <c r="D53" s="24"/>
      <c r="E53" s="24"/>
      <c r="F53" s="24"/>
      <c r="H53" s="33" t="s">
        <v>69</v>
      </c>
      <c r="I53" s="29"/>
      <c r="J53" s="29"/>
      <c r="K53" s="25"/>
      <c r="L53" s="25"/>
      <c r="M53" s="25"/>
      <c r="O53" s="33" t="s">
        <v>70</v>
      </c>
      <c r="P53" s="29"/>
      <c r="Q53" s="29"/>
      <c r="R53" s="25"/>
      <c r="S53" s="25"/>
      <c r="T53" s="25"/>
      <c r="V53" s="32" t="s">
        <v>71</v>
      </c>
      <c r="W53" s="29"/>
      <c r="X53" s="29"/>
      <c r="Y53" s="32"/>
      <c r="Z53" s="29"/>
      <c r="AA53" s="29"/>
    </row>
    <row r="54" spans="1:27">
      <c r="A54" s="53"/>
      <c r="B54" s="53"/>
      <c r="C54" s="53"/>
      <c r="D54" s="53" t="s">
        <v>85</v>
      </c>
      <c r="E54" s="53" t="s">
        <v>86</v>
      </c>
      <c r="F54" s="53" t="s">
        <v>87</v>
      </c>
      <c r="H54" s="53"/>
      <c r="I54" s="53"/>
      <c r="J54" s="53"/>
      <c r="K54" s="53" t="s">
        <v>85</v>
      </c>
      <c r="L54" s="53" t="s">
        <v>86</v>
      </c>
      <c r="M54" s="53" t="s">
        <v>87</v>
      </c>
      <c r="O54" s="53"/>
      <c r="P54" s="53"/>
      <c r="Q54" s="53"/>
      <c r="R54" s="53" t="s">
        <v>85</v>
      </c>
      <c r="S54" s="53" t="s">
        <v>86</v>
      </c>
      <c r="T54" s="53" t="s">
        <v>87</v>
      </c>
      <c r="V54" s="53"/>
      <c r="W54" s="53"/>
      <c r="X54" s="53"/>
      <c r="Y54" s="53" t="s">
        <v>85</v>
      </c>
      <c r="Z54" s="53" t="s">
        <v>86</v>
      </c>
      <c r="AA54" s="53" t="s">
        <v>87</v>
      </c>
    </row>
    <row r="55" spans="1:27">
      <c r="A55" s="53" t="s">
        <v>80</v>
      </c>
      <c r="B55" s="53" t="s">
        <v>81</v>
      </c>
      <c r="C55" s="53" t="s">
        <v>82</v>
      </c>
      <c r="D55" s="53">
        <v>5.4166666666666669E-3</v>
      </c>
      <c r="E55" s="55">
        <v>4.7916666666666663E-3</v>
      </c>
      <c r="F55" s="55">
        <v>4.1666666666666666E-3</v>
      </c>
      <c r="H55" s="53" t="s">
        <v>80</v>
      </c>
      <c r="I55" s="53" t="s">
        <v>81</v>
      </c>
      <c r="J55" s="53" t="s">
        <v>82</v>
      </c>
      <c r="K55" s="53">
        <v>5.4166666666666669E-3</v>
      </c>
      <c r="L55" s="55">
        <v>4.7916666666666663E-3</v>
      </c>
      <c r="M55" s="55">
        <v>4.1666666666666666E-3</v>
      </c>
      <c r="O55" s="53" t="s">
        <v>80</v>
      </c>
      <c r="P55" s="53" t="s">
        <v>81</v>
      </c>
      <c r="Q55" s="53" t="s">
        <v>82</v>
      </c>
      <c r="R55" s="53">
        <v>5.4166666666666669E-3</v>
      </c>
      <c r="S55" s="55">
        <v>4.7916666666666663E-3</v>
      </c>
      <c r="T55" s="55">
        <v>4.1666666666666666E-3</v>
      </c>
      <c r="V55" s="53" t="s">
        <v>80</v>
      </c>
      <c r="W55" s="53" t="s">
        <v>81</v>
      </c>
      <c r="X55" s="53" t="s">
        <v>82</v>
      </c>
      <c r="Y55" s="53">
        <v>5.4166666666666669E-3</v>
      </c>
      <c r="Z55" s="55">
        <v>4.7916666666666663E-3</v>
      </c>
      <c r="AA55" s="55">
        <v>4.1666666666666666E-3</v>
      </c>
    </row>
    <row r="56" spans="1:27">
      <c r="A56" s="56">
        <v>21</v>
      </c>
      <c r="B56" s="56">
        <v>3500</v>
      </c>
      <c r="C56" s="56">
        <v>1</v>
      </c>
      <c r="D56" s="56">
        <f t="shared" ref="D56:F56" si="40">$B$56*(1+D55)</f>
        <v>3518.958333333333</v>
      </c>
      <c r="E56" s="56">
        <f t="shared" si="40"/>
        <v>3516.7708333333335</v>
      </c>
      <c r="F56" s="56">
        <f t="shared" si="40"/>
        <v>3514.5833333333335</v>
      </c>
      <c r="H56" s="56">
        <v>25</v>
      </c>
      <c r="I56" s="56">
        <v>3500</v>
      </c>
      <c r="J56" s="56">
        <v>1</v>
      </c>
      <c r="K56" s="56">
        <f t="shared" ref="K56:M56" si="41">$I$56*(1+K55)</f>
        <v>3518.958333333333</v>
      </c>
      <c r="L56" s="56">
        <f t="shared" si="41"/>
        <v>3516.7708333333335</v>
      </c>
      <c r="M56" s="56">
        <f t="shared" si="41"/>
        <v>3514.5833333333335</v>
      </c>
      <c r="O56" s="56">
        <v>27</v>
      </c>
      <c r="P56" s="56">
        <v>3500</v>
      </c>
      <c r="Q56" s="56">
        <v>1</v>
      </c>
      <c r="R56" s="56">
        <f t="shared" ref="R56:T56" si="42">$P$56*(1+R55)</f>
        <v>3518.958333333333</v>
      </c>
      <c r="S56" s="56">
        <f t="shared" si="42"/>
        <v>3516.7708333333335</v>
      </c>
      <c r="T56" s="56">
        <f t="shared" si="42"/>
        <v>3514.5833333333335</v>
      </c>
      <c r="V56" s="56">
        <v>26</v>
      </c>
      <c r="W56" s="56">
        <v>3920</v>
      </c>
      <c r="X56" s="56">
        <v>1</v>
      </c>
      <c r="Y56" s="57">
        <f t="shared" ref="Y56:AA56" si="43">$W$56*(1+Y55)</f>
        <v>3941.2333333333331</v>
      </c>
      <c r="Z56" s="57">
        <f t="shared" si="43"/>
        <v>3938.7833333333338</v>
      </c>
      <c r="AA56" s="57">
        <f t="shared" si="43"/>
        <v>3936.3333333333335</v>
      </c>
    </row>
    <row r="57" spans="1:27">
      <c r="A57" s="56">
        <v>21</v>
      </c>
      <c r="B57" s="57"/>
      <c r="C57" s="56">
        <v>2</v>
      </c>
      <c r="D57" s="56">
        <f t="shared" ref="D57:D67" si="44">($B$56+$D56)*(1+$D$55)</f>
        <v>7056.9776909722214</v>
      </c>
      <c r="E57" s="56">
        <f t="shared" ref="E57:E67" si="45">($B$56+$E56)*(1+$E$55)</f>
        <v>7050.3928602430569</v>
      </c>
      <c r="F57" s="56">
        <f t="shared" ref="F57:F67" si="46">($B$56+$F56)*(1+$F$55)</f>
        <v>7043.8107638888896</v>
      </c>
      <c r="H57" s="56">
        <v>25</v>
      </c>
      <c r="I57" s="57"/>
      <c r="J57" s="56">
        <v>2</v>
      </c>
      <c r="K57" s="56">
        <f t="shared" ref="K57:K67" si="47">($I$56+$K56)*(1+$K$55)</f>
        <v>7056.9776909722214</v>
      </c>
      <c r="L57" s="56">
        <f t="shared" ref="L57:L67" si="48">($I$56+$L56)*(1+$L$55)</f>
        <v>7050.3928602430569</v>
      </c>
      <c r="M57" s="56">
        <f t="shared" ref="M57:M67" si="49">($I$56+$M56)*(1+$M$55)</f>
        <v>7043.8107638888896</v>
      </c>
      <c r="O57" s="56">
        <v>27</v>
      </c>
      <c r="P57" s="57"/>
      <c r="Q57" s="56">
        <v>2</v>
      </c>
      <c r="R57" s="56">
        <f t="shared" ref="R57:R67" si="50">($P$56+$R56)*(1+$R$55)</f>
        <v>7056.9776909722214</v>
      </c>
      <c r="S57" s="56">
        <f t="shared" ref="S57:S67" si="51">($P$56+$S56)*(1+$S$55)</f>
        <v>7050.3928602430569</v>
      </c>
      <c r="T57" s="56">
        <f t="shared" ref="T57:T67" si="52">($P$56+$T56)*(1+$T$55)</f>
        <v>7043.8107638888896</v>
      </c>
      <c r="V57" s="56">
        <v>26</v>
      </c>
      <c r="W57" s="57"/>
      <c r="X57" s="56">
        <v>2</v>
      </c>
      <c r="Y57" s="57">
        <f t="shared" ref="Y57:Y67" si="53">($W$56+$Y56)*(1+$Y$55)</f>
        <v>7903.8150138888886</v>
      </c>
      <c r="Z57" s="57">
        <f t="shared" ref="Z57:Z67" si="54">($W$56+$Z56)*(1+$Z$55)</f>
        <v>7896.440003472223</v>
      </c>
      <c r="AA57" s="57">
        <f t="shared" ref="AA57:AA67" si="55">($W$56+$AA56)*(1+$AA$55)</f>
        <v>7889.0680555555564</v>
      </c>
    </row>
    <row r="58" spans="1:27">
      <c r="A58" s="56">
        <v>21</v>
      </c>
      <c r="B58" s="57"/>
      <c r="C58" s="56">
        <v>3</v>
      </c>
      <c r="D58" s="56">
        <f t="shared" si="44"/>
        <v>10614.161320131652</v>
      </c>
      <c r="E58" s="56">
        <f t="shared" si="45"/>
        <v>10600.946826031723</v>
      </c>
      <c r="F58" s="56">
        <f t="shared" si="46"/>
        <v>10587.743308738427</v>
      </c>
      <c r="H58" s="56">
        <v>25</v>
      </c>
      <c r="I58" s="57"/>
      <c r="J58" s="56">
        <v>3</v>
      </c>
      <c r="K58" s="56">
        <f t="shared" si="47"/>
        <v>10614.161320131652</v>
      </c>
      <c r="L58" s="56">
        <f t="shared" si="48"/>
        <v>10600.946826031723</v>
      </c>
      <c r="M58" s="56">
        <f t="shared" si="49"/>
        <v>10587.743308738427</v>
      </c>
      <c r="O58" s="56">
        <v>27</v>
      </c>
      <c r="P58" s="57"/>
      <c r="Q58" s="56">
        <v>3</v>
      </c>
      <c r="R58" s="56">
        <f t="shared" si="50"/>
        <v>10614.161320131652</v>
      </c>
      <c r="S58" s="56">
        <f t="shared" si="51"/>
        <v>10600.946826031723</v>
      </c>
      <c r="T58" s="56">
        <f t="shared" si="52"/>
        <v>10587.743308738427</v>
      </c>
      <c r="V58" s="56">
        <v>26</v>
      </c>
      <c r="W58" s="57"/>
      <c r="X58" s="56">
        <v>3</v>
      </c>
      <c r="Y58" s="57">
        <f t="shared" si="53"/>
        <v>11887.860678547453</v>
      </c>
      <c r="Z58" s="57">
        <f t="shared" si="54"/>
        <v>11873.06044515553</v>
      </c>
      <c r="AA58" s="57">
        <f t="shared" si="55"/>
        <v>11858.272505787038</v>
      </c>
    </row>
    <row r="59" spans="1:27">
      <c r="A59" s="56">
        <v>21</v>
      </c>
      <c r="B59" s="57"/>
      <c r="C59" s="56">
        <v>4</v>
      </c>
      <c r="D59" s="56">
        <f t="shared" si="44"/>
        <v>14190.613027282365</v>
      </c>
      <c r="E59" s="56">
        <f t="shared" si="45"/>
        <v>14168.513862906459</v>
      </c>
      <c r="F59" s="56">
        <f t="shared" si="46"/>
        <v>14146.442239191503</v>
      </c>
      <c r="H59" s="56">
        <v>25</v>
      </c>
      <c r="I59" s="57"/>
      <c r="J59" s="56">
        <v>4</v>
      </c>
      <c r="K59" s="56">
        <f t="shared" si="47"/>
        <v>14190.613027282365</v>
      </c>
      <c r="L59" s="56">
        <f t="shared" si="48"/>
        <v>14168.513862906459</v>
      </c>
      <c r="M59" s="56">
        <f t="shared" si="49"/>
        <v>14146.442239191503</v>
      </c>
      <c r="O59" s="56">
        <v>27</v>
      </c>
      <c r="P59" s="57"/>
      <c r="Q59" s="56">
        <v>4</v>
      </c>
      <c r="R59" s="56">
        <f t="shared" si="50"/>
        <v>14190.613027282365</v>
      </c>
      <c r="S59" s="56">
        <f t="shared" si="51"/>
        <v>14168.513862906459</v>
      </c>
      <c r="T59" s="56">
        <f t="shared" si="52"/>
        <v>14146.442239191503</v>
      </c>
      <c r="V59" s="56">
        <v>26</v>
      </c>
      <c r="W59" s="57"/>
      <c r="X59" s="56">
        <v>4</v>
      </c>
      <c r="Y59" s="57">
        <f t="shared" si="53"/>
        <v>15893.486590556251</v>
      </c>
      <c r="Z59" s="57">
        <f t="shared" si="54"/>
        <v>15868.735526455235</v>
      </c>
      <c r="AA59" s="57">
        <f t="shared" si="55"/>
        <v>15844.015307894484</v>
      </c>
    </row>
    <row r="60" spans="1:27">
      <c r="A60" s="56">
        <v>21</v>
      </c>
      <c r="B60" s="57"/>
      <c r="C60" s="56">
        <v>5</v>
      </c>
      <c r="D60" s="56">
        <f t="shared" si="44"/>
        <v>17786.437181180143</v>
      </c>
      <c r="E60" s="56">
        <f t="shared" si="45"/>
        <v>17753.175491832888</v>
      </c>
      <c r="F60" s="56">
        <f t="shared" si="46"/>
        <v>17719.969081854801</v>
      </c>
      <c r="H60" s="56">
        <v>25</v>
      </c>
      <c r="I60" s="57"/>
      <c r="J60" s="56">
        <v>5</v>
      </c>
      <c r="K60" s="56">
        <f t="shared" si="47"/>
        <v>17786.437181180143</v>
      </c>
      <c r="L60" s="56">
        <f t="shared" si="48"/>
        <v>17753.175491832888</v>
      </c>
      <c r="M60" s="56">
        <f t="shared" si="49"/>
        <v>17719.969081854801</v>
      </c>
      <c r="O60" s="56">
        <v>27</v>
      </c>
      <c r="P60" s="57"/>
      <c r="Q60" s="56">
        <v>5</v>
      </c>
      <c r="R60" s="56">
        <f t="shared" si="50"/>
        <v>17786.437181180143</v>
      </c>
      <c r="S60" s="56">
        <f t="shared" si="51"/>
        <v>17753.175491832888</v>
      </c>
      <c r="T60" s="56">
        <f t="shared" si="52"/>
        <v>17719.969081854801</v>
      </c>
      <c r="V60" s="56">
        <v>26</v>
      </c>
      <c r="W60" s="57"/>
      <c r="X60" s="56">
        <v>5</v>
      </c>
      <c r="Y60" s="57">
        <f t="shared" si="53"/>
        <v>19920.809642921762</v>
      </c>
      <c r="Z60" s="57">
        <f t="shared" si="54"/>
        <v>19883.556550852834</v>
      </c>
      <c r="AA60" s="57">
        <f t="shared" si="55"/>
        <v>19846.365371677381</v>
      </c>
    </row>
    <row r="61" spans="1:27">
      <c r="A61" s="56">
        <v>21</v>
      </c>
      <c r="B61" s="57"/>
      <c r="C61" s="56">
        <v>6</v>
      </c>
      <c r="D61" s="56">
        <f t="shared" si="44"/>
        <v>21401.738715911535</v>
      </c>
      <c r="E61" s="56">
        <f t="shared" si="45"/>
        <v>21355.013624397921</v>
      </c>
      <c r="F61" s="56">
        <f t="shared" si="46"/>
        <v>21308.385619695862</v>
      </c>
      <c r="H61" s="56">
        <v>25</v>
      </c>
      <c r="I61" s="57"/>
      <c r="J61" s="56">
        <v>6</v>
      </c>
      <c r="K61" s="56">
        <f t="shared" si="47"/>
        <v>21401.738715911535</v>
      </c>
      <c r="L61" s="56">
        <f t="shared" si="48"/>
        <v>21355.013624397921</v>
      </c>
      <c r="M61" s="56">
        <f t="shared" si="49"/>
        <v>21308.385619695862</v>
      </c>
      <c r="O61" s="56">
        <v>27</v>
      </c>
      <c r="P61" s="57"/>
      <c r="Q61" s="56">
        <v>6</v>
      </c>
      <c r="R61" s="56">
        <f t="shared" si="50"/>
        <v>21401.738715911535</v>
      </c>
      <c r="S61" s="56">
        <f t="shared" si="51"/>
        <v>21355.013624397921</v>
      </c>
      <c r="T61" s="56">
        <f t="shared" si="52"/>
        <v>21308.385619695862</v>
      </c>
      <c r="V61" s="56">
        <v>26</v>
      </c>
      <c r="W61" s="57"/>
      <c r="X61" s="56">
        <v>6</v>
      </c>
      <c r="Y61" s="57">
        <f t="shared" si="53"/>
        <v>23969.947361820919</v>
      </c>
      <c r="Z61" s="57">
        <f t="shared" si="54"/>
        <v>23917.615259325674</v>
      </c>
      <c r="AA61" s="57">
        <f t="shared" si="55"/>
        <v>23865.391894059368</v>
      </c>
    </row>
    <row r="62" spans="1:27">
      <c r="A62" s="56">
        <v>21</v>
      </c>
      <c r="B62" s="57"/>
      <c r="C62" s="56">
        <v>7</v>
      </c>
      <c r="D62" s="56">
        <f t="shared" si="44"/>
        <v>25036.623133956055</v>
      </c>
      <c r="E62" s="56">
        <f t="shared" si="45"/>
        <v>24974.110564681498</v>
      </c>
      <c r="F62" s="56">
        <f t="shared" si="46"/>
        <v>24911.753893111261</v>
      </c>
      <c r="H62" s="56">
        <v>25</v>
      </c>
      <c r="I62" s="57"/>
      <c r="J62" s="56">
        <v>7</v>
      </c>
      <c r="K62" s="56">
        <f t="shared" si="47"/>
        <v>25036.623133956055</v>
      </c>
      <c r="L62" s="56">
        <f t="shared" si="48"/>
        <v>24974.110564681498</v>
      </c>
      <c r="M62" s="56">
        <f t="shared" si="49"/>
        <v>24911.753893111261</v>
      </c>
      <c r="O62" s="56">
        <v>27</v>
      </c>
      <c r="P62" s="57"/>
      <c r="Q62" s="56">
        <v>7</v>
      </c>
      <c r="R62" s="56">
        <f t="shared" si="50"/>
        <v>25036.623133956055</v>
      </c>
      <c r="S62" s="56">
        <f t="shared" si="51"/>
        <v>24974.110564681498</v>
      </c>
      <c r="T62" s="56">
        <f t="shared" si="52"/>
        <v>24911.753893111261</v>
      </c>
      <c r="V62" s="56">
        <v>26</v>
      </c>
      <c r="W62" s="57"/>
      <c r="X62" s="56">
        <v>7</v>
      </c>
      <c r="Y62" s="57">
        <f t="shared" si="53"/>
        <v>28041.017910030783</v>
      </c>
      <c r="Z62" s="57">
        <f t="shared" si="54"/>
        <v>27971.003832443279</v>
      </c>
      <c r="AA62" s="57">
        <f t="shared" si="55"/>
        <v>27901.164360284616</v>
      </c>
    </row>
    <row r="63" spans="1:27">
      <c r="A63" s="56">
        <v>21</v>
      </c>
      <c r="B63" s="57"/>
      <c r="C63" s="56">
        <v>8</v>
      </c>
      <c r="D63" s="56">
        <f t="shared" si="44"/>
        <v>28691.196509264981</v>
      </c>
      <c r="E63" s="56">
        <f t="shared" si="45"/>
        <v>28610.549011137264</v>
      </c>
      <c r="F63" s="56">
        <f t="shared" si="46"/>
        <v>28530.136200999223</v>
      </c>
      <c r="H63" s="56">
        <v>25</v>
      </c>
      <c r="I63" s="57"/>
      <c r="J63" s="56">
        <v>8</v>
      </c>
      <c r="K63" s="56">
        <f t="shared" si="47"/>
        <v>28691.196509264981</v>
      </c>
      <c r="L63" s="56">
        <f t="shared" si="48"/>
        <v>28610.549011137264</v>
      </c>
      <c r="M63" s="56">
        <f t="shared" si="49"/>
        <v>28530.136200999223</v>
      </c>
      <c r="O63" s="56">
        <v>27</v>
      </c>
      <c r="P63" s="57"/>
      <c r="Q63" s="56">
        <v>8</v>
      </c>
      <c r="R63" s="56">
        <f t="shared" si="50"/>
        <v>28691.196509264981</v>
      </c>
      <c r="S63" s="56">
        <f t="shared" si="51"/>
        <v>28610.549011137264</v>
      </c>
      <c r="T63" s="56">
        <f t="shared" si="52"/>
        <v>28530.136200999223</v>
      </c>
      <c r="V63" s="56">
        <v>26</v>
      </c>
      <c r="W63" s="57"/>
      <c r="X63" s="56">
        <v>8</v>
      </c>
      <c r="Y63" s="57">
        <f t="shared" si="53"/>
        <v>32134.140090376783</v>
      </c>
      <c r="Z63" s="57">
        <f t="shared" si="54"/>
        <v>32043.81489247374</v>
      </c>
      <c r="AA63" s="57">
        <f t="shared" si="55"/>
        <v>31953.752545119136</v>
      </c>
    </row>
    <row r="64" spans="1:27">
      <c r="A64" s="56">
        <v>21</v>
      </c>
      <c r="B64" s="57"/>
      <c r="C64" s="56">
        <v>9</v>
      </c>
      <c r="D64" s="56">
        <f t="shared" si="44"/>
        <v>32365.565490356832</v>
      </c>
      <c r="E64" s="56">
        <f t="shared" si="45"/>
        <v>32264.412058482299</v>
      </c>
      <c r="F64" s="56">
        <f t="shared" si="46"/>
        <v>32163.59510183672</v>
      </c>
      <c r="H64" s="56">
        <v>25</v>
      </c>
      <c r="I64" s="57"/>
      <c r="J64" s="56">
        <v>9</v>
      </c>
      <c r="K64" s="56">
        <f t="shared" si="47"/>
        <v>32365.565490356832</v>
      </c>
      <c r="L64" s="56">
        <f t="shared" si="48"/>
        <v>32264.412058482299</v>
      </c>
      <c r="M64" s="56">
        <f t="shared" si="49"/>
        <v>32163.59510183672</v>
      </c>
      <c r="O64" s="56">
        <v>27</v>
      </c>
      <c r="P64" s="57"/>
      <c r="Q64" s="56">
        <v>9</v>
      </c>
      <c r="R64" s="56">
        <f t="shared" si="50"/>
        <v>32365.565490356832</v>
      </c>
      <c r="S64" s="56">
        <f t="shared" si="51"/>
        <v>32264.412058482299</v>
      </c>
      <c r="T64" s="56">
        <f t="shared" si="52"/>
        <v>32163.59510183672</v>
      </c>
      <c r="V64" s="56">
        <v>26</v>
      </c>
      <c r="W64" s="57"/>
      <c r="X64" s="56">
        <v>9</v>
      </c>
      <c r="Y64" s="57">
        <f t="shared" si="53"/>
        <v>36249.433349199651</v>
      </c>
      <c r="Z64" s="57">
        <f t="shared" si="54"/>
        <v>36136.141505500178</v>
      </c>
      <c r="AA64" s="57">
        <f t="shared" si="55"/>
        <v>36023.226514057125</v>
      </c>
    </row>
    <row r="65" spans="1:27">
      <c r="A65" s="56">
        <v>21</v>
      </c>
      <c r="B65" s="57"/>
      <c r="C65" s="56">
        <v>10</v>
      </c>
      <c r="D65" s="56">
        <f t="shared" si="44"/>
        <v>36059.837303429602</v>
      </c>
      <c r="E65" s="56">
        <f t="shared" si="45"/>
        <v>35935.783199595862</v>
      </c>
      <c r="F65" s="56">
        <f t="shared" si="46"/>
        <v>35812.193414761037</v>
      </c>
      <c r="H65" s="56">
        <v>25</v>
      </c>
      <c r="I65" s="57"/>
      <c r="J65" s="56">
        <v>10</v>
      </c>
      <c r="K65" s="56">
        <f t="shared" si="47"/>
        <v>36059.837303429602</v>
      </c>
      <c r="L65" s="56">
        <f t="shared" si="48"/>
        <v>35935.783199595862</v>
      </c>
      <c r="M65" s="56">
        <f t="shared" si="49"/>
        <v>35812.193414761037</v>
      </c>
      <c r="O65" s="56">
        <v>27</v>
      </c>
      <c r="P65" s="57"/>
      <c r="Q65" s="56">
        <v>10</v>
      </c>
      <c r="R65" s="56">
        <f t="shared" si="50"/>
        <v>36059.837303429602</v>
      </c>
      <c r="S65" s="56">
        <f t="shared" si="51"/>
        <v>35935.783199595862</v>
      </c>
      <c r="T65" s="56">
        <f t="shared" si="52"/>
        <v>35812.193414761037</v>
      </c>
      <c r="V65" s="56">
        <v>26</v>
      </c>
      <c r="W65" s="57"/>
      <c r="X65" s="56">
        <v>10</v>
      </c>
      <c r="Y65" s="57">
        <f t="shared" si="53"/>
        <v>40387.017779841146</v>
      </c>
      <c r="Z65" s="57">
        <f t="shared" si="54"/>
        <v>40248.077183547372</v>
      </c>
      <c r="AA65" s="57">
        <f t="shared" si="55"/>
        <v>40109.656624532363</v>
      </c>
    </row>
    <row r="66" spans="1:27">
      <c r="A66" s="56">
        <v>21</v>
      </c>
      <c r="B66" s="57"/>
      <c r="C66" s="56">
        <v>11</v>
      </c>
      <c r="D66" s="56">
        <f t="shared" si="44"/>
        <v>39774.119755489846</v>
      </c>
      <c r="E66" s="56">
        <f t="shared" si="45"/>
        <v>39624.74632742726</v>
      </c>
      <c r="F66" s="56">
        <f t="shared" si="46"/>
        <v>39475.994220655877</v>
      </c>
      <c r="H66" s="56">
        <v>25</v>
      </c>
      <c r="I66" s="57"/>
      <c r="J66" s="56">
        <v>11</v>
      </c>
      <c r="K66" s="56">
        <f t="shared" si="47"/>
        <v>39774.119755489846</v>
      </c>
      <c r="L66" s="56">
        <f t="shared" si="48"/>
        <v>39624.74632742726</v>
      </c>
      <c r="M66" s="56">
        <f t="shared" si="49"/>
        <v>39475.994220655877</v>
      </c>
      <c r="O66" s="56">
        <v>27</v>
      </c>
      <c r="P66" s="57"/>
      <c r="Q66" s="56">
        <v>11</v>
      </c>
      <c r="R66" s="56">
        <f t="shared" si="50"/>
        <v>39774.119755489846</v>
      </c>
      <c r="S66" s="56">
        <f t="shared" si="51"/>
        <v>39624.74632742726</v>
      </c>
      <c r="T66" s="56">
        <f t="shared" si="52"/>
        <v>39475.994220655877</v>
      </c>
      <c r="V66" s="56">
        <v>26</v>
      </c>
      <c r="W66" s="57"/>
      <c r="X66" s="56">
        <v>11</v>
      </c>
      <c r="Y66" s="57">
        <f t="shared" si="53"/>
        <v>44547.014126148621</v>
      </c>
      <c r="Z66" s="57">
        <f t="shared" si="54"/>
        <v>44379.715886718543</v>
      </c>
      <c r="AA66" s="57">
        <f t="shared" si="55"/>
        <v>44213.113527134577</v>
      </c>
    </row>
    <row r="67" spans="1:27">
      <c r="A67" s="56">
        <v>21</v>
      </c>
      <c r="B67" s="57"/>
      <c r="C67" s="56">
        <v>12</v>
      </c>
      <c r="D67" s="56">
        <f t="shared" si="44"/>
        <v>43508.521237498746</v>
      </c>
      <c r="E67" s="56">
        <f t="shared" si="45"/>
        <v>43331.385736912853</v>
      </c>
      <c r="F67" s="56">
        <f t="shared" si="46"/>
        <v>43155.060863241946</v>
      </c>
      <c r="H67" s="56">
        <v>25</v>
      </c>
      <c r="I67" s="57"/>
      <c r="J67" s="56">
        <v>12</v>
      </c>
      <c r="K67" s="56">
        <f t="shared" si="47"/>
        <v>43508.521237498746</v>
      </c>
      <c r="L67" s="56">
        <f t="shared" si="48"/>
        <v>43331.385736912853</v>
      </c>
      <c r="M67" s="56">
        <f t="shared" si="49"/>
        <v>43155.060863241946</v>
      </c>
      <c r="O67" s="56">
        <v>27</v>
      </c>
      <c r="P67" s="57"/>
      <c r="Q67" s="56">
        <v>12</v>
      </c>
      <c r="R67" s="56">
        <f t="shared" si="50"/>
        <v>43508.521237498746</v>
      </c>
      <c r="S67" s="56">
        <f t="shared" si="51"/>
        <v>43331.385736912853</v>
      </c>
      <c r="T67" s="56">
        <f t="shared" si="52"/>
        <v>43155.060863241946</v>
      </c>
      <c r="V67" s="56">
        <v>26</v>
      </c>
      <c r="W67" s="57"/>
      <c r="X67" s="56">
        <v>12</v>
      </c>
      <c r="Y67" s="57">
        <f t="shared" si="53"/>
        <v>48729.54378599859</v>
      </c>
      <c r="Z67" s="57">
        <f t="shared" si="54"/>
        <v>48531.15202534241</v>
      </c>
      <c r="AA67" s="57">
        <f t="shared" si="55"/>
        <v>48333.668166830968</v>
      </c>
    </row>
    <row r="68" spans="1:27">
      <c r="A68" s="56">
        <v>22</v>
      </c>
      <c r="B68" s="57">
        <f>B56*1.05</f>
        <v>3675</v>
      </c>
      <c r="C68" s="56">
        <v>13</v>
      </c>
      <c r="D68" s="56">
        <f t="shared" ref="D68:D79" si="56">($B$68+$D67)*(1+$D$55)</f>
        <v>47439.098644201862</v>
      </c>
      <c r="E68" s="56">
        <f t="shared" ref="E68:E79" si="57">($B$68+$E67)*(1+$E$55)</f>
        <v>47231.624668568897</v>
      </c>
      <c r="F68" s="56">
        <f t="shared" ref="F68:F79" si="58">($B$68+$F67)*(1+$F$55)</f>
        <v>47025.186116838784</v>
      </c>
      <c r="H68" s="56">
        <v>26</v>
      </c>
      <c r="I68" s="57">
        <f>I56*1.05</f>
        <v>3675</v>
      </c>
      <c r="J68" s="56">
        <v>13</v>
      </c>
      <c r="K68" s="56">
        <f t="shared" ref="K68:K79" si="59">($I$68+$K67)*(1+$K$55)</f>
        <v>47439.098644201862</v>
      </c>
      <c r="L68" s="56">
        <f t="shared" ref="L68:L79" si="60">($I$68+$L67)*(1+$L$55)</f>
        <v>47231.624668568897</v>
      </c>
      <c r="M68" s="56">
        <f t="shared" ref="M68:M79" si="61">($I$68+$M67)*(1+$M$55)</f>
        <v>47025.186116838784</v>
      </c>
      <c r="O68" s="56">
        <v>28</v>
      </c>
      <c r="P68" s="57">
        <f>P56*1.05</f>
        <v>3675</v>
      </c>
      <c r="Q68" s="56">
        <v>13</v>
      </c>
      <c r="R68" s="56">
        <f t="shared" ref="R68:R79" si="62">($P$68+$R67)*(1+$R$55)</f>
        <v>47439.098644201862</v>
      </c>
      <c r="S68" s="56">
        <f t="shared" ref="S68:S79" si="63">($P$68+$S67)*(1+$S$55)</f>
        <v>47231.624668568897</v>
      </c>
      <c r="T68" s="56">
        <f t="shared" ref="T68:T79" si="64">($P$68+$T67)*(1+$T$55)</f>
        <v>47025.186116838784</v>
      </c>
      <c r="V68" s="56">
        <v>27</v>
      </c>
      <c r="W68" s="57">
        <f>W56*1.05</f>
        <v>4116</v>
      </c>
      <c r="X68" s="56">
        <v>13</v>
      </c>
      <c r="Y68" s="57">
        <f t="shared" ref="Y68:Y79" si="65">($W$68+$Y67)*(1+$Y$55)</f>
        <v>53131.790481506083</v>
      </c>
      <c r="Z68" s="57">
        <f t="shared" ref="Z68:Z79" si="66">($W$68+$Z67)*(1+$Z$55)</f>
        <v>52899.419628797179</v>
      </c>
      <c r="AA68" s="57">
        <f t="shared" ref="AA68:AA79" si="67">($W$68+$AA67)*(1+$AA$55)</f>
        <v>52668.208450859427</v>
      </c>
    </row>
    <row r="69" spans="1:27">
      <c r="A69" s="56">
        <v>22</v>
      </c>
      <c r="B69" s="57"/>
      <c r="C69" s="56">
        <v>14</v>
      </c>
      <c r="D69" s="56">
        <f t="shared" si="56"/>
        <v>51390.966678524623</v>
      </c>
      <c r="E69" s="56">
        <f t="shared" si="57"/>
        <v>51150.552245105791</v>
      </c>
      <c r="F69" s="56">
        <f t="shared" si="58"/>
        <v>50911.436892325612</v>
      </c>
      <c r="H69" s="56">
        <v>26</v>
      </c>
      <c r="I69" s="57"/>
      <c r="J69" s="56">
        <v>14</v>
      </c>
      <c r="K69" s="56">
        <f t="shared" si="59"/>
        <v>51390.966678524623</v>
      </c>
      <c r="L69" s="56">
        <f t="shared" si="60"/>
        <v>51150.552245105791</v>
      </c>
      <c r="M69" s="56">
        <f t="shared" si="61"/>
        <v>50911.436892325612</v>
      </c>
      <c r="O69" s="56">
        <v>28</v>
      </c>
      <c r="P69" s="57"/>
      <c r="Q69" s="56">
        <v>14</v>
      </c>
      <c r="R69" s="56">
        <f t="shared" si="62"/>
        <v>51390.966678524623</v>
      </c>
      <c r="S69" s="56">
        <f t="shared" si="63"/>
        <v>51150.552245105791</v>
      </c>
      <c r="T69" s="56">
        <f t="shared" si="64"/>
        <v>50911.436892325612</v>
      </c>
      <c r="V69" s="56">
        <v>27</v>
      </c>
      <c r="W69" s="57"/>
      <c r="X69" s="56">
        <v>14</v>
      </c>
      <c r="Y69" s="57">
        <f t="shared" si="65"/>
        <v>57557.882679947572</v>
      </c>
      <c r="Z69" s="57">
        <f t="shared" si="66"/>
        <v>57288.618514518501</v>
      </c>
      <c r="AA69" s="57">
        <f t="shared" si="67"/>
        <v>57020.809319404674</v>
      </c>
    </row>
    <row r="70" spans="1:27">
      <c r="A70" s="56">
        <v>22</v>
      </c>
      <c r="B70" s="57"/>
      <c r="C70" s="56">
        <v>15</v>
      </c>
      <c r="D70" s="56">
        <f t="shared" si="56"/>
        <v>55364.240664699959</v>
      </c>
      <c r="E70" s="56">
        <f t="shared" si="57"/>
        <v>55088.258016280262</v>
      </c>
      <c r="F70" s="56">
        <f t="shared" si="58"/>
        <v>54813.880379376969</v>
      </c>
      <c r="H70" s="56">
        <v>26</v>
      </c>
      <c r="I70" s="57"/>
      <c r="J70" s="56">
        <v>15</v>
      </c>
      <c r="K70" s="56">
        <f t="shared" si="59"/>
        <v>55364.240664699959</v>
      </c>
      <c r="L70" s="56">
        <f t="shared" si="60"/>
        <v>55088.258016280262</v>
      </c>
      <c r="M70" s="56">
        <f t="shared" si="61"/>
        <v>54813.880379376969</v>
      </c>
      <c r="O70" s="56">
        <v>28</v>
      </c>
      <c r="P70" s="57"/>
      <c r="Q70" s="56">
        <v>15</v>
      </c>
      <c r="R70" s="56">
        <f t="shared" si="62"/>
        <v>55364.240664699959</v>
      </c>
      <c r="S70" s="56">
        <f t="shared" si="63"/>
        <v>55088.258016280262</v>
      </c>
      <c r="T70" s="56">
        <f t="shared" si="64"/>
        <v>54813.880379376969</v>
      </c>
      <c r="V70" s="56">
        <v>27</v>
      </c>
      <c r="W70" s="57"/>
      <c r="X70" s="56">
        <v>15</v>
      </c>
      <c r="Y70" s="57">
        <f t="shared" si="65"/>
        <v>62007.949544463954</v>
      </c>
      <c r="Z70" s="57">
        <f t="shared" si="66"/>
        <v>61698.848978233909</v>
      </c>
      <c r="AA70" s="57">
        <f t="shared" si="67"/>
        <v>61391.546024902193</v>
      </c>
    </row>
    <row r="71" spans="1:27">
      <c r="A71" s="56">
        <v>22</v>
      </c>
      <c r="B71" s="57"/>
      <c r="C71" s="56">
        <v>16</v>
      </c>
      <c r="D71" s="56">
        <f t="shared" si="56"/>
        <v>59359.036551633748</v>
      </c>
      <c r="E71" s="56">
        <f t="shared" si="57"/>
        <v>59044.831960941607</v>
      </c>
      <c r="F71" s="56">
        <f t="shared" si="58"/>
        <v>58732.584047624376</v>
      </c>
      <c r="H71" s="56">
        <v>26</v>
      </c>
      <c r="I71" s="57"/>
      <c r="J71" s="56">
        <v>16</v>
      </c>
      <c r="K71" s="56">
        <f t="shared" si="59"/>
        <v>59359.036551633748</v>
      </c>
      <c r="L71" s="56">
        <f t="shared" si="60"/>
        <v>59044.831960941607</v>
      </c>
      <c r="M71" s="56">
        <f t="shared" si="61"/>
        <v>58732.584047624376</v>
      </c>
      <c r="O71" s="56">
        <v>28</v>
      </c>
      <c r="P71" s="57"/>
      <c r="Q71" s="56">
        <v>16</v>
      </c>
      <c r="R71" s="56">
        <f t="shared" si="62"/>
        <v>59359.036551633748</v>
      </c>
      <c r="S71" s="56">
        <f t="shared" si="63"/>
        <v>59044.831960941607</v>
      </c>
      <c r="T71" s="56">
        <f t="shared" si="64"/>
        <v>58732.584047624376</v>
      </c>
      <c r="V71" s="56">
        <v>27</v>
      </c>
      <c r="W71" s="57"/>
      <c r="X71" s="56">
        <v>16</v>
      </c>
      <c r="Y71" s="57">
        <f t="shared" si="65"/>
        <v>66482.120937829794</v>
      </c>
      <c r="Z71" s="57">
        <f t="shared" si="66"/>
        <v>66130.211796254618</v>
      </c>
      <c r="AA71" s="57">
        <f t="shared" si="67"/>
        <v>65780.494133339278</v>
      </c>
    </row>
    <row r="72" spans="1:27">
      <c r="A72" s="56">
        <v>22</v>
      </c>
      <c r="B72" s="57"/>
      <c r="C72" s="56">
        <v>17</v>
      </c>
      <c r="D72" s="56">
        <f t="shared" si="56"/>
        <v>63375.470916288425</v>
      </c>
      <c r="E72" s="56">
        <f t="shared" si="57"/>
        <v>63020.364489087791</v>
      </c>
      <c r="F72" s="56">
        <f t="shared" si="58"/>
        <v>62667.615647822808</v>
      </c>
      <c r="H72" s="56">
        <v>26</v>
      </c>
      <c r="I72" s="57"/>
      <c r="J72" s="56">
        <v>17</v>
      </c>
      <c r="K72" s="56">
        <f t="shared" si="59"/>
        <v>63375.470916288425</v>
      </c>
      <c r="L72" s="56">
        <f t="shared" si="60"/>
        <v>63020.364489087791</v>
      </c>
      <c r="M72" s="56">
        <f t="shared" si="61"/>
        <v>62667.615647822808</v>
      </c>
      <c r="O72" s="56">
        <v>28</v>
      </c>
      <c r="P72" s="57"/>
      <c r="Q72" s="56">
        <v>17</v>
      </c>
      <c r="R72" s="56">
        <f t="shared" si="62"/>
        <v>63375.470916288425</v>
      </c>
      <c r="S72" s="56">
        <f t="shared" si="63"/>
        <v>63020.364489087791</v>
      </c>
      <c r="T72" s="56">
        <f t="shared" si="64"/>
        <v>62667.615647822808</v>
      </c>
      <c r="V72" s="56">
        <v>27</v>
      </c>
      <c r="W72" s="57"/>
      <c r="X72" s="56">
        <v>17</v>
      </c>
      <c r="Y72" s="57">
        <f t="shared" si="65"/>
        <v>70980.527426243032</v>
      </c>
      <c r="Z72" s="57">
        <f t="shared" si="66"/>
        <v>70582.80822777834</v>
      </c>
      <c r="AA72" s="57">
        <f t="shared" si="67"/>
        <v>70187.729525561517</v>
      </c>
    </row>
    <row r="73" spans="1:27">
      <c r="A73" s="56">
        <v>22</v>
      </c>
      <c r="B73" s="57"/>
      <c r="C73" s="56">
        <v>18</v>
      </c>
      <c r="D73" s="56">
        <f t="shared" si="56"/>
        <v>67413.660967084987</v>
      </c>
      <c r="E73" s="56">
        <f t="shared" si="57"/>
        <v>67014.946443931345</v>
      </c>
      <c r="F73" s="56">
        <f t="shared" si="58"/>
        <v>66619.043213022072</v>
      </c>
      <c r="H73" s="56">
        <v>26</v>
      </c>
      <c r="I73" s="57"/>
      <c r="J73" s="56">
        <v>18</v>
      </c>
      <c r="K73" s="56">
        <f t="shared" si="59"/>
        <v>67413.660967084987</v>
      </c>
      <c r="L73" s="56">
        <f t="shared" si="60"/>
        <v>67014.946443931345</v>
      </c>
      <c r="M73" s="56">
        <f t="shared" si="61"/>
        <v>66619.043213022072</v>
      </c>
      <c r="O73" s="56">
        <v>28</v>
      </c>
      <c r="P73" s="57"/>
      <c r="Q73" s="56">
        <v>18</v>
      </c>
      <c r="R73" s="56">
        <f t="shared" si="62"/>
        <v>67413.660967084987</v>
      </c>
      <c r="S73" s="56">
        <f t="shared" si="63"/>
        <v>67014.946443931345</v>
      </c>
      <c r="T73" s="56">
        <f t="shared" si="64"/>
        <v>66619.043213022072</v>
      </c>
      <c r="V73" s="56">
        <v>27</v>
      </c>
      <c r="W73" s="57"/>
      <c r="X73" s="56">
        <v>18</v>
      </c>
      <c r="Y73" s="57">
        <f t="shared" si="65"/>
        <v>75503.300283135177</v>
      </c>
      <c r="Z73" s="57">
        <f t="shared" si="66"/>
        <v>75056.740017203119</v>
      </c>
      <c r="AA73" s="57">
        <f t="shared" si="67"/>
        <v>74613.328398584694</v>
      </c>
    </row>
    <row r="74" spans="1:27">
      <c r="A74" s="56">
        <v>22</v>
      </c>
      <c r="B74" s="57"/>
      <c r="C74" s="56">
        <v>19</v>
      </c>
      <c r="D74" s="56">
        <f t="shared" si="56"/>
        <v>71473.724547323363</v>
      </c>
      <c r="E74" s="56">
        <f t="shared" si="57"/>
        <v>71028.66910397519</v>
      </c>
      <c r="F74" s="56">
        <f t="shared" si="58"/>
        <v>70586.935059743002</v>
      </c>
      <c r="H74" s="56">
        <v>26</v>
      </c>
      <c r="I74" s="57"/>
      <c r="J74" s="56">
        <v>19</v>
      </c>
      <c r="K74" s="56">
        <f t="shared" si="59"/>
        <v>71473.724547323363</v>
      </c>
      <c r="L74" s="56">
        <f t="shared" si="60"/>
        <v>71028.66910397519</v>
      </c>
      <c r="M74" s="56">
        <f t="shared" si="61"/>
        <v>70586.935059743002</v>
      </c>
      <c r="O74" s="56">
        <v>28</v>
      </c>
      <c r="P74" s="57"/>
      <c r="Q74" s="56">
        <v>19</v>
      </c>
      <c r="R74" s="56">
        <f t="shared" si="62"/>
        <v>71473.724547323363</v>
      </c>
      <c r="S74" s="56">
        <f t="shared" si="63"/>
        <v>71028.66910397519</v>
      </c>
      <c r="T74" s="56">
        <f t="shared" si="64"/>
        <v>70586.935059743002</v>
      </c>
      <c r="V74" s="56">
        <v>27</v>
      </c>
      <c r="W74" s="57"/>
      <c r="X74" s="56">
        <v>19</v>
      </c>
      <c r="Y74" s="57">
        <f t="shared" si="65"/>
        <v>80050.57149300215</v>
      </c>
      <c r="Z74" s="57">
        <f t="shared" si="66"/>
        <v>79552.10939645223</v>
      </c>
      <c r="AA74" s="57">
        <f t="shared" si="67"/>
        <v>79057.36726691213</v>
      </c>
    </row>
    <row r="75" spans="1:27">
      <c r="A75" s="56">
        <v>22</v>
      </c>
      <c r="B75" s="57"/>
      <c r="C75" s="56">
        <v>20</v>
      </c>
      <c r="D75" s="56">
        <f t="shared" si="56"/>
        <v>75555.780138621369</v>
      </c>
      <c r="E75" s="56">
        <f t="shared" si="57"/>
        <v>75061.624185098408</v>
      </c>
      <c r="F75" s="56">
        <f t="shared" si="58"/>
        <v>74571.359789158596</v>
      </c>
      <c r="H75" s="56">
        <v>26</v>
      </c>
      <c r="I75" s="57"/>
      <c r="J75" s="56">
        <v>20</v>
      </c>
      <c r="K75" s="56">
        <f t="shared" si="59"/>
        <v>75555.780138621369</v>
      </c>
      <c r="L75" s="56">
        <f t="shared" si="60"/>
        <v>75061.624185098408</v>
      </c>
      <c r="M75" s="56">
        <f t="shared" si="61"/>
        <v>74571.359789158596</v>
      </c>
      <c r="O75" s="56">
        <v>28</v>
      </c>
      <c r="P75" s="57"/>
      <c r="Q75" s="56">
        <v>20</v>
      </c>
      <c r="R75" s="56">
        <f t="shared" si="62"/>
        <v>75555.780138621369</v>
      </c>
      <c r="S75" s="56">
        <f t="shared" si="63"/>
        <v>75061.624185098408</v>
      </c>
      <c r="T75" s="56">
        <f t="shared" si="64"/>
        <v>74571.359789158596</v>
      </c>
      <c r="V75" s="56">
        <v>27</v>
      </c>
      <c r="W75" s="57"/>
      <c r="X75" s="56">
        <v>20</v>
      </c>
      <c r="Y75" s="57">
        <f t="shared" si="65"/>
        <v>84622.473755255909</v>
      </c>
      <c r="Z75" s="57">
        <f t="shared" si="66"/>
        <v>84069.01908731024</v>
      </c>
      <c r="AA75" s="57">
        <f t="shared" si="67"/>
        <v>83519.922963857593</v>
      </c>
    </row>
    <row r="76" spans="1:27">
      <c r="A76" s="56">
        <v>22</v>
      </c>
      <c r="B76" s="57"/>
      <c r="C76" s="56">
        <v>21</v>
      </c>
      <c r="D76" s="56">
        <f t="shared" si="56"/>
        <v>79659.946864372236</v>
      </c>
      <c r="E76" s="56">
        <f t="shared" si="57"/>
        <v>79113.903842652013</v>
      </c>
      <c r="F76" s="56">
        <f t="shared" si="58"/>
        <v>78572.38628828009</v>
      </c>
      <c r="H76" s="56">
        <v>26</v>
      </c>
      <c r="I76" s="57"/>
      <c r="J76" s="56">
        <v>21</v>
      </c>
      <c r="K76" s="56">
        <f t="shared" si="59"/>
        <v>79659.946864372236</v>
      </c>
      <c r="L76" s="56">
        <f t="shared" si="60"/>
        <v>79113.903842652013</v>
      </c>
      <c r="M76" s="56">
        <f t="shared" si="61"/>
        <v>78572.38628828009</v>
      </c>
      <c r="O76" s="56">
        <v>28</v>
      </c>
      <c r="P76" s="57"/>
      <c r="Q76" s="56">
        <v>21</v>
      </c>
      <c r="R76" s="56">
        <f t="shared" si="62"/>
        <v>79659.946864372236</v>
      </c>
      <c r="S76" s="56">
        <f t="shared" si="63"/>
        <v>79113.903842652013</v>
      </c>
      <c r="T76" s="56">
        <f t="shared" si="64"/>
        <v>78572.38628828009</v>
      </c>
      <c r="V76" s="56">
        <v>27</v>
      </c>
      <c r="W76" s="57"/>
      <c r="X76" s="56">
        <v>21</v>
      </c>
      <c r="Y76" s="57">
        <f t="shared" si="65"/>
        <v>89219.140488096877</v>
      </c>
      <c r="Z76" s="57">
        <f t="shared" si="66"/>
        <v>88607.57230377027</v>
      </c>
      <c r="AA76" s="57">
        <f t="shared" si="67"/>
        <v>88001.072642873667</v>
      </c>
    </row>
    <row r="77" spans="1:27">
      <c r="A77" s="56">
        <v>22</v>
      </c>
      <c r="B77" s="57"/>
      <c r="C77" s="56">
        <v>22</v>
      </c>
      <c r="D77" s="56">
        <f t="shared" si="56"/>
        <v>83786.344493220909</v>
      </c>
      <c r="E77" s="56">
        <f t="shared" si="57"/>
        <v>83185.600673564724</v>
      </c>
      <c r="F77" s="56">
        <f t="shared" si="58"/>
        <v>82590.083731147926</v>
      </c>
      <c r="H77" s="56">
        <v>26</v>
      </c>
      <c r="I77" s="57"/>
      <c r="J77" s="56">
        <v>22</v>
      </c>
      <c r="K77" s="56">
        <f t="shared" si="59"/>
        <v>83786.344493220909</v>
      </c>
      <c r="L77" s="56">
        <f t="shared" si="60"/>
        <v>83185.600673564724</v>
      </c>
      <c r="M77" s="56">
        <f t="shared" si="61"/>
        <v>82590.083731147926</v>
      </c>
      <c r="O77" s="56">
        <v>28</v>
      </c>
      <c r="P77" s="57"/>
      <c r="Q77" s="56">
        <v>22</v>
      </c>
      <c r="R77" s="56">
        <f t="shared" si="62"/>
        <v>83786.344493220909</v>
      </c>
      <c r="S77" s="56">
        <f t="shared" si="63"/>
        <v>83185.600673564724</v>
      </c>
      <c r="T77" s="56">
        <f t="shared" si="64"/>
        <v>82590.083731147926</v>
      </c>
      <c r="V77" s="56">
        <v>27</v>
      </c>
      <c r="W77" s="57"/>
      <c r="X77" s="56">
        <v>22</v>
      </c>
      <c r="Y77" s="57">
        <f t="shared" si="65"/>
        <v>93840.705832407402</v>
      </c>
      <c r="Z77" s="57">
        <f t="shared" si="66"/>
        <v>93167.872754392505</v>
      </c>
      <c r="AA77" s="57">
        <f t="shared" si="67"/>
        <v>92500.893778885642</v>
      </c>
    </row>
    <row r="78" spans="1:27">
      <c r="A78" s="56">
        <v>22</v>
      </c>
      <c r="B78" s="57"/>
      <c r="C78" s="56">
        <v>23</v>
      </c>
      <c r="D78" s="56">
        <f t="shared" si="56"/>
        <v>87935.093442559184</v>
      </c>
      <c r="E78" s="56">
        <f t="shared" si="57"/>
        <v>87276.807718458891</v>
      </c>
      <c r="F78" s="56">
        <f t="shared" si="58"/>
        <v>86624.521580027707</v>
      </c>
      <c r="H78" s="56">
        <v>26</v>
      </c>
      <c r="I78" s="57"/>
      <c r="J78" s="56">
        <v>23</v>
      </c>
      <c r="K78" s="56">
        <f t="shared" si="59"/>
        <v>87935.093442559184</v>
      </c>
      <c r="L78" s="56">
        <f t="shared" si="60"/>
        <v>87276.807718458891</v>
      </c>
      <c r="M78" s="56">
        <f t="shared" si="61"/>
        <v>86624.521580027707</v>
      </c>
      <c r="O78" s="56">
        <v>28</v>
      </c>
      <c r="P78" s="57"/>
      <c r="Q78" s="56">
        <v>23</v>
      </c>
      <c r="R78" s="56">
        <f t="shared" si="62"/>
        <v>87935.093442559184</v>
      </c>
      <c r="S78" s="56">
        <f t="shared" si="63"/>
        <v>87276.807718458891</v>
      </c>
      <c r="T78" s="56">
        <f t="shared" si="64"/>
        <v>86624.521580027707</v>
      </c>
      <c r="V78" s="56">
        <v>27</v>
      </c>
      <c r="W78" s="57"/>
      <c r="X78" s="56">
        <v>23</v>
      </c>
      <c r="Y78" s="57">
        <f t="shared" si="65"/>
        <v>98487.304655666274</v>
      </c>
      <c r="Z78" s="57">
        <f t="shared" si="66"/>
        <v>97750.024644673977</v>
      </c>
      <c r="AA78" s="57">
        <f t="shared" si="67"/>
        <v>97019.464169630999</v>
      </c>
    </row>
    <row r="79" spans="1:27">
      <c r="A79" s="56">
        <v>22</v>
      </c>
      <c r="B79" s="57"/>
      <c r="C79" s="56">
        <v>24</v>
      </c>
      <c r="D79" s="56">
        <f t="shared" si="56"/>
        <v>92106.314782039713</v>
      </c>
      <c r="E79" s="56">
        <f t="shared" si="57"/>
        <v>91387.618463776511</v>
      </c>
      <c r="F79" s="56">
        <f t="shared" si="58"/>
        <v>90675.769586611161</v>
      </c>
      <c r="H79" s="56">
        <v>26</v>
      </c>
      <c r="I79" s="57"/>
      <c r="J79" s="56">
        <v>24</v>
      </c>
      <c r="K79" s="56">
        <f t="shared" si="59"/>
        <v>92106.314782039713</v>
      </c>
      <c r="L79" s="56">
        <f t="shared" si="60"/>
        <v>91387.618463776511</v>
      </c>
      <c r="M79" s="56">
        <f t="shared" si="61"/>
        <v>90675.769586611161</v>
      </c>
      <c r="O79" s="56">
        <v>28</v>
      </c>
      <c r="P79" s="57"/>
      <c r="Q79" s="56">
        <v>24</v>
      </c>
      <c r="R79" s="56">
        <f t="shared" si="62"/>
        <v>92106.314782039713</v>
      </c>
      <c r="S79" s="56">
        <f t="shared" si="63"/>
        <v>91387.618463776511</v>
      </c>
      <c r="T79" s="56">
        <f t="shared" si="64"/>
        <v>90675.769586611161</v>
      </c>
      <c r="V79" s="56">
        <v>27</v>
      </c>
      <c r="W79" s="57"/>
      <c r="X79" s="56">
        <v>24</v>
      </c>
      <c r="Y79" s="57">
        <f t="shared" si="65"/>
        <v>103159.07255588446</v>
      </c>
      <c r="Z79" s="57">
        <f t="shared" si="66"/>
        <v>102354.13267942972</v>
      </c>
      <c r="AA79" s="57">
        <f t="shared" si="67"/>
        <v>101556.86193700446</v>
      </c>
    </row>
    <row r="80" spans="1:27">
      <c r="A80" s="56">
        <v>23</v>
      </c>
      <c r="B80" s="57">
        <f>B68*1.05</f>
        <v>3858.75</v>
      </c>
      <c r="C80" s="56">
        <v>25</v>
      </c>
      <c r="D80" s="56">
        <f t="shared" ref="D80:D91" si="68">($B$80+$D79)*(1+$D$55)</f>
        <v>96484.875549609089</v>
      </c>
      <c r="E80" s="56">
        <f t="shared" ref="E80:E91" si="69">($B$80+$E79)*(1+$E$55)</f>
        <v>95702.757312665446</v>
      </c>
      <c r="F80" s="56"/>
      <c r="H80" s="56">
        <v>27</v>
      </c>
      <c r="I80" s="57">
        <f>I68*1.05</f>
        <v>3858.75</v>
      </c>
      <c r="J80" s="56">
        <v>25</v>
      </c>
      <c r="K80" s="56">
        <f t="shared" ref="K80:K91" si="70">($I$80+$K79)*(1+$K$55)</f>
        <v>96484.875549609089</v>
      </c>
      <c r="L80" s="56">
        <f t="shared" ref="L80:L91" si="71">($I$80+$L79)*(1+$L$55)</f>
        <v>95702.757312665446</v>
      </c>
      <c r="M80" s="56"/>
      <c r="O80" s="56">
        <v>29</v>
      </c>
      <c r="P80" s="57">
        <f>P68*1.05</f>
        <v>3858.75</v>
      </c>
      <c r="Q80" s="56">
        <v>25</v>
      </c>
      <c r="R80" s="56">
        <f t="shared" ref="R80:R91" si="72">($P$80+$R79)*(1+$R$55)</f>
        <v>96484.875549609089</v>
      </c>
      <c r="S80" s="56">
        <f t="shared" ref="S80:S91" si="73">($P$80+$S79)*(1+$S$55)</f>
        <v>95702.757312665446</v>
      </c>
      <c r="T80" s="56"/>
      <c r="V80" s="56">
        <v>28</v>
      </c>
      <c r="W80" s="57">
        <f>W68*1.05</f>
        <v>4321.8</v>
      </c>
      <c r="X80" s="56">
        <v>25</v>
      </c>
      <c r="Y80" s="57">
        <f t="shared" ref="Y80:Y91" si="74">($W$80+$Y79)*(1+$Y$55)</f>
        <v>108063.06061556216</v>
      </c>
      <c r="Z80" s="57">
        <f t="shared" ref="Z80:Z91" si="75">($W$80+$Z79)*(1+$Z$55)</f>
        <v>107187.08819018533</v>
      </c>
      <c r="AA80" s="57"/>
    </row>
    <row r="81" spans="1:27">
      <c r="A81" s="56">
        <v>23</v>
      </c>
      <c r="B81" s="57"/>
      <c r="C81" s="56">
        <v>26</v>
      </c>
      <c r="D81" s="56">
        <f t="shared" si="68"/>
        <v>100887.15352133613</v>
      </c>
      <c r="E81" s="56">
        <f t="shared" si="69"/>
        <v>100038.57286853864</v>
      </c>
      <c r="F81" s="56"/>
      <c r="H81" s="56">
        <v>27</v>
      </c>
      <c r="I81" s="57"/>
      <c r="J81" s="56">
        <v>26</v>
      </c>
      <c r="K81" s="56">
        <f t="shared" si="70"/>
        <v>100887.15352133613</v>
      </c>
      <c r="L81" s="56">
        <f t="shared" si="71"/>
        <v>100038.57286853864</v>
      </c>
      <c r="M81" s="57"/>
      <c r="O81" s="56">
        <v>29</v>
      </c>
      <c r="P81" s="57"/>
      <c r="Q81" s="56">
        <v>26</v>
      </c>
      <c r="R81" s="56">
        <f t="shared" si="72"/>
        <v>100887.15352133613</v>
      </c>
      <c r="S81" s="56">
        <f t="shared" si="73"/>
        <v>100038.57286853864</v>
      </c>
      <c r="T81" s="57"/>
      <c r="V81" s="56">
        <v>28</v>
      </c>
      <c r="W81" s="57"/>
      <c r="X81" s="56">
        <v>26</v>
      </c>
      <c r="Y81" s="57">
        <f t="shared" si="74"/>
        <v>112993.61194389645</v>
      </c>
      <c r="Z81" s="57">
        <f t="shared" si="75"/>
        <v>112043.20161276331</v>
      </c>
      <c r="AA81" s="57"/>
    </row>
    <row r="82" spans="1:27">
      <c r="A82" s="56">
        <v>23</v>
      </c>
      <c r="B82" s="57"/>
      <c r="C82" s="56">
        <v>27</v>
      </c>
      <c r="D82" s="56">
        <f t="shared" si="68"/>
        <v>105313.27716541004</v>
      </c>
      <c r="E82" s="56">
        <f t="shared" si="69"/>
        <v>104395.16420728373</v>
      </c>
      <c r="F82" s="56"/>
      <c r="H82" s="56">
        <v>27</v>
      </c>
      <c r="I82" s="57"/>
      <c r="J82" s="56">
        <v>27</v>
      </c>
      <c r="K82" s="56">
        <f t="shared" si="70"/>
        <v>105313.27716541004</v>
      </c>
      <c r="L82" s="56">
        <f t="shared" si="71"/>
        <v>104395.16420728373</v>
      </c>
      <c r="M82" s="57"/>
      <c r="O82" s="56">
        <v>29</v>
      </c>
      <c r="P82" s="57"/>
      <c r="Q82" s="56">
        <v>27</v>
      </c>
      <c r="R82" s="56">
        <f t="shared" si="72"/>
        <v>105313.27716541004</v>
      </c>
      <c r="S82" s="56">
        <f t="shared" si="73"/>
        <v>104395.16420728373</v>
      </c>
      <c r="T82" s="57"/>
      <c r="V82" s="56">
        <v>28</v>
      </c>
      <c r="W82" s="57"/>
      <c r="X82" s="56">
        <v>27</v>
      </c>
      <c r="Y82" s="57">
        <f t="shared" si="74"/>
        <v>117950.87042525923</v>
      </c>
      <c r="Z82" s="57">
        <f t="shared" si="75"/>
        <v>116922.58391215782</v>
      </c>
      <c r="AA82" s="57"/>
    </row>
    <row r="83" spans="1:27">
      <c r="A83" s="56">
        <v>23</v>
      </c>
      <c r="B83" s="57"/>
      <c r="C83" s="56">
        <v>28</v>
      </c>
      <c r="D83" s="56">
        <f t="shared" si="68"/>
        <v>109763.37564588933</v>
      </c>
      <c r="E83" s="56">
        <f t="shared" si="69"/>
        <v>108772.63087952697</v>
      </c>
      <c r="F83" s="56"/>
      <c r="H83" s="56">
        <v>27</v>
      </c>
      <c r="I83" s="57"/>
      <c r="J83" s="56">
        <v>28</v>
      </c>
      <c r="K83" s="56">
        <f t="shared" si="70"/>
        <v>109763.37564588933</v>
      </c>
      <c r="L83" s="56">
        <f t="shared" si="71"/>
        <v>108772.63087952697</v>
      </c>
      <c r="M83" s="57"/>
      <c r="O83" s="56">
        <v>29</v>
      </c>
      <c r="P83" s="57"/>
      <c r="Q83" s="56">
        <v>28</v>
      </c>
      <c r="R83" s="56">
        <f t="shared" si="72"/>
        <v>109763.37564588933</v>
      </c>
      <c r="S83" s="56">
        <f t="shared" si="73"/>
        <v>108772.63087952697</v>
      </c>
      <c r="T83" s="57"/>
      <c r="V83" s="56">
        <v>28</v>
      </c>
      <c r="W83" s="57"/>
      <c r="X83" s="56">
        <v>28</v>
      </c>
      <c r="Y83" s="57">
        <f t="shared" si="74"/>
        <v>122934.98072339605</v>
      </c>
      <c r="Z83" s="57">
        <f t="shared" si="75"/>
        <v>121825.34658507025</v>
      </c>
      <c r="AA83" s="57"/>
    </row>
    <row r="84" spans="1:27">
      <c r="A84" s="56">
        <v>23</v>
      </c>
      <c r="B84" s="57"/>
      <c r="C84" s="56">
        <v>29</v>
      </c>
      <c r="D84" s="56">
        <f t="shared" si="68"/>
        <v>114237.57882647123</v>
      </c>
      <c r="E84" s="56">
        <f t="shared" si="69"/>
        <v>113171.07291290804</v>
      </c>
      <c r="F84" s="56"/>
      <c r="H84" s="56">
        <v>27</v>
      </c>
      <c r="I84" s="57"/>
      <c r="J84" s="56">
        <v>29</v>
      </c>
      <c r="K84" s="56">
        <f t="shared" si="70"/>
        <v>114237.57882647123</v>
      </c>
      <c r="L84" s="56">
        <f t="shared" si="71"/>
        <v>113171.07291290804</v>
      </c>
      <c r="M84" s="57"/>
      <c r="O84" s="56">
        <v>29</v>
      </c>
      <c r="P84" s="57"/>
      <c r="Q84" s="56">
        <v>29</v>
      </c>
      <c r="R84" s="56">
        <f t="shared" si="72"/>
        <v>114237.57882647123</v>
      </c>
      <c r="S84" s="56">
        <f t="shared" si="73"/>
        <v>113171.07291290804</v>
      </c>
      <c r="T84" s="57"/>
      <c r="V84" s="56">
        <v>28</v>
      </c>
      <c r="W84" s="57"/>
      <c r="X84" s="56">
        <v>29</v>
      </c>
      <c r="Y84" s="57">
        <f t="shared" si="74"/>
        <v>127946.08828564777</v>
      </c>
      <c r="Z84" s="57">
        <f t="shared" si="75"/>
        <v>126751.60166245706</v>
      </c>
      <c r="AA84" s="57"/>
    </row>
    <row r="85" spans="1:27">
      <c r="A85" s="56">
        <v>23</v>
      </c>
      <c r="B85" s="57"/>
      <c r="C85" s="56">
        <v>30</v>
      </c>
      <c r="D85" s="56">
        <f t="shared" si="68"/>
        <v>118736.01727428129</v>
      </c>
      <c r="E85" s="56">
        <f t="shared" si="69"/>
        <v>117590.59081436574</v>
      </c>
      <c r="F85" s="56"/>
      <c r="H85" s="56">
        <v>27</v>
      </c>
      <c r="I85" s="57"/>
      <c r="J85" s="56">
        <v>30</v>
      </c>
      <c r="K85" s="56">
        <f t="shared" si="70"/>
        <v>118736.01727428129</v>
      </c>
      <c r="L85" s="56">
        <f t="shared" si="71"/>
        <v>117590.59081436574</v>
      </c>
      <c r="M85" s="57"/>
      <c r="O85" s="56">
        <v>29</v>
      </c>
      <c r="P85" s="57"/>
      <c r="Q85" s="56">
        <v>30</v>
      </c>
      <c r="R85" s="56">
        <f t="shared" si="72"/>
        <v>118736.01727428129</v>
      </c>
      <c r="S85" s="56">
        <f t="shared" si="73"/>
        <v>117590.59081436574</v>
      </c>
      <c r="T85" s="57"/>
      <c r="V85" s="56">
        <v>28</v>
      </c>
      <c r="W85" s="57"/>
      <c r="X85" s="56">
        <v>30</v>
      </c>
      <c r="Y85" s="57">
        <f t="shared" si="74"/>
        <v>132984.339347195</v>
      </c>
      <c r="Z85" s="57">
        <f t="shared" si="75"/>
        <v>131701.46171208969</v>
      </c>
      <c r="AA85" s="57"/>
    </row>
    <row r="86" spans="1:27">
      <c r="A86" s="56">
        <v>23</v>
      </c>
      <c r="B86" s="57"/>
      <c r="C86" s="56">
        <v>31</v>
      </c>
      <c r="D86" s="56">
        <f t="shared" si="68"/>
        <v>123258.82226368364</v>
      </c>
      <c r="E86" s="56">
        <f t="shared" si="69"/>
        <v>122031.28557243459</v>
      </c>
      <c r="F86" s="56"/>
      <c r="H86" s="56">
        <v>27</v>
      </c>
      <c r="I86" s="57"/>
      <c r="J86" s="56">
        <v>31</v>
      </c>
      <c r="K86" s="56">
        <f t="shared" si="70"/>
        <v>123258.82226368364</v>
      </c>
      <c r="L86" s="56">
        <f t="shared" si="71"/>
        <v>122031.28557243459</v>
      </c>
      <c r="M86" s="57"/>
      <c r="O86" s="56">
        <v>29</v>
      </c>
      <c r="P86" s="57"/>
      <c r="Q86" s="56">
        <v>31</v>
      </c>
      <c r="R86" s="56">
        <f t="shared" si="72"/>
        <v>123258.82226368364</v>
      </c>
      <c r="S86" s="56">
        <f t="shared" si="73"/>
        <v>122031.28557243459</v>
      </c>
      <c r="T86" s="57"/>
      <c r="V86" s="56">
        <v>28</v>
      </c>
      <c r="W86" s="57"/>
      <c r="X86" s="56">
        <v>31</v>
      </c>
      <c r="Y86" s="57">
        <f t="shared" si="74"/>
        <v>138049.88093532561</v>
      </c>
      <c r="Z86" s="57">
        <f t="shared" si="75"/>
        <v>136675.0398411268</v>
      </c>
      <c r="AA86" s="57"/>
    </row>
    <row r="87" spans="1:27">
      <c r="A87" s="56">
        <v>23</v>
      </c>
      <c r="B87" s="57"/>
      <c r="C87" s="56">
        <v>32</v>
      </c>
      <c r="D87" s="56">
        <f t="shared" si="68"/>
        <v>127806.12578011192</v>
      </c>
      <c r="E87" s="56">
        <f t="shared" si="69"/>
        <v>126493.25865955251</v>
      </c>
      <c r="F87" s="56"/>
      <c r="H87" s="56">
        <v>27</v>
      </c>
      <c r="I87" s="57"/>
      <c r="J87" s="56">
        <v>32</v>
      </c>
      <c r="K87" s="56">
        <f t="shared" si="70"/>
        <v>127806.12578011192</v>
      </c>
      <c r="L87" s="56">
        <f t="shared" si="71"/>
        <v>126493.25865955251</v>
      </c>
      <c r="M87" s="57"/>
      <c r="O87" s="56">
        <v>29</v>
      </c>
      <c r="P87" s="57"/>
      <c r="Q87" s="56">
        <v>32</v>
      </c>
      <c r="R87" s="56">
        <f t="shared" si="72"/>
        <v>127806.12578011192</v>
      </c>
      <c r="S87" s="56">
        <f t="shared" si="73"/>
        <v>126493.25865955251</v>
      </c>
      <c r="T87" s="57"/>
      <c r="V87" s="56">
        <v>28</v>
      </c>
      <c r="W87" s="57"/>
      <c r="X87" s="56">
        <v>32</v>
      </c>
      <c r="Y87" s="57">
        <f t="shared" si="74"/>
        <v>143142.86087372527</v>
      </c>
      <c r="Z87" s="57">
        <f t="shared" si="75"/>
        <v>141672.44969869885</v>
      </c>
      <c r="AA87" s="57"/>
    </row>
    <row r="88" spans="1:27">
      <c r="A88" s="56">
        <v>23</v>
      </c>
      <c r="B88" s="57"/>
      <c r="C88" s="56">
        <v>33</v>
      </c>
      <c r="D88" s="56">
        <f t="shared" si="68"/>
        <v>132378.06052392087</v>
      </c>
      <c r="E88" s="56">
        <f t="shared" si="69"/>
        <v>130976.61203437953</v>
      </c>
      <c r="F88" s="56"/>
      <c r="H88" s="56">
        <v>27</v>
      </c>
      <c r="I88" s="57"/>
      <c r="J88" s="56">
        <v>33</v>
      </c>
      <c r="K88" s="56">
        <f t="shared" si="70"/>
        <v>132378.06052392087</v>
      </c>
      <c r="L88" s="56">
        <f t="shared" si="71"/>
        <v>130976.61203437953</v>
      </c>
      <c r="M88" s="57"/>
      <c r="O88" s="56">
        <v>29</v>
      </c>
      <c r="P88" s="57"/>
      <c r="Q88" s="56">
        <v>33</v>
      </c>
      <c r="R88" s="56">
        <f t="shared" si="72"/>
        <v>132378.06052392087</v>
      </c>
      <c r="S88" s="56">
        <f t="shared" si="73"/>
        <v>130976.61203437953</v>
      </c>
      <c r="T88" s="57"/>
      <c r="V88" s="56">
        <v>28</v>
      </c>
      <c r="W88" s="57"/>
      <c r="X88" s="56">
        <v>33</v>
      </c>
      <c r="Y88" s="57">
        <f t="shared" si="74"/>
        <v>148263.42778679126</v>
      </c>
      <c r="Z88" s="57">
        <f t="shared" si="75"/>
        <v>146693.80547850512</v>
      </c>
      <c r="AA88" s="57"/>
    </row>
    <row r="89" spans="1:27">
      <c r="A89" s="56">
        <v>23</v>
      </c>
      <c r="B89" s="57"/>
      <c r="C89" s="56">
        <v>34</v>
      </c>
      <c r="D89" s="56">
        <f t="shared" si="68"/>
        <v>136974.75991425876</v>
      </c>
      <c r="E89" s="56">
        <f t="shared" si="69"/>
        <v>135481.44814412761</v>
      </c>
      <c r="F89" s="56"/>
      <c r="H89" s="56">
        <v>27</v>
      </c>
      <c r="I89" s="57"/>
      <c r="J89" s="56">
        <v>34</v>
      </c>
      <c r="K89" s="56">
        <f t="shared" si="70"/>
        <v>136974.75991425876</v>
      </c>
      <c r="L89" s="56">
        <f t="shared" si="71"/>
        <v>135481.44814412761</v>
      </c>
      <c r="M89" s="57"/>
      <c r="O89" s="56">
        <v>29</v>
      </c>
      <c r="P89" s="57"/>
      <c r="Q89" s="56">
        <v>34</v>
      </c>
      <c r="R89" s="56">
        <f t="shared" si="72"/>
        <v>136974.75991425876</v>
      </c>
      <c r="S89" s="56">
        <f t="shared" si="73"/>
        <v>135481.44814412761</v>
      </c>
      <c r="T89" s="57"/>
      <c r="V89" s="56">
        <v>28</v>
      </c>
      <c r="W89" s="57"/>
      <c r="X89" s="56">
        <v>34</v>
      </c>
      <c r="Y89" s="57">
        <f t="shared" si="74"/>
        <v>153411.73110396971</v>
      </c>
      <c r="Z89" s="57">
        <f t="shared" si="75"/>
        <v>151739.22192142296</v>
      </c>
      <c r="AA89" s="57"/>
    </row>
    <row r="90" spans="1:27">
      <c r="A90" s="56">
        <v>23</v>
      </c>
      <c r="B90" s="57"/>
      <c r="C90" s="56">
        <v>35</v>
      </c>
      <c r="D90" s="56">
        <f t="shared" si="68"/>
        <v>141596.35809296099</v>
      </c>
      <c r="E90" s="56">
        <f t="shared" si="69"/>
        <v>140007.86992690156</v>
      </c>
      <c r="F90" s="56"/>
      <c r="H90" s="56">
        <v>27</v>
      </c>
      <c r="I90" s="57"/>
      <c r="J90" s="56">
        <v>35</v>
      </c>
      <c r="K90" s="56">
        <f t="shared" si="70"/>
        <v>141596.35809296099</v>
      </c>
      <c r="L90" s="56">
        <f t="shared" si="71"/>
        <v>140007.86992690156</v>
      </c>
      <c r="M90" s="57"/>
      <c r="O90" s="56">
        <v>29</v>
      </c>
      <c r="P90" s="57"/>
      <c r="Q90" s="56">
        <v>35</v>
      </c>
      <c r="R90" s="56">
        <f t="shared" si="72"/>
        <v>141596.35809296099</v>
      </c>
      <c r="S90" s="56">
        <f t="shared" si="73"/>
        <v>140007.86992690156</v>
      </c>
      <c r="T90" s="57"/>
      <c r="V90" s="56">
        <v>28</v>
      </c>
      <c r="W90" s="57"/>
      <c r="X90" s="56">
        <v>35</v>
      </c>
      <c r="Y90" s="57">
        <f t="shared" si="74"/>
        <v>158587.92106411621</v>
      </c>
      <c r="Z90" s="57">
        <f t="shared" si="75"/>
        <v>156808.81431812976</v>
      </c>
      <c r="AA90" s="57"/>
    </row>
    <row r="91" spans="1:27">
      <c r="A91" s="56">
        <v>23</v>
      </c>
      <c r="B91" s="57"/>
      <c r="C91" s="56">
        <v>36</v>
      </c>
      <c r="D91" s="56">
        <f t="shared" si="68"/>
        <v>146242.98992846452</v>
      </c>
      <c r="E91" s="56">
        <f t="shared" si="69"/>
        <v>144555.98081405132</v>
      </c>
      <c r="F91" s="56"/>
      <c r="H91" s="56">
        <v>27</v>
      </c>
      <c r="I91" s="57"/>
      <c r="J91" s="56">
        <v>36</v>
      </c>
      <c r="K91" s="56">
        <f t="shared" si="70"/>
        <v>146242.98992846452</v>
      </c>
      <c r="L91" s="56">
        <f t="shared" si="71"/>
        <v>144555.98081405132</v>
      </c>
      <c r="M91" s="57"/>
      <c r="O91" s="56">
        <v>29</v>
      </c>
      <c r="P91" s="57"/>
      <c r="Q91" s="56">
        <v>36</v>
      </c>
      <c r="R91" s="56">
        <f t="shared" si="72"/>
        <v>146242.98992846452</v>
      </c>
      <c r="S91" s="56">
        <f t="shared" si="73"/>
        <v>144555.98081405132</v>
      </c>
      <c r="T91" s="57"/>
      <c r="V91" s="56">
        <v>28</v>
      </c>
      <c r="W91" s="57"/>
      <c r="X91" s="56">
        <v>36</v>
      </c>
      <c r="Y91" s="57">
        <f t="shared" si="74"/>
        <v>163792.14871988015</v>
      </c>
      <c r="Z91" s="57">
        <f t="shared" si="75"/>
        <v>161902.69851173746</v>
      </c>
      <c r="AA91" s="57"/>
    </row>
    <row r="92" spans="1:27">
      <c r="A92" s="56">
        <v>24</v>
      </c>
      <c r="B92" s="57">
        <f>B80*1.05</f>
        <v>4051.6875</v>
      </c>
      <c r="C92" s="56">
        <v>37</v>
      </c>
      <c r="D92" s="56">
        <f t="shared" ref="D92:D103" si="76">($B$92+$D91)*(1+$D$55)</f>
        <v>151108.77359786871</v>
      </c>
      <c r="E92" s="56"/>
      <c r="F92" s="56"/>
      <c r="H92" s="56">
        <v>28</v>
      </c>
      <c r="I92" s="57">
        <f>I80*1.05</f>
        <v>4051.6875</v>
      </c>
      <c r="J92" s="56">
        <v>37</v>
      </c>
      <c r="K92" s="56">
        <f t="shared" ref="K92:K103" si="77">($I$92+$K91)*(1+$K$55)</f>
        <v>151108.77359786871</v>
      </c>
      <c r="L92" s="56"/>
      <c r="M92" s="57"/>
      <c r="O92" s="56">
        <v>30</v>
      </c>
      <c r="P92" s="57">
        <f>P80*1.05</f>
        <v>4051.6875</v>
      </c>
      <c r="Q92" s="56">
        <v>37</v>
      </c>
      <c r="R92" s="56">
        <f t="shared" ref="R92:R103" si="78">($P$92+$R91)*(1+$R$55)</f>
        <v>151108.77359786871</v>
      </c>
      <c r="S92" s="56"/>
      <c r="T92" s="57"/>
      <c r="V92" s="56">
        <v>29</v>
      </c>
      <c r="W92" s="57">
        <f>W80*1.05</f>
        <v>4537.8900000000003</v>
      </c>
      <c r="X92" s="56">
        <v>37</v>
      </c>
      <c r="Y92" s="57">
        <f t="shared" ref="Y92:Y103" si="79">($W$92+$Y91)*(1+$Y$55)</f>
        <v>169241.82642961285</v>
      </c>
      <c r="Z92" s="57"/>
      <c r="AA92" s="57"/>
    </row>
    <row r="93" spans="1:27">
      <c r="A93" s="56">
        <v>24</v>
      </c>
      <c r="B93" s="57"/>
      <c r="C93" s="56">
        <v>38</v>
      </c>
      <c r="D93" s="56">
        <f t="shared" si="76"/>
        <v>156000.91359548215</v>
      </c>
      <c r="E93" s="56"/>
      <c r="F93" s="56"/>
      <c r="H93" s="56">
        <v>28</v>
      </c>
      <c r="I93" s="57"/>
      <c r="J93" s="56">
        <v>38</v>
      </c>
      <c r="K93" s="56">
        <f t="shared" si="77"/>
        <v>156000.91359548215</v>
      </c>
      <c r="L93" s="57"/>
      <c r="M93" s="57"/>
      <c r="O93" s="56">
        <v>30</v>
      </c>
      <c r="P93" s="57"/>
      <c r="Q93" s="56">
        <v>38</v>
      </c>
      <c r="R93" s="56">
        <f t="shared" si="78"/>
        <v>156000.91359548215</v>
      </c>
      <c r="S93" s="57"/>
      <c r="T93" s="57"/>
      <c r="V93" s="56">
        <v>29</v>
      </c>
      <c r="W93" s="57"/>
      <c r="X93" s="56">
        <v>38</v>
      </c>
      <c r="Y93" s="57">
        <f t="shared" si="79"/>
        <v>174721.02322693993</v>
      </c>
      <c r="Z93" s="57"/>
      <c r="AA93" s="57"/>
    </row>
    <row r="94" spans="1:27">
      <c r="A94" s="56">
        <v>24</v>
      </c>
      <c r="B94" s="57"/>
      <c r="C94" s="56">
        <v>39</v>
      </c>
      <c r="D94" s="56">
        <f t="shared" si="76"/>
        <v>160919.55268474933</v>
      </c>
      <c r="E94" s="56"/>
      <c r="F94" s="56"/>
      <c r="H94" s="56">
        <v>28</v>
      </c>
      <c r="I94" s="57"/>
      <c r="J94" s="56">
        <v>39</v>
      </c>
      <c r="K94" s="56">
        <f t="shared" si="77"/>
        <v>160919.55268474933</v>
      </c>
      <c r="L94" s="57"/>
      <c r="M94" s="57"/>
      <c r="O94" s="56">
        <v>30</v>
      </c>
      <c r="P94" s="57"/>
      <c r="Q94" s="56">
        <v>39</v>
      </c>
      <c r="R94" s="56">
        <f t="shared" si="78"/>
        <v>160919.55268474933</v>
      </c>
      <c r="S94" s="57"/>
      <c r="T94" s="57"/>
      <c r="V94" s="56">
        <v>29</v>
      </c>
      <c r="W94" s="57"/>
      <c r="X94" s="56">
        <v>39</v>
      </c>
      <c r="Y94" s="57">
        <f t="shared" si="79"/>
        <v>180229.89900691918</v>
      </c>
      <c r="Z94" s="57"/>
      <c r="AA94" s="57"/>
    </row>
    <row r="95" spans="1:27">
      <c r="A95" s="56">
        <v>24</v>
      </c>
      <c r="B95" s="57"/>
      <c r="C95" s="56">
        <v>40</v>
      </c>
      <c r="D95" s="56">
        <f t="shared" si="76"/>
        <v>165864.83440241672</v>
      </c>
      <c r="E95" s="56"/>
      <c r="F95" s="56"/>
      <c r="H95" s="56">
        <v>28</v>
      </c>
      <c r="I95" s="57"/>
      <c r="J95" s="56">
        <v>40</v>
      </c>
      <c r="K95" s="56">
        <f t="shared" si="77"/>
        <v>165864.83440241672</v>
      </c>
      <c r="L95" s="57"/>
      <c r="M95" s="57"/>
      <c r="O95" s="56">
        <v>30</v>
      </c>
      <c r="P95" s="57"/>
      <c r="Q95" s="56">
        <v>40</v>
      </c>
      <c r="R95" s="56">
        <f t="shared" si="78"/>
        <v>165864.83440241672</v>
      </c>
      <c r="S95" s="57"/>
      <c r="T95" s="57"/>
      <c r="V95" s="56">
        <v>29</v>
      </c>
      <c r="W95" s="57"/>
      <c r="X95" s="56">
        <v>40</v>
      </c>
      <c r="Y95" s="57">
        <f t="shared" si="79"/>
        <v>185768.61453070666</v>
      </c>
      <c r="Z95" s="57"/>
      <c r="AA95" s="57"/>
    </row>
    <row r="96" spans="1:27">
      <c r="A96" s="56">
        <v>24</v>
      </c>
      <c r="B96" s="57"/>
      <c r="C96" s="56">
        <v>41</v>
      </c>
      <c r="D96" s="56">
        <f t="shared" si="76"/>
        <v>170836.90306272145</v>
      </c>
      <c r="E96" s="56"/>
      <c r="F96" s="56"/>
      <c r="H96" s="56">
        <v>28</v>
      </c>
      <c r="I96" s="57"/>
      <c r="J96" s="56">
        <v>41</v>
      </c>
      <c r="K96" s="56">
        <f t="shared" si="77"/>
        <v>170836.90306272145</v>
      </c>
      <c r="L96" s="57"/>
      <c r="M96" s="57"/>
      <c r="O96" s="56">
        <v>30</v>
      </c>
      <c r="P96" s="57"/>
      <c r="Q96" s="56">
        <v>41</v>
      </c>
      <c r="R96" s="56">
        <f t="shared" si="78"/>
        <v>170836.90306272145</v>
      </c>
      <c r="S96" s="57"/>
      <c r="T96" s="57"/>
      <c r="V96" s="56">
        <v>29</v>
      </c>
      <c r="W96" s="57"/>
      <c r="X96" s="56">
        <v>41</v>
      </c>
      <c r="Y96" s="57">
        <f t="shared" si="79"/>
        <v>191337.33143024798</v>
      </c>
      <c r="Z96" s="57"/>
      <c r="AA96" s="57"/>
    </row>
    <row r="97" spans="1:27">
      <c r="A97" s="56">
        <v>24</v>
      </c>
      <c r="B97" s="57"/>
      <c r="C97" s="56">
        <v>42</v>
      </c>
      <c r="D97" s="56">
        <f t="shared" si="76"/>
        <v>175835.90376160285</v>
      </c>
      <c r="E97" s="56"/>
      <c r="F97" s="56"/>
      <c r="H97" s="56">
        <v>28</v>
      </c>
      <c r="I97" s="57"/>
      <c r="J97" s="56">
        <v>42</v>
      </c>
      <c r="K97" s="56">
        <f t="shared" si="77"/>
        <v>175835.90376160285</v>
      </c>
      <c r="L97" s="57"/>
      <c r="M97" s="57"/>
      <c r="O97" s="56">
        <v>30</v>
      </c>
      <c r="P97" s="57"/>
      <c r="Q97" s="56">
        <v>42</v>
      </c>
      <c r="R97" s="56">
        <f t="shared" si="78"/>
        <v>175835.90376160285</v>
      </c>
      <c r="S97" s="57"/>
      <c r="T97" s="57"/>
      <c r="V97" s="56">
        <v>29</v>
      </c>
      <c r="W97" s="57"/>
      <c r="X97" s="56">
        <v>42</v>
      </c>
      <c r="Y97" s="57">
        <f t="shared" si="79"/>
        <v>196936.21221299516</v>
      </c>
      <c r="Z97" s="57"/>
      <c r="AA97" s="57"/>
    </row>
    <row r="98" spans="1:27">
      <c r="A98" s="56">
        <v>24</v>
      </c>
      <c r="B98" s="57"/>
      <c r="C98" s="56">
        <v>43</v>
      </c>
      <c r="D98" s="56">
        <f t="shared" si="76"/>
        <v>180861.98238093653</v>
      </c>
      <c r="E98" s="56"/>
      <c r="F98" s="56"/>
      <c r="H98" s="56">
        <v>28</v>
      </c>
      <c r="I98" s="57"/>
      <c r="J98" s="56">
        <v>43</v>
      </c>
      <c r="K98" s="56">
        <f t="shared" si="77"/>
        <v>180861.98238093653</v>
      </c>
      <c r="L98" s="57"/>
      <c r="M98" s="57"/>
      <c r="O98" s="56">
        <v>30</v>
      </c>
      <c r="P98" s="57"/>
      <c r="Q98" s="56">
        <v>43</v>
      </c>
      <c r="R98" s="56">
        <f t="shared" si="78"/>
        <v>180861.98238093653</v>
      </c>
      <c r="S98" s="57"/>
      <c r="T98" s="57"/>
      <c r="V98" s="56">
        <v>29</v>
      </c>
      <c r="W98" s="57"/>
      <c r="X98" s="56">
        <v>43</v>
      </c>
      <c r="Y98" s="57">
        <f t="shared" si="79"/>
        <v>202565.4202666489</v>
      </c>
      <c r="Z98" s="57"/>
      <c r="AA98" s="57"/>
    </row>
    <row r="99" spans="1:27">
      <c r="A99" s="56">
        <v>24</v>
      </c>
      <c r="B99" s="57"/>
      <c r="C99" s="56">
        <v>44</v>
      </c>
      <c r="D99" s="56">
        <f t="shared" si="76"/>
        <v>185915.2855927916</v>
      </c>
      <c r="E99" s="56"/>
      <c r="F99" s="56"/>
      <c r="H99" s="56">
        <v>28</v>
      </c>
      <c r="I99" s="57"/>
      <c r="J99" s="56">
        <v>44</v>
      </c>
      <c r="K99" s="56">
        <f t="shared" si="77"/>
        <v>185915.2855927916</v>
      </c>
      <c r="L99" s="57"/>
      <c r="M99" s="57"/>
      <c r="O99" s="56">
        <v>30</v>
      </c>
      <c r="P99" s="57"/>
      <c r="Q99" s="56">
        <v>44</v>
      </c>
      <c r="R99" s="56">
        <f t="shared" si="78"/>
        <v>185915.2855927916</v>
      </c>
      <c r="S99" s="57"/>
      <c r="T99" s="57"/>
      <c r="V99" s="56">
        <v>29</v>
      </c>
      <c r="W99" s="57"/>
      <c r="X99" s="56">
        <v>44</v>
      </c>
      <c r="Y99" s="57">
        <f t="shared" si="79"/>
        <v>208225.11986392658</v>
      </c>
      <c r="Z99" s="57"/>
      <c r="AA99" s="57"/>
    </row>
    <row r="100" spans="1:27">
      <c r="A100" s="56">
        <v>24</v>
      </c>
      <c r="B100" s="57"/>
      <c r="C100" s="56">
        <v>45</v>
      </c>
      <c r="D100" s="56">
        <f t="shared" si="76"/>
        <v>190995.96086371088</v>
      </c>
      <c r="E100" s="56"/>
      <c r="F100" s="56"/>
      <c r="H100" s="56">
        <v>28</v>
      </c>
      <c r="I100" s="57"/>
      <c r="J100" s="56">
        <v>45</v>
      </c>
      <c r="K100" s="56">
        <f t="shared" si="77"/>
        <v>190995.96086371088</v>
      </c>
      <c r="L100" s="57"/>
      <c r="M100" s="57"/>
      <c r="O100" s="56">
        <v>30</v>
      </c>
      <c r="P100" s="57"/>
      <c r="Q100" s="56">
        <v>45</v>
      </c>
      <c r="R100" s="56">
        <f t="shared" si="78"/>
        <v>190995.96086371088</v>
      </c>
      <c r="S100" s="57"/>
      <c r="T100" s="57"/>
      <c r="V100" s="56">
        <v>29</v>
      </c>
      <c r="W100" s="57"/>
      <c r="X100" s="56">
        <v>45</v>
      </c>
      <c r="Y100" s="57">
        <f t="shared" si="79"/>
        <v>213915.47616735619</v>
      </c>
      <c r="Z100" s="57"/>
      <c r="AA100" s="57"/>
    </row>
    <row r="101" spans="1:27">
      <c r="A101" s="56">
        <v>24</v>
      </c>
      <c r="B101" s="57"/>
      <c r="C101" s="56">
        <v>46</v>
      </c>
      <c r="D101" s="56">
        <f t="shared" si="76"/>
        <v>196104.15645901431</v>
      </c>
      <c r="E101" s="56"/>
      <c r="F101" s="56"/>
      <c r="H101" s="56">
        <v>28</v>
      </c>
      <c r="I101" s="57"/>
      <c r="J101" s="56">
        <v>46</v>
      </c>
      <c r="K101" s="56">
        <f t="shared" si="77"/>
        <v>196104.15645901431</v>
      </c>
      <c r="L101" s="57"/>
      <c r="M101" s="57"/>
      <c r="O101" s="56">
        <v>30</v>
      </c>
      <c r="P101" s="57"/>
      <c r="Q101" s="56">
        <v>46</v>
      </c>
      <c r="R101" s="56">
        <f t="shared" si="78"/>
        <v>196104.15645901431</v>
      </c>
      <c r="S101" s="57"/>
      <c r="T101" s="57"/>
      <c r="V101" s="56">
        <v>29</v>
      </c>
      <c r="W101" s="57"/>
      <c r="X101" s="56">
        <v>46</v>
      </c>
      <c r="Y101" s="57">
        <f t="shared" si="79"/>
        <v>219636.65523409605</v>
      </c>
      <c r="Z101" s="57"/>
      <c r="AA101" s="57"/>
    </row>
    <row r="102" spans="1:27">
      <c r="A102" s="56">
        <v>24</v>
      </c>
      <c r="B102" s="57"/>
      <c r="C102" s="56">
        <v>47</v>
      </c>
      <c r="D102" s="56">
        <f t="shared" si="76"/>
        <v>201240.02144712562</v>
      </c>
      <c r="E102" s="56"/>
      <c r="F102" s="56"/>
      <c r="H102" s="56">
        <v>28</v>
      </c>
      <c r="I102" s="57"/>
      <c r="J102" s="56">
        <v>47</v>
      </c>
      <c r="K102" s="56">
        <f t="shared" si="77"/>
        <v>201240.02144712562</v>
      </c>
      <c r="L102" s="57"/>
      <c r="M102" s="57"/>
      <c r="O102" s="56">
        <v>30</v>
      </c>
      <c r="P102" s="57"/>
      <c r="Q102" s="56">
        <v>47</v>
      </c>
      <c r="R102" s="56">
        <f t="shared" si="78"/>
        <v>201240.02144712562</v>
      </c>
      <c r="S102" s="57"/>
      <c r="T102" s="57"/>
      <c r="V102" s="56">
        <v>29</v>
      </c>
      <c r="W102" s="57"/>
      <c r="X102" s="56">
        <v>47</v>
      </c>
      <c r="Y102" s="57">
        <f t="shared" si="79"/>
        <v>225388.82402078074</v>
      </c>
      <c r="Z102" s="57"/>
      <c r="AA102" s="57"/>
    </row>
    <row r="103" spans="1:27">
      <c r="A103" s="56">
        <v>24</v>
      </c>
      <c r="B103" s="57"/>
      <c r="C103" s="56">
        <v>48</v>
      </c>
      <c r="D103" s="56">
        <f t="shared" si="76"/>
        <v>206403.70570392255</v>
      </c>
      <c r="E103" s="56"/>
      <c r="F103" s="56"/>
      <c r="H103" s="56">
        <v>28</v>
      </c>
      <c r="I103" s="57"/>
      <c r="J103" s="56">
        <v>48</v>
      </c>
      <c r="K103" s="56">
        <f t="shared" si="77"/>
        <v>206403.70570392255</v>
      </c>
      <c r="L103" s="57"/>
      <c r="M103" s="57"/>
      <c r="O103" s="56">
        <v>30</v>
      </c>
      <c r="P103" s="57"/>
      <c r="Q103" s="56">
        <v>48</v>
      </c>
      <c r="R103" s="56">
        <f t="shared" si="78"/>
        <v>206403.70570392255</v>
      </c>
      <c r="S103" s="57"/>
      <c r="T103" s="57"/>
      <c r="V103" s="56">
        <v>29</v>
      </c>
      <c r="W103" s="57"/>
      <c r="X103" s="56">
        <v>48</v>
      </c>
      <c r="Y103" s="57">
        <f t="shared" si="79"/>
        <v>231172.15038839332</v>
      </c>
      <c r="Z103" s="57"/>
      <c r="AA103" s="57"/>
    </row>
    <row r="104" spans="1:27">
      <c r="C104" s="40"/>
    </row>
    <row r="105" spans="1:27">
      <c r="C105" s="40"/>
    </row>
    <row r="106" spans="1:27">
      <c r="C106" s="40"/>
    </row>
    <row r="107" spans="1:27">
      <c r="A107" s="33" t="s">
        <v>72</v>
      </c>
      <c r="B107" s="29"/>
      <c r="C107" s="29"/>
      <c r="D107" s="25"/>
      <c r="E107" s="25"/>
      <c r="F107" s="25"/>
      <c r="H107" s="33" t="s">
        <v>73</v>
      </c>
      <c r="I107" s="29"/>
      <c r="J107" s="29"/>
      <c r="K107" s="25"/>
      <c r="L107" s="25"/>
      <c r="M107" s="25"/>
      <c r="O107" s="32" t="s">
        <v>74</v>
      </c>
      <c r="P107" s="29"/>
      <c r="Q107" s="29"/>
      <c r="R107" s="24"/>
      <c r="S107" s="24"/>
      <c r="T107" s="24"/>
      <c r="V107" s="33" t="s">
        <v>75</v>
      </c>
      <c r="W107" s="29"/>
      <c r="X107" s="29"/>
    </row>
    <row r="108" spans="1:27">
      <c r="A108" s="53"/>
      <c r="B108" s="53"/>
      <c r="C108" s="53"/>
      <c r="D108" s="53" t="s">
        <v>85</v>
      </c>
      <c r="E108" s="53" t="s">
        <v>86</v>
      </c>
      <c r="F108" s="53" t="s">
        <v>87</v>
      </c>
      <c r="H108" s="53"/>
      <c r="I108" s="53"/>
      <c r="J108" s="53"/>
      <c r="K108" s="53" t="s">
        <v>85</v>
      </c>
      <c r="L108" s="53" t="s">
        <v>86</v>
      </c>
      <c r="M108" s="53" t="s">
        <v>87</v>
      </c>
      <c r="O108" s="53"/>
      <c r="P108" s="53"/>
      <c r="Q108" s="53"/>
      <c r="R108" s="53" t="s">
        <v>85</v>
      </c>
      <c r="S108" s="53" t="s">
        <v>86</v>
      </c>
      <c r="T108" s="53" t="s">
        <v>87</v>
      </c>
      <c r="V108" s="53"/>
      <c r="W108" s="53"/>
      <c r="X108" s="53"/>
      <c r="Y108" s="53" t="s">
        <v>85</v>
      </c>
      <c r="Z108" s="53" t="s">
        <v>86</v>
      </c>
      <c r="AA108" s="53" t="s">
        <v>87</v>
      </c>
    </row>
    <row r="109" spans="1:27">
      <c r="A109" s="53" t="s">
        <v>80</v>
      </c>
      <c r="B109" s="53" t="s">
        <v>81</v>
      </c>
      <c r="C109" s="53" t="s">
        <v>82</v>
      </c>
      <c r="D109" s="53">
        <v>5.4166666666666669E-3</v>
      </c>
      <c r="E109" s="55">
        <v>4.7916666666666663E-3</v>
      </c>
      <c r="F109" s="55">
        <v>4.1666666666666666E-3</v>
      </c>
      <c r="H109" s="53" t="s">
        <v>80</v>
      </c>
      <c r="I109" s="53" t="s">
        <v>81</v>
      </c>
      <c r="J109" s="53" t="s">
        <v>82</v>
      </c>
      <c r="K109" s="53">
        <v>5.4166666666666669E-3</v>
      </c>
      <c r="L109" s="55">
        <v>4.7916666666666663E-3</v>
      </c>
      <c r="M109" s="55">
        <v>4.1666666666666666E-3</v>
      </c>
      <c r="O109" s="53" t="s">
        <v>80</v>
      </c>
      <c r="P109" s="53" t="s">
        <v>81</v>
      </c>
      <c r="Q109" s="53" t="s">
        <v>82</v>
      </c>
      <c r="R109" s="53">
        <v>5.4166666666666669E-3</v>
      </c>
      <c r="S109" s="55">
        <v>4.7916666666666663E-3</v>
      </c>
      <c r="T109" s="55">
        <v>4.1666666666666666E-3</v>
      </c>
      <c r="V109" s="53" t="s">
        <v>80</v>
      </c>
      <c r="W109" s="53" t="s">
        <v>81</v>
      </c>
      <c r="X109" s="53" t="s">
        <v>82</v>
      </c>
      <c r="Y109" s="53">
        <v>5.4166666666666669E-3</v>
      </c>
      <c r="Z109" s="55">
        <v>4.7916666666666663E-3</v>
      </c>
      <c r="AA109" s="55">
        <v>4.1666666666666666E-3</v>
      </c>
    </row>
    <row r="110" spans="1:27">
      <c r="A110" s="56">
        <v>28</v>
      </c>
      <c r="B110" s="56">
        <v>3920</v>
      </c>
      <c r="C110" s="56">
        <v>1</v>
      </c>
      <c r="D110" s="56">
        <f t="shared" ref="D110:F110" si="80">$B$110*(1+D109)</f>
        <v>3941.2333333333331</v>
      </c>
      <c r="E110" s="56">
        <f t="shared" si="80"/>
        <v>3938.7833333333338</v>
      </c>
      <c r="F110" s="56">
        <f t="shared" si="80"/>
        <v>3936.3333333333335</v>
      </c>
      <c r="H110" s="56">
        <v>27</v>
      </c>
      <c r="I110" s="56">
        <v>3920</v>
      </c>
      <c r="J110" s="56">
        <v>1</v>
      </c>
      <c r="K110" s="56">
        <f t="shared" ref="K110:M110" si="81">$I$110*(1+K109)</f>
        <v>3941.2333333333331</v>
      </c>
      <c r="L110" s="56">
        <f t="shared" si="81"/>
        <v>3938.7833333333338</v>
      </c>
      <c r="M110" s="56">
        <f t="shared" si="81"/>
        <v>3936.3333333333335</v>
      </c>
      <c r="O110" s="56">
        <v>22</v>
      </c>
      <c r="P110" s="56">
        <v>2800</v>
      </c>
      <c r="Q110" s="56">
        <v>1</v>
      </c>
      <c r="R110" s="56">
        <f t="shared" ref="R110:T110" si="82">$P$110*(1+R109)</f>
        <v>2815.1666666666665</v>
      </c>
      <c r="S110" s="56">
        <f t="shared" si="82"/>
        <v>2813.416666666667</v>
      </c>
      <c r="T110" s="56">
        <f t="shared" si="82"/>
        <v>2811.6666666666665</v>
      </c>
      <c r="V110" s="56">
        <v>25</v>
      </c>
      <c r="W110" s="56">
        <v>2800</v>
      </c>
      <c r="X110" s="56">
        <v>1</v>
      </c>
      <c r="Y110" s="57">
        <f t="shared" ref="Y110:AA110" si="83">$W$110*(1+Y109)</f>
        <v>2815.1666666666665</v>
      </c>
      <c r="Z110" s="57">
        <f t="shared" si="83"/>
        <v>2813.416666666667</v>
      </c>
      <c r="AA110" s="57">
        <f t="shared" si="83"/>
        <v>2811.6666666666665</v>
      </c>
    </row>
    <row r="111" spans="1:27">
      <c r="A111" s="56">
        <v>28</v>
      </c>
      <c r="B111" s="57"/>
      <c r="C111" s="56">
        <v>2</v>
      </c>
      <c r="D111" s="56">
        <f t="shared" ref="D111:D121" si="84">($B$110+$D110)*(1+$D$109)</f>
        <v>7903.8150138888886</v>
      </c>
      <c r="E111" s="56">
        <f t="shared" ref="E111:E121" si="85">($B$110+$E110)*(1+$E$109)</f>
        <v>7896.440003472223</v>
      </c>
      <c r="F111" s="56">
        <f t="shared" ref="F111:F121" si="86">($B$110+$F110)*(1+$F$109)</f>
        <v>7889.0680555555564</v>
      </c>
      <c r="H111" s="56">
        <v>27</v>
      </c>
      <c r="I111" s="57"/>
      <c r="J111" s="56">
        <v>2</v>
      </c>
      <c r="K111" s="56">
        <f t="shared" ref="K111:K121" si="87">($I$110+$K110)*(1+$K$109)</f>
        <v>7903.8150138888886</v>
      </c>
      <c r="L111" s="56">
        <f t="shared" ref="L111:L121" si="88">($I$110+$L110)*(1+$L$109)</f>
        <v>7896.440003472223</v>
      </c>
      <c r="M111" s="56">
        <f t="shared" ref="M111:M121" si="89">($I$110+$M110)*(1+$M$109)</f>
        <v>7889.0680555555564</v>
      </c>
      <c r="O111" s="56">
        <v>22</v>
      </c>
      <c r="P111" s="57"/>
      <c r="Q111" s="56">
        <v>2</v>
      </c>
      <c r="R111" s="56">
        <f t="shared" ref="R111:R121" si="90">($P$110+$R110)*(1+$R$109)</f>
        <v>5645.5821527777771</v>
      </c>
      <c r="S111" s="56">
        <f t="shared" ref="S111:S121" si="91">($P$110+$S110)*(1+$S$109)</f>
        <v>5640.314288194445</v>
      </c>
      <c r="T111" s="56">
        <f t="shared" ref="T111:T121" si="92">($P$110+$T110)*(1+$T$109)</f>
        <v>5635.0486111111104</v>
      </c>
      <c r="V111" s="56">
        <v>25</v>
      </c>
      <c r="W111" s="57"/>
      <c r="X111" s="56">
        <v>2</v>
      </c>
      <c r="Y111" s="57">
        <f t="shared" ref="Y111:Y121" si="93">($W$110+$Y110)*(1+$Y$109)</f>
        <v>5645.5821527777771</v>
      </c>
      <c r="Z111" s="57">
        <f t="shared" ref="Z111:Z121" si="94">($W$110+$Z110)*(1+$Z$109)</f>
        <v>5640.314288194445</v>
      </c>
      <c r="AA111" s="57">
        <f t="shared" ref="AA111:AA121" si="95">($W$110+$AA110)*(1+$AA$109)</f>
        <v>5635.0486111111104</v>
      </c>
    </row>
    <row r="112" spans="1:27">
      <c r="A112" s="56">
        <v>28</v>
      </c>
      <c r="B112" s="57"/>
      <c r="C112" s="56">
        <v>3</v>
      </c>
      <c r="D112" s="56">
        <f t="shared" si="84"/>
        <v>11887.860678547453</v>
      </c>
      <c r="E112" s="56">
        <f t="shared" si="85"/>
        <v>11873.06044515553</v>
      </c>
      <c r="F112" s="56">
        <f t="shared" si="86"/>
        <v>11858.272505787038</v>
      </c>
      <c r="H112" s="56">
        <v>27</v>
      </c>
      <c r="I112" s="57"/>
      <c r="J112" s="56">
        <v>3</v>
      </c>
      <c r="K112" s="56">
        <f t="shared" si="87"/>
        <v>11887.860678547453</v>
      </c>
      <c r="L112" s="56">
        <f t="shared" si="88"/>
        <v>11873.06044515553</v>
      </c>
      <c r="M112" s="56">
        <f t="shared" si="89"/>
        <v>11858.272505787038</v>
      </c>
      <c r="O112" s="56">
        <v>22</v>
      </c>
      <c r="P112" s="57"/>
      <c r="Q112" s="56">
        <v>3</v>
      </c>
      <c r="R112" s="56">
        <f t="shared" si="90"/>
        <v>8491.3290561053236</v>
      </c>
      <c r="S112" s="56">
        <f t="shared" si="91"/>
        <v>8480.7574608253763</v>
      </c>
      <c r="T112" s="56">
        <f t="shared" si="92"/>
        <v>8470.1946469907398</v>
      </c>
      <c r="V112" s="56">
        <v>25</v>
      </c>
      <c r="W112" s="57"/>
      <c r="X112" s="56">
        <v>3</v>
      </c>
      <c r="Y112" s="57">
        <f t="shared" si="93"/>
        <v>8491.3290561053236</v>
      </c>
      <c r="Z112" s="57">
        <f t="shared" si="94"/>
        <v>8480.7574608253763</v>
      </c>
      <c r="AA112" s="57">
        <f t="shared" si="95"/>
        <v>8470.1946469907398</v>
      </c>
    </row>
    <row r="113" spans="1:27">
      <c r="A113" s="56">
        <v>28</v>
      </c>
      <c r="B113" s="57"/>
      <c r="C113" s="56">
        <v>4</v>
      </c>
      <c r="D113" s="56">
        <f t="shared" si="84"/>
        <v>15893.486590556251</v>
      </c>
      <c r="E113" s="56">
        <f t="shared" si="85"/>
        <v>15868.735526455235</v>
      </c>
      <c r="F113" s="56">
        <f t="shared" si="86"/>
        <v>15844.015307894484</v>
      </c>
      <c r="H113" s="56">
        <v>27</v>
      </c>
      <c r="I113" s="57"/>
      <c r="J113" s="56">
        <v>4</v>
      </c>
      <c r="K113" s="56">
        <f t="shared" si="87"/>
        <v>15893.486590556251</v>
      </c>
      <c r="L113" s="56">
        <f t="shared" si="88"/>
        <v>15868.735526455235</v>
      </c>
      <c r="M113" s="56">
        <f t="shared" si="89"/>
        <v>15844.015307894484</v>
      </c>
      <c r="O113" s="56">
        <v>22</v>
      </c>
      <c r="P113" s="57"/>
      <c r="Q113" s="56">
        <v>4</v>
      </c>
      <c r="R113" s="56">
        <f t="shared" si="90"/>
        <v>11352.490421825894</v>
      </c>
      <c r="S113" s="56">
        <f t="shared" si="91"/>
        <v>11334.811090325165</v>
      </c>
      <c r="T113" s="56">
        <f t="shared" si="92"/>
        <v>11317.153791353201</v>
      </c>
      <c r="V113" s="56">
        <v>25</v>
      </c>
      <c r="W113" s="57"/>
      <c r="X113" s="56">
        <v>4</v>
      </c>
      <c r="Y113" s="57">
        <f t="shared" si="93"/>
        <v>11352.490421825894</v>
      </c>
      <c r="Z113" s="57">
        <f t="shared" si="94"/>
        <v>11334.811090325165</v>
      </c>
      <c r="AA113" s="57">
        <f t="shared" si="95"/>
        <v>11317.153791353201</v>
      </c>
    </row>
    <row r="114" spans="1:27">
      <c r="A114" s="56">
        <v>28</v>
      </c>
      <c r="B114" s="57"/>
      <c r="C114" s="56">
        <v>5</v>
      </c>
      <c r="D114" s="56">
        <f t="shared" si="84"/>
        <v>19920.809642921762</v>
      </c>
      <c r="E114" s="56">
        <f t="shared" si="85"/>
        <v>19883.556550852834</v>
      </c>
      <c r="F114" s="56">
        <f t="shared" si="86"/>
        <v>19846.365371677381</v>
      </c>
      <c r="H114" s="56">
        <v>27</v>
      </c>
      <c r="I114" s="57"/>
      <c r="J114" s="56">
        <v>5</v>
      </c>
      <c r="K114" s="56">
        <f t="shared" si="87"/>
        <v>19920.809642921762</v>
      </c>
      <c r="L114" s="56">
        <f t="shared" si="88"/>
        <v>19883.556550852834</v>
      </c>
      <c r="M114" s="56">
        <f t="shared" si="89"/>
        <v>19846.365371677381</v>
      </c>
      <c r="O114" s="56">
        <v>22</v>
      </c>
      <c r="P114" s="57"/>
      <c r="Q114" s="56">
        <v>5</v>
      </c>
      <c r="R114" s="56">
        <f t="shared" si="90"/>
        <v>14229.149744944118</v>
      </c>
      <c r="S114" s="56">
        <f t="shared" si="91"/>
        <v>14202.540393466308</v>
      </c>
      <c r="T114" s="56">
        <f t="shared" si="92"/>
        <v>14175.975265483839</v>
      </c>
      <c r="V114" s="56">
        <v>25</v>
      </c>
      <c r="W114" s="57"/>
      <c r="X114" s="56">
        <v>5</v>
      </c>
      <c r="Y114" s="57">
        <f t="shared" si="93"/>
        <v>14229.149744944118</v>
      </c>
      <c r="Z114" s="57">
        <f t="shared" si="94"/>
        <v>14202.540393466308</v>
      </c>
      <c r="AA114" s="57">
        <f t="shared" si="95"/>
        <v>14175.975265483839</v>
      </c>
    </row>
    <row r="115" spans="1:27">
      <c r="A115" s="56">
        <v>28</v>
      </c>
      <c r="B115" s="57"/>
      <c r="C115" s="56">
        <v>6</v>
      </c>
      <c r="D115" s="56">
        <f t="shared" si="84"/>
        <v>23969.947361820919</v>
      </c>
      <c r="E115" s="56">
        <f t="shared" si="85"/>
        <v>23917.615259325674</v>
      </c>
      <c r="F115" s="56">
        <f t="shared" si="86"/>
        <v>23865.391894059368</v>
      </c>
      <c r="H115" s="56">
        <v>27</v>
      </c>
      <c r="I115" s="57"/>
      <c r="J115" s="56">
        <v>6</v>
      </c>
      <c r="K115" s="56">
        <f t="shared" si="87"/>
        <v>23969.947361820919</v>
      </c>
      <c r="L115" s="56">
        <f t="shared" si="88"/>
        <v>23917.615259325674</v>
      </c>
      <c r="M115" s="56">
        <f t="shared" si="89"/>
        <v>23865.391894059368</v>
      </c>
      <c r="O115" s="56">
        <v>22</v>
      </c>
      <c r="P115" s="57"/>
      <c r="Q115" s="56">
        <v>6</v>
      </c>
      <c r="R115" s="56">
        <f t="shared" si="90"/>
        <v>17121.39097272923</v>
      </c>
      <c r="S115" s="56">
        <f t="shared" si="91"/>
        <v>17084.010899518336</v>
      </c>
      <c r="T115" s="56">
        <f t="shared" si="92"/>
        <v>17046.708495756688</v>
      </c>
      <c r="V115" s="56">
        <v>25</v>
      </c>
      <c r="W115" s="57"/>
      <c r="X115" s="56">
        <v>6</v>
      </c>
      <c r="Y115" s="57">
        <f t="shared" si="93"/>
        <v>17121.39097272923</v>
      </c>
      <c r="Z115" s="57">
        <f t="shared" si="94"/>
        <v>17084.010899518336</v>
      </c>
      <c r="AA115" s="57">
        <f t="shared" si="95"/>
        <v>17046.708495756688</v>
      </c>
    </row>
    <row r="116" spans="1:27">
      <c r="A116" s="56">
        <v>28</v>
      </c>
      <c r="B116" s="57"/>
      <c r="C116" s="56">
        <v>7</v>
      </c>
      <c r="D116" s="56">
        <f t="shared" si="84"/>
        <v>28041.017910030783</v>
      </c>
      <c r="E116" s="56">
        <f t="shared" si="85"/>
        <v>27971.003832443279</v>
      </c>
      <c r="F116" s="56">
        <f t="shared" si="86"/>
        <v>27901.164360284616</v>
      </c>
      <c r="H116" s="56">
        <v>27</v>
      </c>
      <c r="I116" s="57"/>
      <c r="J116" s="56">
        <v>7</v>
      </c>
      <c r="K116" s="56">
        <f t="shared" si="87"/>
        <v>28041.017910030783</v>
      </c>
      <c r="L116" s="56">
        <f t="shared" si="88"/>
        <v>27971.003832443279</v>
      </c>
      <c r="M116" s="56">
        <f t="shared" si="89"/>
        <v>27901.164360284616</v>
      </c>
      <c r="O116" s="56">
        <v>22</v>
      </c>
      <c r="P116" s="57"/>
      <c r="Q116" s="56">
        <v>7</v>
      </c>
      <c r="R116" s="56">
        <f t="shared" si="90"/>
        <v>20029.298507164847</v>
      </c>
      <c r="S116" s="56">
        <f t="shared" si="91"/>
        <v>19979.288451745197</v>
      </c>
      <c r="T116" s="56">
        <f t="shared" si="92"/>
        <v>19929.403114489007</v>
      </c>
      <c r="V116" s="56">
        <v>25</v>
      </c>
      <c r="W116" s="57"/>
      <c r="X116" s="56">
        <v>7</v>
      </c>
      <c r="Y116" s="57">
        <f t="shared" si="93"/>
        <v>20029.298507164847</v>
      </c>
      <c r="Z116" s="57">
        <f t="shared" si="94"/>
        <v>19979.288451745197</v>
      </c>
      <c r="AA116" s="57">
        <f t="shared" si="95"/>
        <v>19929.403114489007</v>
      </c>
    </row>
    <row r="117" spans="1:27">
      <c r="A117" s="56">
        <v>28</v>
      </c>
      <c r="B117" s="57"/>
      <c r="C117" s="56">
        <v>8</v>
      </c>
      <c r="D117" s="56">
        <f t="shared" si="84"/>
        <v>32134.140090376783</v>
      </c>
      <c r="E117" s="56">
        <f t="shared" si="85"/>
        <v>32043.81489247374</v>
      </c>
      <c r="F117" s="56">
        <f t="shared" si="86"/>
        <v>31953.752545119136</v>
      </c>
      <c r="H117" s="56">
        <v>27</v>
      </c>
      <c r="I117" s="57"/>
      <c r="J117" s="56">
        <v>8</v>
      </c>
      <c r="K117" s="56">
        <f t="shared" si="87"/>
        <v>32134.140090376783</v>
      </c>
      <c r="L117" s="56">
        <f t="shared" si="88"/>
        <v>32043.81489247374</v>
      </c>
      <c r="M117" s="56">
        <f t="shared" si="89"/>
        <v>31953.752545119136</v>
      </c>
      <c r="O117" s="56">
        <v>22</v>
      </c>
      <c r="P117" s="57"/>
      <c r="Q117" s="56">
        <v>8</v>
      </c>
      <c r="R117" s="56">
        <f t="shared" si="90"/>
        <v>22952.95720741199</v>
      </c>
      <c r="S117" s="56">
        <f t="shared" si="91"/>
        <v>22888.439208909811</v>
      </c>
      <c r="T117" s="56">
        <f t="shared" si="92"/>
        <v>22824.108960799378</v>
      </c>
      <c r="V117" s="56">
        <v>25</v>
      </c>
      <c r="W117" s="57"/>
      <c r="X117" s="56">
        <v>8</v>
      </c>
      <c r="Y117" s="57">
        <f t="shared" si="93"/>
        <v>22952.95720741199</v>
      </c>
      <c r="Z117" s="57">
        <f t="shared" si="94"/>
        <v>22888.439208909811</v>
      </c>
      <c r="AA117" s="57">
        <f t="shared" si="95"/>
        <v>22824.108960799378</v>
      </c>
    </row>
    <row r="118" spans="1:27">
      <c r="A118" s="56">
        <v>28</v>
      </c>
      <c r="B118" s="57"/>
      <c r="C118" s="56">
        <v>9</v>
      </c>
      <c r="D118" s="56">
        <f t="shared" si="84"/>
        <v>36249.433349199651</v>
      </c>
      <c r="E118" s="56">
        <f t="shared" si="85"/>
        <v>36136.141505500178</v>
      </c>
      <c r="F118" s="56">
        <f t="shared" si="86"/>
        <v>36023.226514057125</v>
      </c>
      <c r="H118" s="56">
        <v>27</v>
      </c>
      <c r="I118" s="57"/>
      <c r="J118" s="56">
        <v>9</v>
      </c>
      <c r="K118" s="56">
        <f t="shared" si="87"/>
        <v>36249.433349199651</v>
      </c>
      <c r="L118" s="56">
        <f t="shared" si="88"/>
        <v>36136.141505500178</v>
      </c>
      <c r="M118" s="56">
        <f t="shared" si="89"/>
        <v>36023.226514057125</v>
      </c>
      <c r="O118" s="56">
        <v>22</v>
      </c>
      <c r="P118" s="57"/>
      <c r="Q118" s="56">
        <v>9</v>
      </c>
      <c r="R118" s="56">
        <f t="shared" si="90"/>
        <v>25892.452392285471</v>
      </c>
      <c r="S118" s="56">
        <f t="shared" si="91"/>
        <v>25811.529646785839</v>
      </c>
      <c r="T118" s="56">
        <f t="shared" si="92"/>
        <v>25730.876081469374</v>
      </c>
      <c r="V118" s="56">
        <v>25</v>
      </c>
      <c r="W118" s="57"/>
      <c r="X118" s="56">
        <v>9</v>
      </c>
      <c r="Y118" s="57">
        <f t="shared" si="93"/>
        <v>25892.452392285471</v>
      </c>
      <c r="Z118" s="57">
        <f t="shared" si="94"/>
        <v>25811.529646785839</v>
      </c>
      <c r="AA118" s="57">
        <f t="shared" si="95"/>
        <v>25730.876081469374</v>
      </c>
    </row>
    <row r="119" spans="1:27">
      <c r="A119" s="56">
        <v>28</v>
      </c>
      <c r="B119" s="57"/>
      <c r="C119" s="56">
        <v>10</v>
      </c>
      <c r="D119" s="56">
        <f t="shared" si="84"/>
        <v>40387.017779841146</v>
      </c>
      <c r="E119" s="56">
        <f t="shared" si="85"/>
        <v>40248.077183547372</v>
      </c>
      <c r="F119" s="56">
        <f t="shared" si="86"/>
        <v>40109.656624532363</v>
      </c>
      <c r="H119" s="56">
        <v>27</v>
      </c>
      <c r="I119" s="57"/>
      <c r="J119" s="56">
        <v>10</v>
      </c>
      <c r="K119" s="56">
        <f t="shared" si="87"/>
        <v>40387.017779841146</v>
      </c>
      <c r="L119" s="56">
        <f t="shared" si="88"/>
        <v>40248.077183547372</v>
      </c>
      <c r="M119" s="56">
        <f t="shared" si="89"/>
        <v>40109.656624532363</v>
      </c>
      <c r="O119" s="56">
        <v>22</v>
      </c>
      <c r="P119" s="57"/>
      <c r="Q119" s="56">
        <v>10</v>
      </c>
      <c r="R119" s="56">
        <f t="shared" si="90"/>
        <v>28847.869842743683</v>
      </c>
      <c r="S119" s="56">
        <f t="shared" si="91"/>
        <v>28748.62655967669</v>
      </c>
      <c r="T119" s="56">
        <f t="shared" si="92"/>
        <v>28649.754731808829</v>
      </c>
      <c r="V119" s="56">
        <v>25</v>
      </c>
      <c r="W119" s="57"/>
      <c r="X119" s="56">
        <v>10</v>
      </c>
      <c r="Y119" s="57">
        <f t="shared" si="93"/>
        <v>28847.869842743683</v>
      </c>
      <c r="Z119" s="57">
        <f t="shared" si="94"/>
        <v>28748.62655967669</v>
      </c>
      <c r="AA119" s="57">
        <f t="shared" si="95"/>
        <v>28649.754731808829</v>
      </c>
    </row>
    <row r="120" spans="1:27">
      <c r="A120" s="56">
        <v>28</v>
      </c>
      <c r="B120" s="57"/>
      <c r="C120" s="56">
        <v>11</v>
      </c>
      <c r="D120" s="56">
        <f t="shared" si="84"/>
        <v>44547.014126148621</v>
      </c>
      <c r="E120" s="56">
        <f t="shared" si="85"/>
        <v>44379.715886718543</v>
      </c>
      <c r="F120" s="56">
        <f t="shared" si="86"/>
        <v>44213.113527134577</v>
      </c>
      <c r="H120" s="56">
        <v>27</v>
      </c>
      <c r="I120" s="57"/>
      <c r="J120" s="56">
        <v>11</v>
      </c>
      <c r="K120" s="56">
        <f t="shared" si="87"/>
        <v>44547.014126148621</v>
      </c>
      <c r="L120" s="56">
        <f t="shared" si="88"/>
        <v>44379.715886718543</v>
      </c>
      <c r="M120" s="56">
        <f t="shared" si="89"/>
        <v>44213.113527134577</v>
      </c>
      <c r="O120" s="56">
        <v>22</v>
      </c>
      <c r="P120" s="57"/>
      <c r="Q120" s="56">
        <v>11</v>
      </c>
      <c r="R120" s="56">
        <f t="shared" si="90"/>
        <v>31819.295804391877</v>
      </c>
      <c r="S120" s="56">
        <f t="shared" si="91"/>
        <v>31699.797061941808</v>
      </c>
      <c r="T120" s="56">
        <f t="shared" si="92"/>
        <v>31580.7953765247</v>
      </c>
      <c r="V120" s="56">
        <v>25</v>
      </c>
      <c r="W120" s="57"/>
      <c r="X120" s="56">
        <v>11</v>
      </c>
      <c r="Y120" s="57">
        <f t="shared" si="93"/>
        <v>31819.295804391877</v>
      </c>
      <c r="Z120" s="57">
        <f t="shared" si="94"/>
        <v>31699.797061941808</v>
      </c>
      <c r="AA120" s="57">
        <f t="shared" si="95"/>
        <v>31580.7953765247</v>
      </c>
    </row>
    <row r="121" spans="1:27">
      <c r="A121" s="56">
        <v>28</v>
      </c>
      <c r="B121" s="57"/>
      <c r="C121" s="56">
        <v>12</v>
      </c>
      <c r="D121" s="56">
        <f t="shared" si="84"/>
        <v>48729.54378599859</v>
      </c>
      <c r="E121" s="56">
        <f t="shared" si="85"/>
        <v>48531.15202534241</v>
      </c>
      <c r="F121" s="56">
        <f t="shared" si="86"/>
        <v>48333.668166830968</v>
      </c>
      <c r="H121" s="56">
        <v>27</v>
      </c>
      <c r="I121" s="57"/>
      <c r="J121" s="56">
        <v>12</v>
      </c>
      <c r="K121" s="56">
        <f t="shared" si="87"/>
        <v>48729.54378599859</v>
      </c>
      <c r="L121" s="56">
        <f t="shared" si="88"/>
        <v>48531.15202534241</v>
      </c>
      <c r="M121" s="56">
        <f t="shared" si="89"/>
        <v>48333.668166830968</v>
      </c>
      <c r="O121" s="56">
        <v>22</v>
      </c>
      <c r="P121" s="57"/>
      <c r="Q121" s="56">
        <v>12</v>
      </c>
      <c r="R121" s="56">
        <f t="shared" si="90"/>
        <v>34806.816989998995</v>
      </c>
      <c r="S121" s="56">
        <f t="shared" si="91"/>
        <v>34665.108589530282</v>
      </c>
      <c r="T121" s="56">
        <f t="shared" si="92"/>
        <v>34524.048690593554</v>
      </c>
      <c r="V121" s="56">
        <v>25</v>
      </c>
      <c r="W121" s="57"/>
      <c r="X121" s="56">
        <v>12</v>
      </c>
      <c r="Y121" s="57">
        <f t="shared" si="93"/>
        <v>34806.816989998995</v>
      </c>
      <c r="Z121" s="57">
        <f t="shared" si="94"/>
        <v>34665.108589530282</v>
      </c>
      <c r="AA121" s="57">
        <f t="shared" si="95"/>
        <v>34524.048690593554</v>
      </c>
    </row>
    <row r="122" spans="1:27">
      <c r="A122" s="56">
        <v>29</v>
      </c>
      <c r="B122" s="57">
        <f>B110*1.05</f>
        <v>4116</v>
      </c>
      <c r="C122" s="56">
        <v>13</v>
      </c>
      <c r="D122" s="56">
        <f t="shared" ref="D122:D133" si="96">($B$122+$D121)*(1+$D$109)</f>
        <v>53131.790481506083</v>
      </c>
      <c r="E122" s="56">
        <f t="shared" ref="E122:E133" si="97">($B$122+$E121)*(1+$E$109)</f>
        <v>52899.419628797179</v>
      </c>
      <c r="F122" s="56">
        <f t="shared" ref="F122:F133" si="98">($B$122+$F121)*(1+$F$109)</f>
        <v>52668.208450859427</v>
      </c>
      <c r="H122" s="56">
        <v>28</v>
      </c>
      <c r="I122" s="57">
        <f>I110*1.05</f>
        <v>4116</v>
      </c>
      <c r="J122" s="56">
        <v>13</v>
      </c>
      <c r="K122" s="56">
        <f t="shared" ref="K122:K133" si="99">($I$122+$K121)*(1+$K$109)</f>
        <v>53131.790481506083</v>
      </c>
      <c r="L122" s="56">
        <f t="shared" ref="L122:L133" si="100">($I$122+$L121)*(1+$L$109)</f>
        <v>52899.419628797179</v>
      </c>
      <c r="M122" s="56">
        <f t="shared" ref="M122:M133" si="101">($I$122+$M121)*(1+$M$109)</f>
        <v>52668.208450859427</v>
      </c>
      <c r="O122" s="56">
        <v>23</v>
      </c>
      <c r="P122" s="57">
        <f>P110*1.05</f>
        <v>2940</v>
      </c>
      <c r="Q122" s="56">
        <v>13</v>
      </c>
      <c r="R122" s="56">
        <f t="shared" ref="R122:R133" si="102">($P$122+$R121)*(1+$R$109)</f>
        <v>37951.278915361487</v>
      </c>
      <c r="S122" s="56">
        <f t="shared" ref="S122:S133" si="103">($P$122+$S121)*(1+$S$109)</f>
        <v>37785.299734855114</v>
      </c>
      <c r="T122" s="56">
        <f t="shared" ref="T122:T133" si="104">($P$122+$T121)*(1+$T$109)</f>
        <v>37620.148893471029</v>
      </c>
      <c r="V122" s="56">
        <v>26</v>
      </c>
      <c r="W122" s="57">
        <f>W110*1.05</f>
        <v>2940</v>
      </c>
      <c r="X122" s="56">
        <v>13</v>
      </c>
      <c r="Y122" s="57">
        <f t="shared" ref="Y122:Y133" si="105">($W$122+$Y121)*(1+$Y$109)</f>
        <v>37951.278915361487</v>
      </c>
      <c r="Z122" s="57">
        <f t="shared" ref="Z122:Z133" si="106">($W$122+$Z121)*(1+$Z$109)</f>
        <v>37785.299734855114</v>
      </c>
      <c r="AA122" s="57">
        <f t="shared" ref="AA122:AA133" si="107">($W$122+$AA121)*(1+$AA$109)</f>
        <v>37620.148893471029</v>
      </c>
    </row>
    <row r="123" spans="1:27">
      <c r="A123" s="56">
        <v>29</v>
      </c>
      <c r="B123" s="57"/>
      <c r="C123" s="56">
        <v>14</v>
      </c>
      <c r="D123" s="56">
        <f t="shared" si="96"/>
        <v>57557.882679947572</v>
      </c>
      <c r="E123" s="56">
        <f t="shared" si="97"/>
        <v>57288.618514518501</v>
      </c>
      <c r="F123" s="56">
        <f t="shared" si="98"/>
        <v>57020.809319404674</v>
      </c>
      <c r="H123" s="56">
        <v>28</v>
      </c>
      <c r="I123" s="57"/>
      <c r="J123" s="56">
        <v>14</v>
      </c>
      <c r="K123" s="56">
        <f t="shared" si="99"/>
        <v>57557.882679947572</v>
      </c>
      <c r="L123" s="56">
        <f t="shared" si="100"/>
        <v>57288.618514518501</v>
      </c>
      <c r="M123" s="56">
        <f t="shared" si="101"/>
        <v>57020.809319404674</v>
      </c>
      <c r="O123" s="56">
        <v>23</v>
      </c>
      <c r="P123" s="57"/>
      <c r="Q123" s="56">
        <v>14</v>
      </c>
      <c r="R123" s="56">
        <f t="shared" si="102"/>
        <v>41112.773342819695</v>
      </c>
      <c r="S123" s="56">
        <f t="shared" si="103"/>
        <v>40920.441796084633</v>
      </c>
      <c r="T123" s="56">
        <f t="shared" si="104"/>
        <v>40729.149513860488</v>
      </c>
      <c r="V123" s="56">
        <v>26</v>
      </c>
      <c r="W123" s="57"/>
      <c r="X123" s="56">
        <v>14</v>
      </c>
      <c r="Y123" s="57">
        <f t="shared" si="105"/>
        <v>41112.773342819695</v>
      </c>
      <c r="Z123" s="57">
        <f t="shared" si="106"/>
        <v>40920.441796084633</v>
      </c>
      <c r="AA123" s="57">
        <f t="shared" si="107"/>
        <v>40729.149513860488</v>
      </c>
    </row>
    <row r="124" spans="1:27">
      <c r="A124" s="56">
        <v>29</v>
      </c>
      <c r="B124" s="57"/>
      <c r="C124" s="56">
        <v>15</v>
      </c>
      <c r="D124" s="56">
        <f t="shared" si="96"/>
        <v>62007.949544463954</v>
      </c>
      <c r="E124" s="56">
        <f t="shared" si="97"/>
        <v>61698.848978233909</v>
      </c>
      <c r="F124" s="56">
        <f t="shared" si="98"/>
        <v>61391.546024902193</v>
      </c>
      <c r="H124" s="56">
        <v>28</v>
      </c>
      <c r="I124" s="57"/>
      <c r="J124" s="56">
        <v>15</v>
      </c>
      <c r="K124" s="56">
        <f t="shared" si="99"/>
        <v>62007.949544463954</v>
      </c>
      <c r="L124" s="56">
        <f t="shared" si="100"/>
        <v>61698.848978233909</v>
      </c>
      <c r="M124" s="56">
        <f t="shared" si="101"/>
        <v>61391.546024902193</v>
      </c>
      <c r="O124" s="56">
        <v>23</v>
      </c>
      <c r="P124" s="57"/>
      <c r="Q124" s="56">
        <v>15</v>
      </c>
      <c r="R124" s="56">
        <f t="shared" si="102"/>
        <v>44291.392531759964</v>
      </c>
      <c r="S124" s="56">
        <f t="shared" si="103"/>
        <v>44070.606413024208</v>
      </c>
      <c r="T124" s="56">
        <f t="shared" si="104"/>
        <v>43851.104303501575</v>
      </c>
      <c r="V124" s="56">
        <v>26</v>
      </c>
      <c r="W124" s="57"/>
      <c r="X124" s="56">
        <v>15</v>
      </c>
      <c r="Y124" s="57">
        <f t="shared" si="105"/>
        <v>44291.392531759964</v>
      </c>
      <c r="Z124" s="57">
        <f t="shared" si="106"/>
        <v>44070.606413024208</v>
      </c>
      <c r="AA124" s="57">
        <f t="shared" si="107"/>
        <v>43851.104303501575</v>
      </c>
    </row>
    <row r="125" spans="1:27">
      <c r="A125" s="56">
        <v>29</v>
      </c>
      <c r="B125" s="57"/>
      <c r="C125" s="56">
        <v>16</v>
      </c>
      <c r="D125" s="56">
        <f t="shared" si="96"/>
        <v>66482.120937829794</v>
      </c>
      <c r="E125" s="56">
        <f t="shared" si="97"/>
        <v>66130.211796254618</v>
      </c>
      <c r="F125" s="56">
        <f t="shared" si="98"/>
        <v>65780.494133339278</v>
      </c>
      <c r="H125" s="56">
        <v>28</v>
      </c>
      <c r="I125" s="57"/>
      <c r="J125" s="56">
        <v>16</v>
      </c>
      <c r="K125" s="56">
        <f t="shared" si="99"/>
        <v>66482.120937829794</v>
      </c>
      <c r="L125" s="56">
        <f t="shared" si="100"/>
        <v>66130.211796254618</v>
      </c>
      <c r="M125" s="56">
        <f t="shared" si="101"/>
        <v>65780.494133339278</v>
      </c>
      <c r="O125" s="56">
        <v>23</v>
      </c>
      <c r="P125" s="57"/>
      <c r="Q125" s="56">
        <v>16</v>
      </c>
      <c r="R125" s="56">
        <f t="shared" si="102"/>
        <v>47487.229241306995</v>
      </c>
      <c r="S125" s="56">
        <f t="shared" si="103"/>
        <v>47235.865568753288</v>
      </c>
      <c r="T125" s="56">
        <f t="shared" si="104"/>
        <v>46986.067238099495</v>
      </c>
      <c r="V125" s="56">
        <v>26</v>
      </c>
      <c r="W125" s="57"/>
      <c r="X125" s="56">
        <v>16</v>
      </c>
      <c r="Y125" s="57">
        <f t="shared" si="105"/>
        <v>47487.229241306995</v>
      </c>
      <c r="Z125" s="57">
        <f t="shared" si="106"/>
        <v>47235.865568753288</v>
      </c>
      <c r="AA125" s="57">
        <f t="shared" si="107"/>
        <v>46986.067238099495</v>
      </c>
    </row>
    <row r="126" spans="1:27">
      <c r="A126" s="56">
        <v>29</v>
      </c>
      <c r="B126" s="57"/>
      <c r="C126" s="56">
        <v>17</v>
      </c>
      <c r="D126" s="56">
        <f t="shared" si="96"/>
        <v>70980.527426243032</v>
      </c>
      <c r="E126" s="56">
        <f t="shared" si="97"/>
        <v>70582.80822777834</v>
      </c>
      <c r="F126" s="56">
        <f t="shared" si="98"/>
        <v>70187.729525561517</v>
      </c>
      <c r="H126" s="56">
        <v>28</v>
      </c>
      <c r="I126" s="57"/>
      <c r="J126" s="56">
        <v>17</v>
      </c>
      <c r="K126" s="56">
        <f t="shared" si="99"/>
        <v>70980.527426243032</v>
      </c>
      <c r="L126" s="56">
        <f t="shared" si="100"/>
        <v>70582.80822777834</v>
      </c>
      <c r="M126" s="56">
        <f t="shared" si="101"/>
        <v>70187.729525561517</v>
      </c>
      <c r="O126" s="56">
        <v>23</v>
      </c>
      <c r="P126" s="57"/>
      <c r="Q126" s="56">
        <v>17</v>
      </c>
      <c r="R126" s="56">
        <f t="shared" si="102"/>
        <v>50700.376733030738</v>
      </c>
      <c r="S126" s="56">
        <f t="shared" si="103"/>
        <v>50416.291591270237</v>
      </c>
      <c r="T126" s="56">
        <f t="shared" si="104"/>
        <v>50134.092518258243</v>
      </c>
      <c r="V126" s="56">
        <v>26</v>
      </c>
      <c r="W126" s="57"/>
      <c r="X126" s="56">
        <v>17</v>
      </c>
      <c r="Y126" s="57">
        <f t="shared" si="105"/>
        <v>50700.376733030738</v>
      </c>
      <c r="Z126" s="57">
        <f t="shared" si="106"/>
        <v>50416.291591270237</v>
      </c>
      <c r="AA126" s="57">
        <f t="shared" si="107"/>
        <v>50134.092518258243</v>
      </c>
    </row>
    <row r="127" spans="1:27">
      <c r="A127" s="56">
        <v>29</v>
      </c>
      <c r="B127" s="57"/>
      <c r="C127" s="56">
        <v>18</v>
      </c>
      <c r="D127" s="56">
        <f t="shared" si="96"/>
        <v>75503.300283135177</v>
      </c>
      <c r="E127" s="56">
        <f t="shared" si="97"/>
        <v>75056.740017203119</v>
      </c>
      <c r="F127" s="56">
        <f t="shared" si="98"/>
        <v>74613.328398584694</v>
      </c>
      <c r="H127" s="56">
        <v>28</v>
      </c>
      <c r="I127" s="57"/>
      <c r="J127" s="56">
        <v>18</v>
      </c>
      <c r="K127" s="56">
        <f t="shared" si="99"/>
        <v>75503.300283135177</v>
      </c>
      <c r="L127" s="56">
        <f t="shared" si="100"/>
        <v>75056.740017203119</v>
      </c>
      <c r="M127" s="56">
        <f t="shared" si="101"/>
        <v>74613.328398584694</v>
      </c>
      <c r="O127" s="56">
        <v>23</v>
      </c>
      <c r="P127" s="57"/>
      <c r="Q127" s="56">
        <v>18</v>
      </c>
      <c r="R127" s="56">
        <f t="shared" si="102"/>
        <v>53930.928773667983</v>
      </c>
      <c r="S127" s="56">
        <f t="shared" si="103"/>
        <v>53611.957155145079</v>
      </c>
      <c r="T127" s="56">
        <f t="shared" si="104"/>
        <v>53295.234570417655</v>
      </c>
      <c r="V127" s="56">
        <v>26</v>
      </c>
      <c r="W127" s="57"/>
      <c r="X127" s="56">
        <v>18</v>
      </c>
      <c r="Y127" s="57">
        <f t="shared" si="105"/>
        <v>53930.928773667983</v>
      </c>
      <c r="Z127" s="57">
        <f t="shared" si="106"/>
        <v>53611.957155145079</v>
      </c>
      <c r="AA127" s="57">
        <f t="shared" si="107"/>
        <v>53295.234570417655</v>
      </c>
    </row>
    <row r="128" spans="1:27">
      <c r="A128" s="56">
        <v>29</v>
      </c>
      <c r="B128" s="57"/>
      <c r="C128" s="56">
        <v>19</v>
      </c>
      <c r="D128" s="56">
        <f t="shared" si="96"/>
        <v>80050.57149300215</v>
      </c>
      <c r="E128" s="56">
        <f t="shared" si="97"/>
        <v>79552.10939645223</v>
      </c>
      <c r="F128" s="56">
        <f t="shared" si="98"/>
        <v>79057.36726691213</v>
      </c>
      <c r="H128" s="56">
        <v>28</v>
      </c>
      <c r="I128" s="57"/>
      <c r="J128" s="56">
        <v>19</v>
      </c>
      <c r="K128" s="56">
        <f t="shared" si="99"/>
        <v>80050.57149300215</v>
      </c>
      <c r="L128" s="56">
        <f t="shared" si="100"/>
        <v>79552.10939645223</v>
      </c>
      <c r="M128" s="56">
        <f t="shared" si="101"/>
        <v>79057.36726691213</v>
      </c>
      <c r="O128" s="56">
        <v>23</v>
      </c>
      <c r="P128" s="57"/>
      <c r="Q128" s="56">
        <v>19</v>
      </c>
      <c r="R128" s="56">
        <f t="shared" si="102"/>
        <v>57178.979637858683</v>
      </c>
      <c r="S128" s="56">
        <f t="shared" si="103"/>
        <v>56822.935283180152</v>
      </c>
      <c r="T128" s="56">
        <f t="shared" si="104"/>
        <v>56469.548047794393</v>
      </c>
      <c r="V128" s="56">
        <v>26</v>
      </c>
      <c r="W128" s="57"/>
      <c r="X128" s="56">
        <v>19</v>
      </c>
      <c r="Y128" s="57">
        <f t="shared" si="105"/>
        <v>57178.979637858683</v>
      </c>
      <c r="Z128" s="57">
        <f t="shared" si="106"/>
        <v>56822.935283180152</v>
      </c>
      <c r="AA128" s="57">
        <f t="shared" si="107"/>
        <v>56469.548047794393</v>
      </c>
    </row>
    <row r="129" spans="1:27">
      <c r="A129" s="56">
        <v>29</v>
      </c>
      <c r="B129" s="57"/>
      <c r="C129" s="56">
        <v>20</v>
      </c>
      <c r="D129" s="56">
        <f t="shared" si="96"/>
        <v>84622.473755255909</v>
      </c>
      <c r="E129" s="56">
        <f t="shared" si="97"/>
        <v>84069.01908731024</v>
      </c>
      <c r="F129" s="56">
        <f t="shared" si="98"/>
        <v>83519.922963857593</v>
      </c>
      <c r="H129" s="56">
        <v>28</v>
      </c>
      <c r="I129" s="57"/>
      <c r="J129" s="56">
        <v>20</v>
      </c>
      <c r="K129" s="56">
        <f t="shared" si="99"/>
        <v>84622.473755255909</v>
      </c>
      <c r="L129" s="56">
        <f t="shared" si="100"/>
        <v>84069.01908731024</v>
      </c>
      <c r="M129" s="56">
        <f t="shared" si="101"/>
        <v>83519.922963857593</v>
      </c>
      <c r="O129" s="56">
        <v>23</v>
      </c>
      <c r="P129" s="57"/>
      <c r="Q129" s="56">
        <v>20</v>
      </c>
      <c r="R129" s="56">
        <f t="shared" si="102"/>
        <v>60444.624110897079</v>
      </c>
      <c r="S129" s="56">
        <f t="shared" si="103"/>
        <v>60049.299348078726</v>
      </c>
      <c r="T129" s="56">
        <f t="shared" si="104"/>
        <v>59657.087831326869</v>
      </c>
      <c r="V129" s="56">
        <v>26</v>
      </c>
      <c r="W129" s="57"/>
      <c r="X129" s="56">
        <v>20</v>
      </c>
      <c r="Y129" s="57">
        <f t="shared" si="105"/>
        <v>60444.624110897079</v>
      </c>
      <c r="Z129" s="57">
        <f t="shared" si="106"/>
        <v>60049.299348078726</v>
      </c>
      <c r="AA129" s="57">
        <f t="shared" si="107"/>
        <v>59657.087831326869</v>
      </c>
    </row>
    <row r="130" spans="1:27">
      <c r="A130" s="56">
        <v>29</v>
      </c>
      <c r="B130" s="57"/>
      <c r="C130" s="56">
        <v>21</v>
      </c>
      <c r="D130" s="56">
        <f t="shared" si="96"/>
        <v>89219.140488096877</v>
      </c>
      <c r="E130" s="56">
        <f t="shared" si="97"/>
        <v>88607.57230377027</v>
      </c>
      <c r="F130" s="56">
        <f t="shared" si="98"/>
        <v>88001.072642873667</v>
      </c>
      <c r="H130" s="56">
        <v>28</v>
      </c>
      <c r="I130" s="57"/>
      <c r="J130" s="56">
        <v>21</v>
      </c>
      <c r="K130" s="56">
        <f t="shared" si="99"/>
        <v>89219.140488096877</v>
      </c>
      <c r="L130" s="56">
        <f t="shared" si="100"/>
        <v>88607.57230377027</v>
      </c>
      <c r="M130" s="56">
        <f t="shared" si="101"/>
        <v>88001.072642873667</v>
      </c>
      <c r="O130" s="56">
        <v>23</v>
      </c>
      <c r="P130" s="57"/>
      <c r="Q130" s="56">
        <v>21</v>
      </c>
      <c r="R130" s="56">
        <f t="shared" si="102"/>
        <v>63727.957491497771</v>
      </c>
      <c r="S130" s="56">
        <f t="shared" si="103"/>
        <v>63291.123074121606</v>
      </c>
      <c r="T130" s="56">
        <f t="shared" si="104"/>
        <v>62857.909030624061</v>
      </c>
      <c r="V130" s="56">
        <v>26</v>
      </c>
      <c r="W130" s="57"/>
      <c r="X130" s="56">
        <v>21</v>
      </c>
      <c r="Y130" s="57">
        <f t="shared" si="105"/>
        <v>63727.957491497771</v>
      </c>
      <c r="Z130" s="57">
        <f t="shared" si="106"/>
        <v>63291.123074121606</v>
      </c>
      <c r="AA130" s="57">
        <f t="shared" si="107"/>
        <v>62857.909030624061</v>
      </c>
    </row>
    <row r="131" spans="1:27">
      <c r="A131" s="56">
        <v>29</v>
      </c>
      <c r="B131" s="57"/>
      <c r="C131" s="56">
        <v>22</v>
      </c>
      <c r="D131" s="56">
        <f t="shared" si="96"/>
        <v>93840.705832407402</v>
      </c>
      <c r="E131" s="56">
        <f t="shared" si="97"/>
        <v>93167.872754392505</v>
      </c>
      <c r="F131" s="56">
        <f t="shared" si="98"/>
        <v>92500.893778885642</v>
      </c>
      <c r="H131" s="56">
        <v>28</v>
      </c>
      <c r="I131" s="57"/>
      <c r="J131" s="56">
        <v>22</v>
      </c>
      <c r="K131" s="56">
        <f t="shared" si="99"/>
        <v>93840.705832407402</v>
      </c>
      <c r="L131" s="56">
        <f t="shared" si="100"/>
        <v>93167.872754392505</v>
      </c>
      <c r="M131" s="56">
        <f t="shared" si="101"/>
        <v>92500.893778885642</v>
      </c>
      <c r="O131" s="56">
        <v>23</v>
      </c>
      <c r="P131" s="57"/>
      <c r="Q131" s="56">
        <v>22</v>
      </c>
      <c r="R131" s="56">
        <f t="shared" si="102"/>
        <v>67029.075594576716</v>
      </c>
      <c r="S131" s="56">
        <f t="shared" si="103"/>
        <v>66548.480538851771</v>
      </c>
      <c r="T131" s="56">
        <f t="shared" si="104"/>
        <v>66072.066984918318</v>
      </c>
      <c r="V131" s="56">
        <v>26</v>
      </c>
      <c r="W131" s="57"/>
      <c r="X131" s="56">
        <v>22</v>
      </c>
      <c r="Y131" s="57">
        <f t="shared" si="105"/>
        <v>67029.075594576716</v>
      </c>
      <c r="Z131" s="57">
        <f t="shared" si="106"/>
        <v>66548.480538851771</v>
      </c>
      <c r="AA131" s="57">
        <f t="shared" si="107"/>
        <v>66072.066984918318</v>
      </c>
    </row>
    <row r="132" spans="1:27">
      <c r="A132" s="56">
        <v>29</v>
      </c>
      <c r="B132" s="57"/>
      <c r="C132" s="56">
        <v>23</v>
      </c>
      <c r="D132" s="56">
        <f t="shared" si="96"/>
        <v>98487.304655666274</v>
      </c>
      <c r="E132" s="56">
        <f t="shared" si="97"/>
        <v>97750.024644673977</v>
      </c>
      <c r="F132" s="56">
        <f t="shared" si="98"/>
        <v>97019.464169630999</v>
      </c>
      <c r="H132" s="56">
        <v>28</v>
      </c>
      <c r="I132" s="57"/>
      <c r="J132" s="56">
        <v>23</v>
      </c>
      <c r="K132" s="56">
        <f t="shared" si="99"/>
        <v>98487.304655666274</v>
      </c>
      <c r="L132" s="56">
        <f t="shared" si="100"/>
        <v>97750.024644673977</v>
      </c>
      <c r="M132" s="56">
        <f t="shared" si="101"/>
        <v>97019.464169630999</v>
      </c>
      <c r="O132" s="56">
        <v>23</v>
      </c>
      <c r="P132" s="57"/>
      <c r="Q132" s="56">
        <v>23</v>
      </c>
      <c r="R132" s="56">
        <f t="shared" si="102"/>
        <v>70348.074754047339</v>
      </c>
      <c r="S132" s="56">
        <f t="shared" si="103"/>
        <v>69821.446174767101</v>
      </c>
      <c r="T132" s="56">
        <f t="shared" si="104"/>
        <v>69299.617264022148</v>
      </c>
      <c r="V132" s="56">
        <v>26</v>
      </c>
      <c r="W132" s="57"/>
      <c r="X132" s="56">
        <v>23</v>
      </c>
      <c r="Y132" s="57">
        <f t="shared" si="105"/>
        <v>70348.074754047339</v>
      </c>
      <c r="Z132" s="57">
        <f t="shared" si="106"/>
        <v>69821.446174767101</v>
      </c>
      <c r="AA132" s="57">
        <f t="shared" si="107"/>
        <v>69299.617264022148</v>
      </c>
    </row>
    <row r="133" spans="1:27">
      <c r="A133" s="56">
        <v>29</v>
      </c>
      <c r="B133" s="57"/>
      <c r="C133" s="56">
        <v>24</v>
      </c>
      <c r="D133" s="56">
        <f t="shared" si="96"/>
        <v>103159.07255588446</v>
      </c>
      <c r="E133" s="56">
        <f t="shared" si="97"/>
        <v>102354.13267942972</v>
      </c>
      <c r="F133" s="56">
        <f t="shared" si="98"/>
        <v>101556.86193700446</v>
      </c>
      <c r="H133" s="56">
        <v>28</v>
      </c>
      <c r="I133" s="57"/>
      <c r="J133" s="56">
        <v>24</v>
      </c>
      <c r="K133" s="56">
        <f t="shared" si="99"/>
        <v>103159.07255588446</v>
      </c>
      <c r="L133" s="56">
        <f t="shared" si="100"/>
        <v>102354.13267942972</v>
      </c>
      <c r="M133" s="56">
        <f t="shared" si="101"/>
        <v>101556.86193700446</v>
      </c>
      <c r="O133" s="56">
        <v>23</v>
      </c>
      <c r="P133" s="57"/>
      <c r="Q133" s="56">
        <v>24</v>
      </c>
      <c r="R133" s="56">
        <f t="shared" si="102"/>
        <v>73685.051825631759</v>
      </c>
      <c r="S133" s="56">
        <f t="shared" si="103"/>
        <v>73110.094771021206</v>
      </c>
      <c r="T133" s="56">
        <f t="shared" si="104"/>
        <v>72540.615669288905</v>
      </c>
      <c r="V133" s="56">
        <v>26</v>
      </c>
      <c r="W133" s="57"/>
      <c r="X133" s="56">
        <v>24</v>
      </c>
      <c r="Y133" s="57">
        <f t="shared" si="105"/>
        <v>73685.051825631759</v>
      </c>
      <c r="Z133" s="57">
        <f t="shared" si="106"/>
        <v>73110.094771021206</v>
      </c>
      <c r="AA133" s="57">
        <f t="shared" si="107"/>
        <v>72540.615669288905</v>
      </c>
    </row>
    <row r="134" spans="1:27">
      <c r="A134" s="56">
        <v>30</v>
      </c>
      <c r="B134" s="57">
        <f>B122*1.05</f>
        <v>4321.8</v>
      </c>
      <c r="C134" s="56">
        <v>25</v>
      </c>
      <c r="D134" s="56">
        <f t="shared" ref="D134:D145" si="108">($B$134+$D133)*(1+$D$109)</f>
        <v>108063.06061556216</v>
      </c>
      <c r="E134" s="56">
        <f t="shared" ref="E134:E145" si="109">($B$134+$E133)*(1+$E$109)</f>
        <v>107187.08819018533</v>
      </c>
      <c r="F134" s="56"/>
      <c r="H134" s="56">
        <v>29</v>
      </c>
      <c r="I134" s="57">
        <f>I122*1.05</f>
        <v>4321.8</v>
      </c>
      <c r="J134" s="56">
        <v>25</v>
      </c>
      <c r="K134" s="56">
        <f t="shared" ref="K134:K145" si="110">($I$134+$K133)*(1+$K$109)</f>
        <v>108063.06061556216</v>
      </c>
      <c r="L134" s="56">
        <f t="shared" ref="L134:L145" si="111">($I$134+$L133)*(1+$L$109)</f>
        <v>107187.08819018533</v>
      </c>
      <c r="M134" s="56"/>
      <c r="O134" s="56">
        <v>23</v>
      </c>
      <c r="P134" s="57">
        <f>P122*1.05</f>
        <v>3087</v>
      </c>
      <c r="Q134" s="56">
        <v>25</v>
      </c>
      <c r="R134" s="56">
        <f t="shared" ref="R134:R145" si="112">($P$134+$R133)*(1+$R$109)</f>
        <v>77187.900439687262</v>
      </c>
      <c r="S134" s="56">
        <f t="shared" ref="S134:S145" si="113">($P$134+$S133)*(1+$S$109)</f>
        <v>76562.205850132363</v>
      </c>
      <c r="T134" s="56"/>
      <c r="V134" s="56">
        <v>27</v>
      </c>
      <c r="W134" s="57">
        <f>W122*1.05</f>
        <v>3087</v>
      </c>
      <c r="X134" s="56">
        <v>25</v>
      </c>
      <c r="Y134" s="57">
        <f t="shared" ref="Y134:Y145" si="114">($W$134+$Y133)*(1+$Y$109)</f>
        <v>77187.900439687262</v>
      </c>
      <c r="Z134" s="57">
        <f t="shared" ref="Z134:Z145" si="115">($W$134+$Z133)*(1+$Z$109)</f>
        <v>76562.205850132363</v>
      </c>
      <c r="AA134" s="57"/>
    </row>
    <row r="135" spans="1:27">
      <c r="A135" s="56">
        <v>30</v>
      </c>
      <c r="B135" s="57"/>
      <c r="C135" s="56">
        <v>26</v>
      </c>
      <c r="D135" s="56">
        <f t="shared" si="108"/>
        <v>112993.61194389645</v>
      </c>
      <c r="E135" s="56">
        <f t="shared" si="109"/>
        <v>112043.20161276331</v>
      </c>
      <c r="F135" s="56"/>
      <c r="H135" s="56">
        <v>29</v>
      </c>
      <c r="I135" s="57"/>
      <c r="J135" s="56">
        <v>26</v>
      </c>
      <c r="K135" s="56">
        <f t="shared" si="110"/>
        <v>112993.61194389645</v>
      </c>
      <c r="L135" s="56">
        <f t="shared" si="111"/>
        <v>112043.20161276331</v>
      </c>
      <c r="M135" s="56"/>
      <c r="O135" s="56">
        <v>23</v>
      </c>
      <c r="P135" s="57"/>
      <c r="Q135" s="56">
        <v>26</v>
      </c>
      <c r="R135" s="56">
        <f t="shared" si="112"/>
        <v>80709.722817068905</v>
      </c>
      <c r="S135" s="56">
        <f t="shared" si="113"/>
        <v>80030.858294830919</v>
      </c>
      <c r="T135" s="57"/>
      <c r="V135" s="56">
        <v>27</v>
      </c>
      <c r="W135" s="57"/>
      <c r="X135" s="56">
        <v>26</v>
      </c>
      <c r="Y135" s="57">
        <f t="shared" si="114"/>
        <v>80709.722817068905</v>
      </c>
      <c r="Z135" s="57">
        <f t="shared" si="115"/>
        <v>80030.858294830919</v>
      </c>
      <c r="AA135" s="57"/>
    </row>
    <row r="136" spans="1:27">
      <c r="A136" s="56">
        <v>30</v>
      </c>
      <c r="B136" s="57"/>
      <c r="C136" s="56">
        <v>27</v>
      </c>
      <c r="D136" s="56">
        <f t="shared" si="108"/>
        <v>117950.87042525923</v>
      </c>
      <c r="E136" s="56">
        <f t="shared" si="109"/>
        <v>116922.58391215782</v>
      </c>
      <c r="F136" s="56"/>
      <c r="H136" s="56">
        <v>29</v>
      </c>
      <c r="I136" s="57"/>
      <c r="J136" s="56">
        <v>27</v>
      </c>
      <c r="K136" s="56">
        <f t="shared" si="110"/>
        <v>117950.87042525923</v>
      </c>
      <c r="L136" s="56">
        <f t="shared" si="111"/>
        <v>116922.58391215782</v>
      </c>
      <c r="M136" s="56"/>
      <c r="O136" s="56">
        <v>23</v>
      </c>
      <c r="P136" s="57"/>
      <c r="Q136" s="56">
        <v>27</v>
      </c>
      <c r="R136" s="56">
        <f t="shared" si="112"/>
        <v>84250.621732328029</v>
      </c>
      <c r="S136" s="56">
        <f t="shared" si="113"/>
        <v>83516.131365826994</v>
      </c>
      <c r="T136" s="57"/>
      <c r="V136" s="56">
        <v>27</v>
      </c>
      <c r="W136" s="57"/>
      <c r="X136" s="56">
        <v>27</v>
      </c>
      <c r="Y136" s="57">
        <f t="shared" si="114"/>
        <v>84250.621732328029</v>
      </c>
      <c r="Z136" s="57">
        <f t="shared" si="115"/>
        <v>83516.131365826994</v>
      </c>
      <c r="AA136" s="57"/>
    </row>
    <row r="137" spans="1:27">
      <c r="A137" s="56">
        <v>30</v>
      </c>
      <c r="B137" s="57"/>
      <c r="C137" s="56">
        <v>28</v>
      </c>
      <c r="D137" s="56">
        <f t="shared" si="108"/>
        <v>122934.98072339605</v>
      </c>
      <c r="E137" s="56">
        <f t="shared" si="109"/>
        <v>121825.34658507025</v>
      </c>
      <c r="F137" s="56"/>
      <c r="H137" s="56">
        <v>29</v>
      </c>
      <c r="I137" s="57"/>
      <c r="J137" s="56">
        <v>28</v>
      </c>
      <c r="K137" s="56">
        <f t="shared" si="110"/>
        <v>122934.98072339605</v>
      </c>
      <c r="L137" s="56">
        <f t="shared" si="111"/>
        <v>121825.34658507025</v>
      </c>
      <c r="M137" s="56"/>
      <c r="O137" s="56">
        <v>23</v>
      </c>
      <c r="P137" s="57"/>
      <c r="Q137" s="56">
        <v>28</v>
      </c>
      <c r="R137" s="56">
        <f t="shared" si="112"/>
        <v>87810.700516711469</v>
      </c>
      <c r="S137" s="56">
        <f t="shared" si="113"/>
        <v>87018.10470362159</v>
      </c>
      <c r="T137" s="57"/>
      <c r="V137" s="56">
        <v>27</v>
      </c>
      <c r="W137" s="57"/>
      <c r="X137" s="56">
        <v>28</v>
      </c>
      <c r="Y137" s="57">
        <f t="shared" si="114"/>
        <v>87810.700516711469</v>
      </c>
      <c r="Z137" s="57">
        <f t="shared" si="115"/>
        <v>87018.10470362159</v>
      </c>
      <c r="AA137" s="57"/>
    </row>
    <row r="138" spans="1:27">
      <c r="A138" s="56">
        <v>30</v>
      </c>
      <c r="B138" s="57"/>
      <c r="C138" s="56">
        <v>29</v>
      </c>
      <c r="D138" s="56">
        <f t="shared" si="108"/>
        <v>127946.08828564777</v>
      </c>
      <c r="E138" s="56">
        <f t="shared" si="109"/>
        <v>126751.60166245706</v>
      </c>
      <c r="F138" s="56"/>
      <c r="H138" s="56">
        <v>29</v>
      </c>
      <c r="I138" s="57"/>
      <c r="J138" s="56">
        <v>29</v>
      </c>
      <c r="K138" s="56">
        <f t="shared" si="110"/>
        <v>127946.08828564777</v>
      </c>
      <c r="L138" s="56">
        <f t="shared" si="111"/>
        <v>126751.60166245706</v>
      </c>
      <c r="M138" s="56"/>
      <c r="O138" s="56">
        <v>23</v>
      </c>
      <c r="P138" s="57"/>
      <c r="Q138" s="56">
        <v>29</v>
      </c>
      <c r="R138" s="56">
        <f t="shared" si="112"/>
        <v>91390.063061176988</v>
      </c>
      <c r="S138" s="56">
        <f t="shared" si="113"/>
        <v>90536.858330326446</v>
      </c>
      <c r="T138" s="57"/>
      <c r="V138" s="56">
        <v>27</v>
      </c>
      <c r="W138" s="57"/>
      <c r="X138" s="56">
        <v>29</v>
      </c>
      <c r="Y138" s="57">
        <f t="shared" si="114"/>
        <v>91390.063061176988</v>
      </c>
      <c r="Z138" s="57">
        <f t="shared" si="115"/>
        <v>90536.858330326446</v>
      </c>
      <c r="AA138" s="57"/>
    </row>
    <row r="139" spans="1:27">
      <c r="A139" s="56">
        <v>30</v>
      </c>
      <c r="B139" s="57"/>
      <c r="C139" s="56">
        <v>30</v>
      </c>
      <c r="D139" s="56">
        <f t="shared" si="108"/>
        <v>132984.339347195</v>
      </c>
      <c r="E139" s="56">
        <f t="shared" si="109"/>
        <v>131701.46171208969</v>
      </c>
      <c r="F139" s="56"/>
      <c r="H139" s="56">
        <v>29</v>
      </c>
      <c r="I139" s="57"/>
      <c r="J139" s="56">
        <v>30</v>
      </c>
      <c r="K139" s="56">
        <f t="shared" si="110"/>
        <v>132984.339347195</v>
      </c>
      <c r="L139" s="56">
        <f t="shared" si="111"/>
        <v>131701.46171208969</v>
      </c>
      <c r="M139" s="56"/>
      <c r="O139" s="56">
        <v>23</v>
      </c>
      <c r="P139" s="57"/>
      <c r="Q139" s="56">
        <v>30</v>
      </c>
      <c r="R139" s="56">
        <f t="shared" si="112"/>
        <v>94988.81381942502</v>
      </c>
      <c r="S139" s="56">
        <f t="shared" si="113"/>
        <v>94072.472651492601</v>
      </c>
      <c r="T139" s="57"/>
      <c r="V139" s="56">
        <v>27</v>
      </c>
      <c r="W139" s="57"/>
      <c r="X139" s="56">
        <v>30</v>
      </c>
      <c r="Y139" s="57">
        <f t="shared" si="114"/>
        <v>94988.81381942502</v>
      </c>
      <c r="Z139" s="57">
        <f t="shared" si="115"/>
        <v>94072.472651492601</v>
      </c>
      <c r="AA139" s="57"/>
    </row>
    <row r="140" spans="1:27">
      <c r="A140" s="56">
        <v>30</v>
      </c>
      <c r="B140" s="57"/>
      <c r="C140" s="56">
        <v>31</v>
      </c>
      <c r="D140" s="56">
        <f t="shared" si="108"/>
        <v>138049.88093532561</v>
      </c>
      <c r="E140" s="56">
        <f t="shared" si="109"/>
        <v>136675.0398411268</v>
      </c>
      <c r="F140" s="56"/>
      <c r="H140" s="56">
        <v>29</v>
      </c>
      <c r="I140" s="57"/>
      <c r="J140" s="56">
        <v>31</v>
      </c>
      <c r="K140" s="56">
        <f t="shared" si="110"/>
        <v>138049.88093532561</v>
      </c>
      <c r="L140" s="56">
        <f t="shared" si="111"/>
        <v>136675.0398411268</v>
      </c>
      <c r="M140" s="56"/>
      <c r="O140" s="56">
        <v>23</v>
      </c>
      <c r="P140" s="57"/>
      <c r="Q140" s="56">
        <v>31</v>
      </c>
      <c r="R140" s="56">
        <f t="shared" si="112"/>
        <v>98607.057810946906</v>
      </c>
      <c r="S140" s="56">
        <f t="shared" si="113"/>
        <v>97625.028457947672</v>
      </c>
      <c r="T140" s="57"/>
      <c r="V140" s="56">
        <v>27</v>
      </c>
      <c r="W140" s="57"/>
      <c r="X140" s="56">
        <v>31</v>
      </c>
      <c r="Y140" s="57">
        <f t="shared" si="114"/>
        <v>98607.057810946906</v>
      </c>
      <c r="Z140" s="57">
        <f t="shared" si="115"/>
        <v>97625.028457947672</v>
      </c>
      <c r="AA140" s="57"/>
    </row>
    <row r="141" spans="1:27">
      <c r="A141" s="56">
        <v>30</v>
      </c>
      <c r="B141" s="57"/>
      <c r="C141" s="56">
        <v>32</v>
      </c>
      <c r="D141" s="56">
        <f t="shared" si="108"/>
        <v>143142.86087372527</v>
      </c>
      <c r="E141" s="56">
        <f t="shared" si="109"/>
        <v>141672.44969869885</v>
      </c>
      <c r="F141" s="56"/>
      <c r="H141" s="56">
        <v>29</v>
      </c>
      <c r="I141" s="57"/>
      <c r="J141" s="56">
        <v>32</v>
      </c>
      <c r="K141" s="56">
        <f t="shared" si="110"/>
        <v>143142.86087372527</v>
      </c>
      <c r="L141" s="56">
        <f t="shared" si="111"/>
        <v>141672.44969869885</v>
      </c>
      <c r="M141" s="56"/>
      <c r="O141" s="56">
        <v>23</v>
      </c>
      <c r="P141" s="57"/>
      <c r="Q141" s="56">
        <v>32</v>
      </c>
      <c r="R141" s="56">
        <f t="shared" si="112"/>
        <v>102244.90062408953</v>
      </c>
      <c r="S141" s="56">
        <f t="shared" si="113"/>
        <v>101194.60692764202</v>
      </c>
      <c r="T141" s="57"/>
      <c r="V141" s="56">
        <v>27</v>
      </c>
      <c r="W141" s="57"/>
      <c r="X141" s="56">
        <v>32</v>
      </c>
      <c r="Y141" s="57">
        <f t="shared" si="114"/>
        <v>102244.90062408953</v>
      </c>
      <c r="Z141" s="57">
        <f t="shared" si="115"/>
        <v>101194.60692764202</v>
      </c>
      <c r="AA141" s="57"/>
    </row>
    <row r="142" spans="1:27">
      <c r="A142" s="56">
        <v>30</v>
      </c>
      <c r="B142" s="57"/>
      <c r="C142" s="56">
        <v>33</v>
      </c>
      <c r="D142" s="56">
        <f t="shared" si="108"/>
        <v>148263.42778679126</v>
      </c>
      <c r="E142" s="56">
        <f t="shared" si="109"/>
        <v>146693.80547850512</v>
      </c>
      <c r="F142" s="56"/>
      <c r="H142" s="56">
        <v>29</v>
      </c>
      <c r="I142" s="57"/>
      <c r="J142" s="56">
        <v>33</v>
      </c>
      <c r="K142" s="56">
        <f t="shared" si="110"/>
        <v>148263.42778679126</v>
      </c>
      <c r="L142" s="56">
        <f t="shared" si="111"/>
        <v>146693.80547850512</v>
      </c>
      <c r="M142" s="56"/>
      <c r="O142" s="56">
        <v>23</v>
      </c>
      <c r="P142" s="57"/>
      <c r="Q142" s="56">
        <v>33</v>
      </c>
      <c r="R142" s="56">
        <f t="shared" si="112"/>
        <v>105902.44841913668</v>
      </c>
      <c r="S142" s="56">
        <f t="shared" si="113"/>
        <v>104781.28962750365</v>
      </c>
      <c r="T142" s="57"/>
      <c r="V142" s="56">
        <v>27</v>
      </c>
      <c r="W142" s="57"/>
      <c r="X142" s="56">
        <v>33</v>
      </c>
      <c r="Y142" s="57">
        <f t="shared" si="114"/>
        <v>105902.44841913668</v>
      </c>
      <c r="Z142" s="57">
        <f t="shared" si="115"/>
        <v>104781.28962750365</v>
      </c>
      <c r="AA142" s="57"/>
    </row>
    <row r="143" spans="1:27">
      <c r="A143" s="56">
        <v>30</v>
      </c>
      <c r="B143" s="57"/>
      <c r="C143" s="56">
        <v>34</v>
      </c>
      <c r="D143" s="56">
        <f t="shared" si="108"/>
        <v>153411.73110396971</v>
      </c>
      <c r="E143" s="56">
        <f t="shared" si="109"/>
        <v>151739.22192142296</v>
      </c>
      <c r="F143" s="56"/>
      <c r="H143" s="56">
        <v>29</v>
      </c>
      <c r="I143" s="57"/>
      <c r="J143" s="56">
        <v>34</v>
      </c>
      <c r="K143" s="56">
        <f t="shared" si="110"/>
        <v>153411.73110396971</v>
      </c>
      <c r="L143" s="56">
        <f t="shared" si="111"/>
        <v>151739.22192142296</v>
      </c>
      <c r="M143" s="56"/>
      <c r="O143" s="56">
        <v>23</v>
      </c>
      <c r="P143" s="57"/>
      <c r="Q143" s="56">
        <v>34</v>
      </c>
      <c r="R143" s="56">
        <f t="shared" si="112"/>
        <v>109579.80793140701</v>
      </c>
      <c r="S143" s="56">
        <f t="shared" si="113"/>
        <v>108385.15851530212</v>
      </c>
      <c r="T143" s="57"/>
      <c r="V143" s="56">
        <v>27</v>
      </c>
      <c r="W143" s="57"/>
      <c r="X143" s="56">
        <v>34</v>
      </c>
      <c r="Y143" s="57">
        <f t="shared" si="114"/>
        <v>109579.80793140701</v>
      </c>
      <c r="Z143" s="57">
        <f t="shared" si="115"/>
        <v>108385.15851530212</v>
      </c>
      <c r="AA143" s="57"/>
    </row>
    <row r="144" spans="1:27">
      <c r="A144" s="56">
        <v>30</v>
      </c>
      <c r="B144" s="57"/>
      <c r="C144" s="56">
        <v>35</v>
      </c>
      <c r="D144" s="56">
        <f t="shared" si="108"/>
        <v>158587.92106411621</v>
      </c>
      <c r="E144" s="56">
        <f t="shared" si="109"/>
        <v>156808.81431812976</v>
      </c>
      <c r="F144" s="56"/>
      <c r="H144" s="56">
        <v>29</v>
      </c>
      <c r="I144" s="57"/>
      <c r="J144" s="56">
        <v>35</v>
      </c>
      <c r="K144" s="56">
        <f t="shared" si="110"/>
        <v>158587.92106411621</v>
      </c>
      <c r="L144" s="56">
        <f t="shared" si="111"/>
        <v>156808.81431812976</v>
      </c>
      <c r="M144" s="56"/>
      <c r="O144" s="56">
        <v>23</v>
      </c>
      <c r="P144" s="57"/>
      <c r="Q144" s="56">
        <v>35</v>
      </c>
      <c r="R144" s="56">
        <f t="shared" si="112"/>
        <v>113277.08647436879</v>
      </c>
      <c r="S144" s="56">
        <f t="shared" si="113"/>
        <v>112006.29594152128</v>
      </c>
      <c r="T144" s="57"/>
      <c r="V144" s="56">
        <v>27</v>
      </c>
      <c r="W144" s="57"/>
      <c r="X144" s="56">
        <v>35</v>
      </c>
      <c r="Y144" s="57">
        <f t="shared" si="114"/>
        <v>113277.08647436879</v>
      </c>
      <c r="Z144" s="57">
        <f t="shared" si="115"/>
        <v>112006.29594152128</v>
      </c>
      <c r="AA144" s="57"/>
    </row>
    <row r="145" spans="1:27">
      <c r="A145" s="56">
        <v>30</v>
      </c>
      <c r="B145" s="57"/>
      <c r="C145" s="56">
        <v>36</v>
      </c>
      <c r="D145" s="56">
        <f t="shared" si="108"/>
        <v>163792.14871988015</v>
      </c>
      <c r="E145" s="56">
        <f t="shared" si="109"/>
        <v>161902.69851173746</v>
      </c>
      <c r="F145" s="56"/>
      <c r="H145" s="56">
        <v>29</v>
      </c>
      <c r="I145" s="57"/>
      <c r="J145" s="56">
        <v>36</v>
      </c>
      <c r="K145" s="56">
        <f t="shared" si="110"/>
        <v>163792.14871988015</v>
      </c>
      <c r="L145" s="56">
        <f t="shared" si="111"/>
        <v>161902.69851173746</v>
      </c>
      <c r="M145" s="56"/>
      <c r="O145" s="56">
        <v>23</v>
      </c>
      <c r="P145" s="57"/>
      <c r="Q145" s="56">
        <v>36</v>
      </c>
      <c r="R145" s="56">
        <f t="shared" si="112"/>
        <v>116994.39194277162</v>
      </c>
      <c r="S145" s="56">
        <f t="shared" si="113"/>
        <v>115644.78465124108</v>
      </c>
      <c r="T145" s="57"/>
      <c r="V145" s="56">
        <v>27</v>
      </c>
      <c r="W145" s="57"/>
      <c r="X145" s="56">
        <v>36</v>
      </c>
      <c r="Y145" s="57">
        <f t="shared" si="114"/>
        <v>116994.39194277162</v>
      </c>
      <c r="Z145" s="57">
        <f t="shared" si="115"/>
        <v>115644.78465124108</v>
      </c>
      <c r="AA145" s="57"/>
    </row>
    <row r="146" spans="1:27">
      <c r="A146" s="56">
        <v>31</v>
      </c>
      <c r="B146" s="57">
        <f>B134*1.05</f>
        <v>4537.8900000000003</v>
      </c>
      <c r="C146" s="56">
        <v>37</v>
      </c>
      <c r="D146" s="56">
        <f t="shared" ref="D146:D157" si="116">($B$146+$D145)*(1+$D$109)</f>
        <v>169241.82642961285</v>
      </c>
      <c r="E146" s="56"/>
      <c r="F146" s="57"/>
      <c r="H146" s="56">
        <v>30</v>
      </c>
      <c r="I146" s="57">
        <f>I134*1.05</f>
        <v>4537.8900000000003</v>
      </c>
      <c r="J146" s="56">
        <v>37</v>
      </c>
      <c r="K146" s="56">
        <f t="shared" ref="K146:K157" si="117">($I$146+$K145)*(1+$K$109)</f>
        <v>169241.82642961285</v>
      </c>
      <c r="L146" s="56"/>
      <c r="M146" s="56"/>
      <c r="O146" s="56">
        <v>24</v>
      </c>
      <c r="P146" s="57">
        <f>P134*1.05</f>
        <v>3241.3500000000004</v>
      </c>
      <c r="Q146" s="56">
        <v>37</v>
      </c>
      <c r="R146" s="56">
        <f t="shared" ref="R146:R157" si="118">($P$146+$R145)*(1+$R$109)</f>
        <v>120887.01887829497</v>
      </c>
      <c r="S146" s="56"/>
      <c r="T146" s="57"/>
      <c r="V146" s="56">
        <v>28</v>
      </c>
      <c r="W146" s="57">
        <f>W134*1.05</f>
        <v>3241.3500000000004</v>
      </c>
      <c r="X146" s="56">
        <v>37</v>
      </c>
      <c r="Y146" s="57">
        <f t="shared" ref="Y146:Y157" si="119">($W$146+$Y145)*(1+$Y$109)</f>
        <v>120887.01887829497</v>
      </c>
      <c r="Z146" s="57"/>
      <c r="AA146" s="57"/>
    </row>
    <row r="147" spans="1:27">
      <c r="A147" s="56">
        <v>31</v>
      </c>
      <c r="B147" s="57"/>
      <c r="C147" s="56">
        <v>38</v>
      </c>
      <c r="D147" s="56">
        <f t="shared" si="116"/>
        <v>174721.02322693993</v>
      </c>
      <c r="E147" s="57"/>
      <c r="F147" s="57"/>
      <c r="H147" s="56">
        <v>30</v>
      </c>
      <c r="I147" s="57"/>
      <c r="J147" s="56">
        <v>38</v>
      </c>
      <c r="K147" s="56">
        <f t="shared" si="117"/>
        <v>174721.02322693993</v>
      </c>
      <c r="L147" s="56"/>
      <c r="M147" s="56"/>
      <c r="O147" s="56">
        <v>24</v>
      </c>
      <c r="P147" s="57"/>
      <c r="Q147" s="56">
        <v>38</v>
      </c>
      <c r="R147" s="56">
        <f t="shared" si="118"/>
        <v>124800.73087638573</v>
      </c>
      <c r="S147" s="57"/>
      <c r="T147" s="57"/>
      <c r="V147" s="56">
        <v>28</v>
      </c>
      <c r="W147" s="57"/>
      <c r="X147" s="56">
        <v>38</v>
      </c>
      <c r="Y147" s="57">
        <f t="shared" si="119"/>
        <v>124800.73087638573</v>
      </c>
      <c r="Z147" s="57"/>
      <c r="AA147" s="57"/>
    </row>
    <row r="148" spans="1:27">
      <c r="A148" s="56">
        <v>31</v>
      </c>
      <c r="B148" s="57"/>
      <c r="C148" s="56">
        <v>39</v>
      </c>
      <c r="D148" s="56">
        <f t="shared" si="116"/>
        <v>180229.89900691918</v>
      </c>
      <c r="E148" s="57"/>
      <c r="F148" s="57"/>
      <c r="H148" s="56">
        <v>30</v>
      </c>
      <c r="I148" s="57"/>
      <c r="J148" s="56">
        <v>39</v>
      </c>
      <c r="K148" s="56">
        <f t="shared" si="117"/>
        <v>180229.89900691918</v>
      </c>
      <c r="L148" s="56"/>
      <c r="M148" s="56"/>
      <c r="O148" s="56">
        <v>24</v>
      </c>
      <c r="P148" s="57"/>
      <c r="Q148" s="56">
        <v>39</v>
      </c>
      <c r="R148" s="56">
        <f t="shared" si="118"/>
        <v>128735.64214779949</v>
      </c>
      <c r="S148" s="57"/>
      <c r="T148" s="57"/>
      <c r="V148" s="56">
        <v>28</v>
      </c>
      <c r="W148" s="57"/>
      <c r="X148" s="56">
        <v>39</v>
      </c>
      <c r="Y148" s="57">
        <f t="shared" si="119"/>
        <v>128735.64214779949</v>
      </c>
      <c r="Z148" s="57"/>
      <c r="AA148" s="57"/>
    </row>
    <row r="149" spans="1:27">
      <c r="A149" s="56">
        <v>31</v>
      </c>
      <c r="B149" s="57"/>
      <c r="C149" s="56">
        <v>40</v>
      </c>
      <c r="D149" s="56">
        <f t="shared" si="116"/>
        <v>185768.61453070666</v>
      </c>
      <c r="E149" s="57"/>
      <c r="F149" s="57"/>
      <c r="H149" s="56">
        <v>30</v>
      </c>
      <c r="I149" s="57"/>
      <c r="J149" s="56">
        <v>40</v>
      </c>
      <c r="K149" s="56">
        <f t="shared" si="117"/>
        <v>185768.61453070666</v>
      </c>
      <c r="L149" s="56"/>
      <c r="M149" s="56"/>
      <c r="O149" s="56">
        <v>24</v>
      </c>
      <c r="P149" s="57"/>
      <c r="Q149" s="56">
        <v>40</v>
      </c>
      <c r="R149" s="56">
        <f t="shared" si="118"/>
        <v>132691.8675219334</v>
      </c>
      <c r="S149" s="57"/>
      <c r="T149" s="57"/>
      <c r="V149" s="56">
        <v>28</v>
      </c>
      <c r="W149" s="57"/>
      <c r="X149" s="56">
        <v>40</v>
      </c>
      <c r="Y149" s="57">
        <f t="shared" si="119"/>
        <v>132691.8675219334</v>
      </c>
      <c r="Z149" s="57"/>
      <c r="AA149" s="57"/>
    </row>
    <row r="150" spans="1:27">
      <c r="A150" s="56">
        <v>31</v>
      </c>
      <c r="B150" s="57"/>
      <c r="C150" s="56">
        <v>41</v>
      </c>
      <c r="D150" s="56">
        <f t="shared" si="116"/>
        <v>191337.33143024798</v>
      </c>
      <c r="E150" s="57"/>
      <c r="F150" s="57"/>
      <c r="H150" s="56">
        <v>30</v>
      </c>
      <c r="I150" s="57"/>
      <c r="J150" s="56">
        <v>41</v>
      </c>
      <c r="K150" s="56">
        <f t="shared" si="117"/>
        <v>191337.33143024798</v>
      </c>
      <c r="L150" s="56"/>
      <c r="M150" s="56"/>
      <c r="O150" s="56">
        <v>24</v>
      </c>
      <c r="P150" s="57"/>
      <c r="Q150" s="56">
        <v>41</v>
      </c>
      <c r="R150" s="56">
        <f t="shared" si="118"/>
        <v>136669.5224501772</v>
      </c>
      <c r="S150" s="57"/>
      <c r="T150" s="57"/>
      <c r="V150" s="56">
        <v>28</v>
      </c>
      <c r="W150" s="57"/>
      <c r="X150" s="56">
        <v>41</v>
      </c>
      <c r="Y150" s="57">
        <f t="shared" si="119"/>
        <v>136669.5224501772</v>
      </c>
      <c r="Z150" s="57"/>
      <c r="AA150" s="57"/>
    </row>
    <row r="151" spans="1:27">
      <c r="A151" s="56">
        <v>31</v>
      </c>
      <c r="B151" s="57"/>
      <c r="C151" s="56">
        <v>42</v>
      </c>
      <c r="D151" s="56">
        <f t="shared" si="116"/>
        <v>196936.21221299516</v>
      </c>
      <c r="E151" s="57"/>
      <c r="F151" s="57"/>
      <c r="H151" s="56">
        <v>30</v>
      </c>
      <c r="I151" s="57"/>
      <c r="J151" s="56">
        <v>42</v>
      </c>
      <c r="K151" s="56">
        <f t="shared" si="117"/>
        <v>196936.21221299516</v>
      </c>
      <c r="L151" s="56"/>
      <c r="M151" s="56"/>
      <c r="O151" s="56">
        <v>24</v>
      </c>
      <c r="P151" s="57"/>
      <c r="Q151" s="56">
        <v>42</v>
      </c>
      <c r="R151" s="56">
        <f t="shared" si="118"/>
        <v>140668.72300928232</v>
      </c>
      <c r="S151" s="57"/>
      <c r="T151" s="57"/>
      <c r="V151" s="56">
        <v>28</v>
      </c>
      <c r="W151" s="57"/>
      <c r="X151" s="56">
        <v>42</v>
      </c>
      <c r="Y151" s="57">
        <f t="shared" si="119"/>
        <v>140668.72300928232</v>
      </c>
      <c r="Z151" s="57"/>
      <c r="AA151" s="57"/>
    </row>
    <row r="152" spans="1:27">
      <c r="A152" s="56">
        <v>31</v>
      </c>
      <c r="B152" s="57"/>
      <c r="C152" s="56">
        <v>43</v>
      </c>
      <c r="D152" s="56">
        <f t="shared" si="116"/>
        <v>202565.4202666489</v>
      </c>
      <c r="E152" s="57"/>
      <c r="F152" s="57"/>
      <c r="H152" s="56">
        <v>30</v>
      </c>
      <c r="I152" s="57"/>
      <c r="J152" s="56">
        <v>43</v>
      </c>
      <c r="K152" s="56">
        <f t="shared" si="117"/>
        <v>202565.4202666489</v>
      </c>
      <c r="L152" s="56"/>
      <c r="M152" s="56"/>
      <c r="O152" s="56">
        <v>24</v>
      </c>
      <c r="P152" s="57"/>
      <c r="Q152" s="56">
        <v>43</v>
      </c>
      <c r="R152" s="56">
        <f t="shared" si="118"/>
        <v>144689.58590474926</v>
      </c>
      <c r="S152" s="57"/>
      <c r="T152" s="57"/>
      <c r="V152" s="56">
        <v>28</v>
      </c>
      <c r="W152" s="57"/>
      <c r="X152" s="56">
        <v>43</v>
      </c>
      <c r="Y152" s="57">
        <f t="shared" si="119"/>
        <v>144689.58590474926</v>
      </c>
      <c r="Z152" s="57"/>
      <c r="AA152" s="57"/>
    </row>
    <row r="153" spans="1:27">
      <c r="A153" s="56">
        <v>31</v>
      </c>
      <c r="B153" s="57"/>
      <c r="C153" s="56">
        <v>44</v>
      </c>
      <c r="D153" s="56">
        <f t="shared" si="116"/>
        <v>208225.11986392658</v>
      </c>
      <c r="E153" s="57"/>
      <c r="F153" s="57"/>
      <c r="H153" s="56">
        <v>30</v>
      </c>
      <c r="I153" s="57"/>
      <c r="J153" s="56">
        <v>44</v>
      </c>
      <c r="K153" s="56">
        <f t="shared" si="117"/>
        <v>208225.11986392658</v>
      </c>
      <c r="L153" s="56"/>
      <c r="M153" s="56"/>
      <c r="O153" s="56">
        <v>24</v>
      </c>
      <c r="P153" s="57"/>
      <c r="Q153" s="56">
        <v>44</v>
      </c>
      <c r="R153" s="56">
        <f t="shared" si="118"/>
        <v>148732.2284742333</v>
      </c>
      <c r="S153" s="57"/>
      <c r="T153" s="57"/>
      <c r="V153" s="56">
        <v>28</v>
      </c>
      <c r="W153" s="57"/>
      <c r="X153" s="56">
        <v>44</v>
      </c>
      <c r="Y153" s="57">
        <f t="shared" si="119"/>
        <v>148732.2284742333</v>
      </c>
      <c r="Z153" s="57"/>
      <c r="AA153" s="57"/>
    </row>
    <row r="154" spans="1:27">
      <c r="A154" s="56">
        <v>31</v>
      </c>
      <c r="B154" s="57"/>
      <c r="C154" s="56">
        <v>45</v>
      </c>
      <c r="D154" s="56">
        <f t="shared" si="116"/>
        <v>213915.47616735619</v>
      </c>
      <c r="E154" s="57"/>
      <c r="F154" s="57"/>
      <c r="H154" s="56">
        <v>30</v>
      </c>
      <c r="I154" s="57"/>
      <c r="J154" s="56">
        <v>45</v>
      </c>
      <c r="K154" s="56">
        <f t="shared" si="117"/>
        <v>213915.47616735619</v>
      </c>
      <c r="L154" s="56"/>
      <c r="M154" s="56"/>
      <c r="O154" s="56">
        <v>24</v>
      </c>
      <c r="P154" s="57"/>
      <c r="Q154" s="56">
        <v>45</v>
      </c>
      <c r="R154" s="56">
        <f t="shared" si="118"/>
        <v>152796.76869096872</v>
      </c>
      <c r="S154" s="57"/>
      <c r="T154" s="57"/>
      <c r="V154" s="56">
        <v>28</v>
      </c>
      <c r="W154" s="57"/>
      <c r="X154" s="56">
        <v>45</v>
      </c>
      <c r="Y154" s="57">
        <f t="shared" si="119"/>
        <v>152796.76869096872</v>
      </c>
      <c r="Z154" s="57"/>
      <c r="AA154" s="57"/>
    </row>
    <row r="155" spans="1:27">
      <c r="A155" s="56">
        <v>31</v>
      </c>
      <c r="B155" s="57"/>
      <c r="C155" s="56">
        <v>46</v>
      </c>
      <c r="D155" s="56">
        <f t="shared" si="116"/>
        <v>219636.65523409605</v>
      </c>
      <c r="E155" s="57"/>
      <c r="F155" s="57"/>
      <c r="H155" s="56">
        <v>30</v>
      </c>
      <c r="I155" s="57"/>
      <c r="J155" s="56">
        <v>46</v>
      </c>
      <c r="K155" s="56">
        <f t="shared" si="117"/>
        <v>219636.65523409605</v>
      </c>
      <c r="L155" s="56"/>
      <c r="M155" s="56"/>
      <c r="O155" s="56">
        <v>24</v>
      </c>
      <c r="P155" s="57"/>
      <c r="Q155" s="56">
        <v>46</v>
      </c>
      <c r="R155" s="56">
        <f t="shared" si="118"/>
        <v>156883.32516721147</v>
      </c>
      <c r="S155" s="57"/>
      <c r="T155" s="57"/>
      <c r="V155" s="56">
        <v>28</v>
      </c>
      <c r="W155" s="57"/>
      <c r="X155" s="56">
        <v>46</v>
      </c>
      <c r="Y155" s="57">
        <f t="shared" si="119"/>
        <v>156883.32516721147</v>
      </c>
      <c r="Z155" s="57"/>
      <c r="AA155" s="57"/>
    </row>
    <row r="156" spans="1:27">
      <c r="A156" s="56">
        <v>31</v>
      </c>
      <c r="B156" s="57"/>
      <c r="C156" s="56">
        <v>47</v>
      </c>
      <c r="D156" s="56">
        <f t="shared" si="116"/>
        <v>225388.82402078074</v>
      </c>
      <c r="E156" s="57"/>
      <c r="F156" s="57"/>
      <c r="H156" s="56">
        <v>30</v>
      </c>
      <c r="I156" s="57"/>
      <c r="J156" s="56">
        <v>47</v>
      </c>
      <c r="K156" s="56">
        <f t="shared" si="117"/>
        <v>225388.82402078074</v>
      </c>
      <c r="L156" s="56"/>
      <c r="M156" s="56"/>
      <c r="O156" s="56">
        <v>24</v>
      </c>
      <c r="P156" s="57"/>
      <c r="Q156" s="56">
        <v>47</v>
      </c>
      <c r="R156" s="56">
        <f t="shared" si="118"/>
        <v>160992.01715770052</v>
      </c>
      <c r="S156" s="57"/>
      <c r="T156" s="57"/>
      <c r="V156" s="56">
        <v>28</v>
      </c>
      <c r="W156" s="57"/>
      <c r="X156" s="56">
        <v>47</v>
      </c>
      <c r="Y156" s="57">
        <f t="shared" si="119"/>
        <v>160992.01715770052</v>
      </c>
      <c r="Z156" s="57"/>
      <c r="AA156" s="57"/>
    </row>
    <row r="157" spans="1:27">
      <c r="A157" s="56">
        <v>31</v>
      </c>
      <c r="B157" s="57"/>
      <c r="C157" s="56">
        <v>48</v>
      </c>
      <c r="D157" s="56">
        <f t="shared" si="116"/>
        <v>231172.15038839332</v>
      </c>
      <c r="E157" s="57"/>
      <c r="F157" s="57"/>
      <c r="H157" s="56">
        <v>30</v>
      </c>
      <c r="I157" s="57"/>
      <c r="J157" s="56">
        <v>48</v>
      </c>
      <c r="K157" s="56">
        <f t="shared" si="117"/>
        <v>231172.15038839332</v>
      </c>
      <c r="L157" s="56"/>
      <c r="M157" s="56"/>
      <c r="O157" s="56">
        <v>24</v>
      </c>
      <c r="P157" s="57"/>
      <c r="Q157" s="56">
        <v>48</v>
      </c>
      <c r="R157" s="56">
        <f t="shared" si="118"/>
        <v>165122.96456313806</v>
      </c>
      <c r="S157" s="57"/>
      <c r="T157" s="57"/>
      <c r="V157" s="56">
        <v>28</v>
      </c>
      <c r="W157" s="57"/>
      <c r="X157" s="56">
        <v>48</v>
      </c>
      <c r="Y157" s="57">
        <f t="shared" si="119"/>
        <v>165122.96456313806</v>
      </c>
      <c r="Z157" s="57"/>
      <c r="AA157" s="57"/>
    </row>
    <row r="158" spans="1:27">
      <c r="X158" s="40"/>
    </row>
    <row r="161" spans="1:27">
      <c r="A161" s="33" t="s">
        <v>76</v>
      </c>
      <c r="B161" s="29"/>
      <c r="C161" s="29"/>
      <c r="D161" s="25"/>
      <c r="E161" s="25"/>
      <c r="F161" s="25"/>
      <c r="H161" s="33" t="s">
        <v>77</v>
      </c>
      <c r="I161" s="29"/>
      <c r="J161" s="29"/>
      <c r="K161" s="25"/>
      <c r="L161" s="25"/>
      <c r="M161" s="25"/>
      <c r="O161" s="33" t="s">
        <v>78</v>
      </c>
      <c r="P161" s="29"/>
      <c r="Q161" s="29"/>
      <c r="R161" s="25"/>
      <c r="S161" s="25"/>
      <c r="T161" s="25"/>
      <c r="V161" s="32" t="s">
        <v>12</v>
      </c>
      <c r="W161" s="29"/>
      <c r="X161" s="29"/>
      <c r="Y161" s="29"/>
      <c r="Z161" s="29"/>
      <c r="AA161" s="29"/>
    </row>
    <row r="162" spans="1:27">
      <c r="A162" s="26"/>
      <c r="B162" s="26"/>
      <c r="C162" s="26"/>
      <c r="D162" s="53" t="s">
        <v>85</v>
      </c>
      <c r="E162" s="53" t="s">
        <v>86</v>
      </c>
      <c r="F162" s="53" t="s">
        <v>87</v>
      </c>
      <c r="H162" s="26"/>
      <c r="I162" s="26"/>
      <c r="J162" s="26"/>
      <c r="K162" s="53" t="s">
        <v>85</v>
      </c>
      <c r="L162" s="53" t="s">
        <v>86</v>
      </c>
      <c r="M162" s="53" t="s">
        <v>87</v>
      </c>
      <c r="O162" s="26"/>
      <c r="P162" s="26"/>
      <c r="Q162" s="26"/>
      <c r="R162" s="53" t="s">
        <v>85</v>
      </c>
      <c r="S162" s="53" t="s">
        <v>86</v>
      </c>
      <c r="T162" s="53" t="s">
        <v>87</v>
      </c>
      <c r="V162" s="27"/>
      <c r="W162" s="27"/>
      <c r="X162" s="27"/>
      <c r="Y162" s="53" t="s">
        <v>85</v>
      </c>
      <c r="Z162" s="53" t="s">
        <v>86</v>
      </c>
      <c r="AA162" s="53" t="s">
        <v>87</v>
      </c>
    </row>
    <row r="163" spans="1:27">
      <c r="A163" s="53" t="s">
        <v>80</v>
      </c>
      <c r="B163" s="53" t="s">
        <v>81</v>
      </c>
      <c r="C163" s="53" t="s">
        <v>82</v>
      </c>
      <c r="D163" s="53">
        <v>5.4166666666666669E-3</v>
      </c>
      <c r="E163" s="55">
        <v>4.7916666666666663E-3</v>
      </c>
      <c r="F163" s="55">
        <v>4.1666666666666666E-3</v>
      </c>
      <c r="H163" s="53" t="s">
        <v>80</v>
      </c>
      <c r="I163" s="53" t="s">
        <v>81</v>
      </c>
      <c r="J163" s="53" t="s">
        <v>82</v>
      </c>
      <c r="K163" s="53">
        <v>5.4166666666666669E-3</v>
      </c>
      <c r="L163" s="55">
        <v>4.7916666666666663E-3</v>
      </c>
      <c r="M163" s="55">
        <v>4.1666666666666666E-3</v>
      </c>
      <c r="O163" s="53" t="s">
        <v>80</v>
      </c>
      <c r="P163" s="53" t="s">
        <v>81</v>
      </c>
      <c r="Q163" s="53" t="s">
        <v>82</v>
      </c>
      <c r="R163" s="53">
        <v>5.4166666666666669E-3</v>
      </c>
      <c r="S163" s="55">
        <v>4.7916666666666663E-3</v>
      </c>
      <c r="T163" s="55">
        <v>4.1666666666666666E-3</v>
      </c>
      <c r="V163" s="53" t="s">
        <v>80</v>
      </c>
      <c r="W163" s="53" t="s">
        <v>81</v>
      </c>
      <c r="X163" s="53" t="s">
        <v>82</v>
      </c>
      <c r="Y163" s="55">
        <f>0.1/12</f>
        <v>8.3333333333333332E-3</v>
      </c>
      <c r="Z163" s="55">
        <f>0.0925/12</f>
        <v>7.7083333333333335E-3</v>
      </c>
      <c r="AA163" s="55">
        <f>0.085/12</f>
        <v>7.0833333333333338E-3</v>
      </c>
    </row>
    <row r="164" spans="1:27">
      <c r="A164" s="56">
        <v>21</v>
      </c>
      <c r="B164" s="56">
        <v>2800</v>
      </c>
      <c r="C164" s="56">
        <v>1</v>
      </c>
      <c r="D164" s="56">
        <f t="shared" ref="D164:F164" si="120">$B$164*(1+D163)</f>
        <v>2815.1666666666665</v>
      </c>
      <c r="E164" s="56">
        <f t="shared" si="120"/>
        <v>2813.416666666667</v>
      </c>
      <c r="F164" s="56">
        <f t="shared" si="120"/>
        <v>2811.6666666666665</v>
      </c>
      <c r="H164" s="56">
        <v>24</v>
      </c>
      <c r="I164" s="56">
        <v>2800</v>
      </c>
      <c r="J164" s="56">
        <v>1</v>
      </c>
      <c r="K164" s="56">
        <f t="shared" ref="K164:M164" si="121">$I$164*(1+K163)</f>
        <v>2815.1666666666665</v>
      </c>
      <c r="L164" s="56">
        <f t="shared" si="121"/>
        <v>2813.416666666667</v>
      </c>
      <c r="M164" s="56">
        <f t="shared" si="121"/>
        <v>2811.6666666666665</v>
      </c>
      <c r="O164" s="56">
        <v>22</v>
      </c>
      <c r="P164" s="56">
        <v>2800</v>
      </c>
      <c r="Q164" s="56">
        <v>1</v>
      </c>
      <c r="R164" s="56">
        <f t="shared" ref="R164:T164" si="122">$P$164*(1+R163)</f>
        <v>2815.1666666666665</v>
      </c>
      <c r="S164" s="56">
        <f t="shared" si="122"/>
        <v>2813.416666666667</v>
      </c>
      <c r="T164" s="56">
        <f t="shared" si="122"/>
        <v>2811.6666666666665</v>
      </c>
      <c r="V164" s="56">
        <v>55</v>
      </c>
      <c r="W164" s="56">
        <v>70800</v>
      </c>
      <c r="X164" s="56">
        <v>1</v>
      </c>
      <c r="Y164" s="58">
        <f t="shared" ref="Y164:AA164" si="123">$W$164*(1+Y163)</f>
        <v>71390</v>
      </c>
      <c r="Z164" s="58">
        <f t="shared" si="123"/>
        <v>71345.75</v>
      </c>
      <c r="AA164" s="58">
        <f t="shared" si="123"/>
        <v>71301.5</v>
      </c>
    </row>
    <row r="165" spans="1:27">
      <c r="A165" s="56">
        <v>21</v>
      </c>
      <c r="B165" s="57"/>
      <c r="C165" s="56">
        <v>2</v>
      </c>
      <c r="D165" s="56">
        <f t="shared" ref="D165:D175" si="124">($B$164+$D164)*(1+$D$163)</f>
        <v>5645.5821527777771</v>
      </c>
      <c r="E165" s="56">
        <f t="shared" ref="E165:E175" si="125">($B$164+$E164)*(1+$E$163)</f>
        <v>5640.314288194445</v>
      </c>
      <c r="F165" s="56">
        <f t="shared" ref="F165:F175" si="126">($B$164+$F164)*(1+$F$163)</f>
        <v>5635.0486111111104</v>
      </c>
      <c r="H165" s="56">
        <v>24</v>
      </c>
      <c r="I165" s="57"/>
      <c r="J165" s="56">
        <v>2</v>
      </c>
      <c r="K165" s="56">
        <f t="shared" ref="K165:K175" si="127">($I$164+$K164)*(1+$K$163)</f>
        <v>5645.5821527777771</v>
      </c>
      <c r="L165" s="56">
        <f t="shared" ref="L165:L175" si="128">($I$164+$L164)*(1+$L$163)</f>
        <v>5640.314288194445</v>
      </c>
      <c r="M165" s="56">
        <f t="shared" ref="M165:M175" si="129">($I$164+$M164)*(1+$M$163)</f>
        <v>5635.0486111111104</v>
      </c>
      <c r="O165" s="56">
        <v>22</v>
      </c>
      <c r="P165" s="57"/>
      <c r="Q165" s="56">
        <v>2</v>
      </c>
      <c r="R165" s="56">
        <f t="shared" ref="R165:R175" si="130">($P$164+$R164)*(1+$R$163)</f>
        <v>5645.5821527777771</v>
      </c>
      <c r="S165" s="56">
        <f t="shared" ref="S165:S175" si="131">($P$164+$S164)*(1+$S$163)</f>
        <v>5640.314288194445</v>
      </c>
      <c r="T165" s="56">
        <f t="shared" ref="T165:T175" si="132">($P$164+$T164)*(1+$T$163)</f>
        <v>5635.0486111111104</v>
      </c>
      <c r="V165" s="56">
        <v>55</v>
      </c>
      <c r="W165" s="57"/>
      <c r="X165" s="56">
        <v>2</v>
      </c>
      <c r="Y165" s="58">
        <f t="shared" ref="Y165:Y175" si="133">($Y164+$W$164)*(1+$Y$163)</f>
        <v>143374.91666666666</v>
      </c>
      <c r="Z165" s="58">
        <f t="shared" ref="Z165:Z175" si="134">($Z164+$W$164)*(1+$Z$163)</f>
        <v>143241.45682291669</v>
      </c>
      <c r="AA165" s="58">
        <f t="shared" ref="AA165:AA175" si="135">($AA164+$W$164)*(1+$AA$163)</f>
        <v>143108.05229166665</v>
      </c>
    </row>
    <row r="166" spans="1:27">
      <c r="A166" s="56">
        <v>21</v>
      </c>
      <c r="B166" s="57"/>
      <c r="C166" s="56">
        <v>3</v>
      </c>
      <c r="D166" s="56">
        <f t="shared" si="124"/>
        <v>8491.3290561053236</v>
      </c>
      <c r="E166" s="56">
        <f t="shared" si="125"/>
        <v>8480.7574608253763</v>
      </c>
      <c r="F166" s="56">
        <f t="shared" si="126"/>
        <v>8470.1946469907398</v>
      </c>
      <c r="H166" s="56">
        <v>24</v>
      </c>
      <c r="I166" s="57"/>
      <c r="J166" s="56">
        <v>3</v>
      </c>
      <c r="K166" s="56">
        <f t="shared" si="127"/>
        <v>8491.3290561053236</v>
      </c>
      <c r="L166" s="56">
        <f t="shared" si="128"/>
        <v>8480.7574608253763</v>
      </c>
      <c r="M166" s="56">
        <f t="shared" si="129"/>
        <v>8470.1946469907398</v>
      </c>
      <c r="O166" s="56">
        <v>22</v>
      </c>
      <c r="P166" s="57"/>
      <c r="Q166" s="56">
        <v>3</v>
      </c>
      <c r="R166" s="56">
        <f t="shared" si="130"/>
        <v>8491.3290561053236</v>
      </c>
      <c r="S166" s="56">
        <f t="shared" si="131"/>
        <v>8480.7574608253763</v>
      </c>
      <c r="T166" s="56">
        <f t="shared" si="132"/>
        <v>8470.1946469907398</v>
      </c>
      <c r="V166" s="56">
        <v>55</v>
      </c>
      <c r="W166" s="57"/>
      <c r="X166" s="56">
        <v>3</v>
      </c>
      <c r="Y166" s="58">
        <f t="shared" si="133"/>
        <v>215959.70763888888</v>
      </c>
      <c r="Z166" s="58">
        <f t="shared" si="134"/>
        <v>215691.35971926001</v>
      </c>
      <c r="AA166" s="58">
        <f t="shared" si="135"/>
        <v>215423.23432873262</v>
      </c>
    </row>
    <row r="167" spans="1:27">
      <c r="A167" s="56">
        <v>21</v>
      </c>
      <c r="B167" s="57"/>
      <c r="C167" s="56">
        <v>4</v>
      </c>
      <c r="D167" s="56">
        <f t="shared" si="124"/>
        <v>11352.490421825894</v>
      </c>
      <c r="E167" s="56">
        <f t="shared" si="125"/>
        <v>11334.811090325165</v>
      </c>
      <c r="F167" s="56">
        <f t="shared" si="126"/>
        <v>11317.153791353201</v>
      </c>
      <c r="H167" s="56">
        <v>24</v>
      </c>
      <c r="I167" s="57"/>
      <c r="J167" s="56">
        <v>4</v>
      </c>
      <c r="K167" s="56">
        <f t="shared" si="127"/>
        <v>11352.490421825894</v>
      </c>
      <c r="L167" s="56">
        <f t="shared" si="128"/>
        <v>11334.811090325165</v>
      </c>
      <c r="M167" s="56">
        <f t="shared" si="129"/>
        <v>11317.153791353201</v>
      </c>
      <c r="O167" s="56">
        <v>22</v>
      </c>
      <c r="P167" s="57"/>
      <c r="Q167" s="56">
        <v>4</v>
      </c>
      <c r="R167" s="56">
        <f t="shared" si="130"/>
        <v>11352.490421825894</v>
      </c>
      <c r="S167" s="56">
        <f t="shared" si="131"/>
        <v>11334.811090325165</v>
      </c>
      <c r="T167" s="56">
        <f t="shared" si="132"/>
        <v>11317.153791353201</v>
      </c>
      <c r="V167" s="56">
        <v>55</v>
      </c>
      <c r="W167" s="57"/>
      <c r="X167" s="56">
        <v>4</v>
      </c>
      <c r="Y167" s="58">
        <f t="shared" si="133"/>
        <v>289149.37186921289</v>
      </c>
      <c r="Z167" s="58">
        <f t="shared" si="134"/>
        <v>288699.73061709601</v>
      </c>
      <c r="AA167" s="58">
        <f t="shared" si="135"/>
        <v>288250.64890522778</v>
      </c>
    </row>
    <row r="168" spans="1:27">
      <c r="A168" s="56">
        <v>21</v>
      </c>
      <c r="B168" s="57"/>
      <c r="C168" s="56">
        <v>5</v>
      </c>
      <c r="D168" s="56">
        <f t="shared" si="124"/>
        <v>14229.149744944118</v>
      </c>
      <c r="E168" s="56">
        <f t="shared" si="125"/>
        <v>14202.540393466308</v>
      </c>
      <c r="F168" s="56">
        <f t="shared" si="126"/>
        <v>14175.975265483839</v>
      </c>
      <c r="H168" s="56">
        <v>24</v>
      </c>
      <c r="I168" s="57"/>
      <c r="J168" s="56">
        <v>5</v>
      </c>
      <c r="K168" s="56">
        <f t="shared" si="127"/>
        <v>14229.149744944118</v>
      </c>
      <c r="L168" s="56">
        <f t="shared" si="128"/>
        <v>14202.540393466308</v>
      </c>
      <c r="M168" s="56">
        <f t="shared" si="129"/>
        <v>14175.975265483839</v>
      </c>
      <c r="O168" s="56">
        <v>22</v>
      </c>
      <c r="P168" s="57"/>
      <c r="Q168" s="56">
        <v>5</v>
      </c>
      <c r="R168" s="56">
        <f t="shared" si="130"/>
        <v>14229.149744944118</v>
      </c>
      <c r="S168" s="56">
        <f t="shared" si="131"/>
        <v>14202.540393466308</v>
      </c>
      <c r="T168" s="56">
        <f t="shared" si="132"/>
        <v>14175.975265483839</v>
      </c>
      <c r="V168" s="56">
        <v>55</v>
      </c>
      <c r="W168" s="57"/>
      <c r="X168" s="56">
        <v>5</v>
      </c>
      <c r="Y168" s="58">
        <f t="shared" si="133"/>
        <v>362948.94996812299</v>
      </c>
      <c r="Z168" s="58">
        <f t="shared" si="134"/>
        <v>362270.87437393615</v>
      </c>
      <c r="AA168" s="58">
        <f t="shared" si="135"/>
        <v>361593.92433497316</v>
      </c>
    </row>
    <row r="169" spans="1:27">
      <c r="A169" s="56">
        <v>21</v>
      </c>
      <c r="B169" s="57"/>
      <c r="C169" s="56">
        <v>6</v>
      </c>
      <c r="D169" s="56">
        <f t="shared" si="124"/>
        <v>17121.39097272923</v>
      </c>
      <c r="E169" s="56">
        <f t="shared" si="125"/>
        <v>17084.010899518336</v>
      </c>
      <c r="F169" s="56">
        <f t="shared" si="126"/>
        <v>17046.708495756688</v>
      </c>
      <c r="H169" s="56">
        <v>24</v>
      </c>
      <c r="I169" s="57"/>
      <c r="J169" s="56">
        <v>6</v>
      </c>
      <c r="K169" s="56">
        <f t="shared" si="127"/>
        <v>17121.39097272923</v>
      </c>
      <c r="L169" s="56">
        <f t="shared" si="128"/>
        <v>17084.010899518336</v>
      </c>
      <c r="M169" s="56">
        <f t="shared" si="129"/>
        <v>17046.708495756688</v>
      </c>
      <c r="O169" s="56">
        <v>22</v>
      </c>
      <c r="P169" s="57"/>
      <c r="Q169" s="56">
        <v>6</v>
      </c>
      <c r="R169" s="56">
        <f t="shared" si="130"/>
        <v>17121.39097272923</v>
      </c>
      <c r="S169" s="56">
        <f t="shared" si="131"/>
        <v>17084.010899518336</v>
      </c>
      <c r="T169" s="56">
        <f t="shared" si="132"/>
        <v>17046.708495756688</v>
      </c>
      <c r="V169" s="56">
        <v>55</v>
      </c>
      <c r="W169" s="57"/>
      <c r="X169" s="56">
        <v>6</v>
      </c>
      <c r="Y169" s="58">
        <f t="shared" si="133"/>
        <v>437363.52455119067</v>
      </c>
      <c r="Z169" s="58">
        <f t="shared" si="134"/>
        <v>436409.12903056864</v>
      </c>
      <c r="AA169" s="58">
        <f t="shared" si="135"/>
        <v>435456.71463234589</v>
      </c>
    </row>
    <row r="170" spans="1:27">
      <c r="A170" s="56">
        <v>21</v>
      </c>
      <c r="B170" s="57"/>
      <c r="C170" s="56">
        <v>7</v>
      </c>
      <c r="D170" s="56">
        <f t="shared" si="124"/>
        <v>20029.298507164847</v>
      </c>
      <c r="E170" s="56">
        <f t="shared" si="125"/>
        <v>19979.288451745197</v>
      </c>
      <c r="F170" s="56">
        <f t="shared" si="126"/>
        <v>19929.403114489007</v>
      </c>
      <c r="H170" s="56">
        <v>24</v>
      </c>
      <c r="I170" s="57"/>
      <c r="J170" s="56">
        <v>7</v>
      </c>
      <c r="K170" s="56">
        <f t="shared" si="127"/>
        <v>20029.298507164847</v>
      </c>
      <c r="L170" s="56">
        <f t="shared" si="128"/>
        <v>19979.288451745197</v>
      </c>
      <c r="M170" s="56">
        <f t="shared" si="129"/>
        <v>19929.403114489007</v>
      </c>
      <c r="O170" s="56">
        <v>22</v>
      </c>
      <c r="P170" s="57"/>
      <c r="Q170" s="56">
        <v>7</v>
      </c>
      <c r="R170" s="56">
        <f t="shared" si="130"/>
        <v>20029.298507164847</v>
      </c>
      <c r="S170" s="56">
        <f t="shared" si="131"/>
        <v>19979.288451745197</v>
      </c>
      <c r="T170" s="56">
        <f t="shared" si="132"/>
        <v>19929.403114489007</v>
      </c>
      <c r="V170" s="56">
        <v>55</v>
      </c>
      <c r="W170" s="57"/>
      <c r="X170" s="56">
        <v>7</v>
      </c>
      <c r="Y170" s="58">
        <f t="shared" si="133"/>
        <v>512398.22058911726</v>
      </c>
      <c r="Z170" s="58">
        <f t="shared" si="134"/>
        <v>511118.86606684601</v>
      </c>
      <c r="AA170" s="58">
        <f t="shared" si="135"/>
        <v>509842.69969432498</v>
      </c>
    </row>
    <row r="171" spans="1:27">
      <c r="A171" s="56">
        <v>21</v>
      </c>
      <c r="B171" s="57"/>
      <c r="C171" s="56">
        <v>8</v>
      </c>
      <c r="D171" s="56">
        <f t="shared" si="124"/>
        <v>22952.95720741199</v>
      </c>
      <c r="E171" s="56">
        <f t="shared" si="125"/>
        <v>22888.439208909811</v>
      </c>
      <c r="F171" s="56">
        <f t="shared" si="126"/>
        <v>22824.108960799378</v>
      </c>
      <c r="H171" s="56">
        <v>24</v>
      </c>
      <c r="I171" s="57"/>
      <c r="J171" s="56">
        <v>8</v>
      </c>
      <c r="K171" s="56">
        <f t="shared" si="127"/>
        <v>22952.95720741199</v>
      </c>
      <c r="L171" s="56">
        <f t="shared" si="128"/>
        <v>22888.439208909811</v>
      </c>
      <c r="M171" s="56">
        <f t="shared" si="129"/>
        <v>22824.108960799378</v>
      </c>
      <c r="O171" s="56">
        <v>22</v>
      </c>
      <c r="P171" s="57"/>
      <c r="Q171" s="56">
        <v>8</v>
      </c>
      <c r="R171" s="56">
        <f t="shared" si="130"/>
        <v>22952.95720741199</v>
      </c>
      <c r="S171" s="56">
        <f t="shared" si="131"/>
        <v>22888.439208909811</v>
      </c>
      <c r="T171" s="56">
        <f t="shared" si="132"/>
        <v>22824.108960799378</v>
      </c>
      <c r="V171" s="56">
        <v>55</v>
      </c>
      <c r="W171" s="57"/>
      <c r="X171" s="56">
        <v>8</v>
      </c>
      <c r="Y171" s="58">
        <f t="shared" si="133"/>
        <v>588058.20576069318</v>
      </c>
      <c r="Z171" s="58">
        <f t="shared" si="134"/>
        <v>586404.49065944471</v>
      </c>
      <c r="AA171" s="58">
        <f t="shared" si="135"/>
        <v>584755.58548382646</v>
      </c>
    </row>
    <row r="172" spans="1:27">
      <c r="A172" s="56">
        <v>21</v>
      </c>
      <c r="B172" s="57"/>
      <c r="C172" s="56">
        <v>9</v>
      </c>
      <c r="D172" s="56">
        <f t="shared" si="124"/>
        <v>25892.452392285471</v>
      </c>
      <c r="E172" s="56">
        <f t="shared" si="125"/>
        <v>25811.529646785839</v>
      </c>
      <c r="F172" s="56">
        <f t="shared" si="126"/>
        <v>25730.876081469374</v>
      </c>
      <c r="H172" s="56">
        <v>24</v>
      </c>
      <c r="I172" s="57"/>
      <c r="J172" s="56">
        <v>9</v>
      </c>
      <c r="K172" s="56">
        <f t="shared" si="127"/>
        <v>25892.452392285471</v>
      </c>
      <c r="L172" s="56">
        <f t="shared" si="128"/>
        <v>25811.529646785839</v>
      </c>
      <c r="M172" s="56">
        <f t="shared" si="129"/>
        <v>25730.876081469374</v>
      </c>
      <c r="O172" s="56">
        <v>22</v>
      </c>
      <c r="P172" s="57"/>
      <c r="Q172" s="56">
        <v>9</v>
      </c>
      <c r="R172" s="56">
        <f t="shared" si="130"/>
        <v>25892.452392285471</v>
      </c>
      <c r="S172" s="56">
        <f t="shared" si="131"/>
        <v>25811.529646785839</v>
      </c>
      <c r="T172" s="56">
        <f t="shared" si="132"/>
        <v>25730.876081469374</v>
      </c>
      <c r="V172" s="56">
        <v>55</v>
      </c>
      <c r="W172" s="57"/>
      <c r="X172" s="56">
        <v>9</v>
      </c>
      <c r="Y172" s="58">
        <f t="shared" si="133"/>
        <v>664348.69080869888</v>
      </c>
      <c r="Z172" s="58">
        <f t="shared" si="134"/>
        <v>662270.44194161135</v>
      </c>
      <c r="AA172" s="58">
        <f t="shared" si="135"/>
        <v>660199.10421433696</v>
      </c>
    </row>
    <row r="173" spans="1:27">
      <c r="A173" s="56">
        <v>21</v>
      </c>
      <c r="B173" s="57"/>
      <c r="C173" s="56">
        <v>10</v>
      </c>
      <c r="D173" s="56">
        <f t="shared" si="124"/>
        <v>28847.869842743683</v>
      </c>
      <c r="E173" s="56">
        <f t="shared" si="125"/>
        <v>28748.62655967669</v>
      </c>
      <c r="F173" s="56">
        <f t="shared" si="126"/>
        <v>28649.754731808829</v>
      </c>
      <c r="H173" s="56">
        <v>24</v>
      </c>
      <c r="I173" s="57"/>
      <c r="J173" s="56">
        <v>10</v>
      </c>
      <c r="K173" s="56">
        <f t="shared" si="127"/>
        <v>28847.869842743683</v>
      </c>
      <c r="L173" s="56">
        <f t="shared" si="128"/>
        <v>28748.62655967669</v>
      </c>
      <c r="M173" s="56">
        <f t="shared" si="129"/>
        <v>28649.754731808829</v>
      </c>
      <c r="O173" s="56">
        <v>22</v>
      </c>
      <c r="P173" s="57"/>
      <c r="Q173" s="56">
        <v>10</v>
      </c>
      <c r="R173" s="56">
        <f t="shared" si="130"/>
        <v>28847.869842743683</v>
      </c>
      <c r="S173" s="56">
        <f t="shared" si="131"/>
        <v>28748.62655967669</v>
      </c>
      <c r="T173" s="56">
        <f t="shared" si="132"/>
        <v>28649.754731808829</v>
      </c>
      <c r="V173" s="56">
        <v>55</v>
      </c>
      <c r="W173" s="57"/>
      <c r="X173" s="56">
        <v>10</v>
      </c>
      <c r="Y173" s="58">
        <f t="shared" si="133"/>
        <v>741274.92989877134</v>
      </c>
      <c r="Z173" s="58">
        <f t="shared" si="134"/>
        <v>738721.1932649113</v>
      </c>
      <c r="AA173" s="58">
        <f t="shared" si="135"/>
        <v>736177.01453585515</v>
      </c>
    </row>
    <row r="174" spans="1:27">
      <c r="A174" s="56">
        <v>21</v>
      </c>
      <c r="B174" s="57"/>
      <c r="C174" s="56">
        <v>11</v>
      </c>
      <c r="D174" s="56">
        <f t="shared" si="124"/>
        <v>31819.295804391877</v>
      </c>
      <c r="E174" s="56">
        <f t="shared" si="125"/>
        <v>31699.797061941808</v>
      </c>
      <c r="F174" s="56">
        <f t="shared" si="126"/>
        <v>31580.7953765247</v>
      </c>
      <c r="H174" s="56">
        <v>24</v>
      </c>
      <c r="I174" s="57"/>
      <c r="J174" s="56">
        <v>11</v>
      </c>
      <c r="K174" s="56">
        <f t="shared" si="127"/>
        <v>31819.295804391877</v>
      </c>
      <c r="L174" s="56">
        <f t="shared" si="128"/>
        <v>31699.797061941808</v>
      </c>
      <c r="M174" s="56">
        <f t="shared" si="129"/>
        <v>31580.7953765247</v>
      </c>
      <c r="O174" s="56">
        <v>22</v>
      </c>
      <c r="P174" s="57"/>
      <c r="Q174" s="56">
        <v>11</v>
      </c>
      <c r="R174" s="56">
        <f t="shared" si="130"/>
        <v>31819.295804391877</v>
      </c>
      <c r="S174" s="56">
        <f t="shared" si="131"/>
        <v>31699.797061941808</v>
      </c>
      <c r="T174" s="56">
        <f t="shared" si="132"/>
        <v>31580.7953765247</v>
      </c>
      <c r="V174" s="56">
        <v>55</v>
      </c>
      <c r="W174" s="57"/>
      <c r="X174" s="56">
        <v>11</v>
      </c>
      <c r="Y174" s="58">
        <f t="shared" si="133"/>
        <v>818842.22098126111</v>
      </c>
      <c r="Z174" s="58">
        <f t="shared" si="134"/>
        <v>815761.25246299512</v>
      </c>
      <c r="AA174" s="58">
        <f t="shared" si="135"/>
        <v>812693.10172215081</v>
      </c>
    </row>
    <row r="175" spans="1:27">
      <c r="A175" s="56">
        <v>21</v>
      </c>
      <c r="B175" s="57"/>
      <c r="C175" s="56">
        <v>12</v>
      </c>
      <c r="D175" s="56">
        <f t="shared" si="124"/>
        <v>34806.816989998995</v>
      </c>
      <c r="E175" s="56">
        <f t="shared" si="125"/>
        <v>34665.108589530282</v>
      </c>
      <c r="F175" s="56">
        <f t="shared" si="126"/>
        <v>34524.048690593554</v>
      </c>
      <c r="H175" s="56">
        <v>24</v>
      </c>
      <c r="I175" s="57"/>
      <c r="J175" s="56">
        <v>12</v>
      </c>
      <c r="K175" s="56">
        <f t="shared" si="127"/>
        <v>34806.816989998995</v>
      </c>
      <c r="L175" s="56">
        <f t="shared" si="128"/>
        <v>34665.108589530282</v>
      </c>
      <c r="M175" s="56">
        <f t="shared" si="129"/>
        <v>34524.048690593554</v>
      </c>
      <c r="O175" s="56">
        <v>22</v>
      </c>
      <c r="P175" s="57"/>
      <c r="Q175" s="56">
        <v>12</v>
      </c>
      <c r="R175" s="56">
        <f t="shared" si="130"/>
        <v>34806.816989998995</v>
      </c>
      <c r="S175" s="56">
        <f t="shared" si="131"/>
        <v>34665.108589530282</v>
      </c>
      <c r="T175" s="56">
        <f t="shared" si="132"/>
        <v>34524.048690593554</v>
      </c>
      <c r="V175" s="56">
        <v>55</v>
      </c>
      <c r="W175" s="57"/>
      <c r="X175" s="56">
        <v>12</v>
      </c>
      <c r="Y175" s="58">
        <f t="shared" si="133"/>
        <v>897055.90615610487</v>
      </c>
      <c r="Z175" s="58">
        <f t="shared" si="134"/>
        <v>893395.16211739741</v>
      </c>
      <c r="AA175" s="58">
        <f t="shared" si="135"/>
        <v>889751.17785934941</v>
      </c>
    </row>
    <row r="176" spans="1:27">
      <c r="A176" s="56">
        <v>22</v>
      </c>
      <c r="B176" s="57">
        <v>2940</v>
      </c>
      <c r="C176" s="56">
        <v>13</v>
      </c>
      <c r="D176" s="56">
        <f t="shared" ref="D176:D187" si="136">($B$176+$D175)*(1+$D$163)</f>
        <v>37951.278915361487</v>
      </c>
      <c r="E176" s="56">
        <f t="shared" ref="E176:E187" si="137">($B$176+$E175)*(1+$E$163)</f>
        <v>37785.299734855114</v>
      </c>
      <c r="F176" s="56">
        <f t="shared" ref="F176:F187" si="138">($B$176+$F175)*(1+$F$163)</f>
        <v>37620.148893471029</v>
      </c>
      <c r="H176" s="56">
        <v>25</v>
      </c>
      <c r="I176" s="57">
        <f>I164*1.05</f>
        <v>2940</v>
      </c>
      <c r="J176" s="56">
        <v>13</v>
      </c>
      <c r="K176" s="56">
        <f t="shared" ref="K176:K187" si="139">($I$176+$K175)*(1+$K$163)</f>
        <v>37951.278915361487</v>
      </c>
      <c r="L176" s="56">
        <f t="shared" ref="L176:L187" si="140">($I$176+$L175)*(1+$L$163)</f>
        <v>37785.299734855114</v>
      </c>
      <c r="M176" s="56">
        <f t="shared" ref="M176:M187" si="141">($I$176+$M175)*(1+$M$163)</f>
        <v>37620.148893471029</v>
      </c>
      <c r="O176" s="56">
        <v>23</v>
      </c>
      <c r="P176" s="57">
        <f>P164*1.05</f>
        <v>2940</v>
      </c>
      <c r="Q176" s="56">
        <v>13</v>
      </c>
      <c r="R176" s="56">
        <f t="shared" ref="R176:R187" si="142">($P$176+$R175)*(1+$R$163)</f>
        <v>37951.278915361487</v>
      </c>
      <c r="S176" s="56">
        <f t="shared" ref="S176:S187" si="143">($P$176+$S175)*(1+$S$163)</f>
        <v>37785.299734855114</v>
      </c>
      <c r="T176" s="56">
        <f t="shared" ref="T176:T187" si="144">($P$176+$T175)*(1+$T$163)</f>
        <v>37620.148893471029</v>
      </c>
      <c r="V176" s="56">
        <v>56</v>
      </c>
      <c r="W176" s="57">
        <v>74340</v>
      </c>
      <c r="X176" s="56">
        <v>13</v>
      </c>
      <c r="Y176" s="58">
        <f t="shared" ref="Y176:Y187" si="145">($Y175+$W$176)*(1+$Y$163)</f>
        <v>979490.87204073905</v>
      </c>
      <c r="Z176" s="58">
        <f t="shared" ref="Z176:Z187" si="146">($Z175+$W$176)*(1+$Z$163)</f>
        <v>975194.78732538573</v>
      </c>
      <c r="AA176" s="58">
        <f t="shared" ref="AA176:AA187" si="147">($AA175+$W$176)*(1+$AA$163)</f>
        <v>970920.15703585313</v>
      </c>
    </row>
    <row r="177" spans="1:27">
      <c r="A177" s="56">
        <v>22</v>
      </c>
      <c r="B177" s="57"/>
      <c r="C177" s="56">
        <v>14</v>
      </c>
      <c r="D177" s="56">
        <f t="shared" si="136"/>
        <v>41112.773342819695</v>
      </c>
      <c r="E177" s="56">
        <f t="shared" si="137"/>
        <v>40920.441796084633</v>
      </c>
      <c r="F177" s="56">
        <f t="shared" si="138"/>
        <v>40729.149513860488</v>
      </c>
      <c r="H177" s="56">
        <v>25</v>
      </c>
      <c r="I177" s="57"/>
      <c r="J177" s="56">
        <v>14</v>
      </c>
      <c r="K177" s="56">
        <f t="shared" si="139"/>
        <v>41112.773342819695</v>
      </c>
      <c r="L177" s="56">
        <f t="shared" si="140"/>
        <v>40920.441796084633</v>
      </c>
      <c r="M177" s="56">
        <f t="shared" si="141"/>
        <v>40729.149513860488</v>
      </c>
      <c r="O177" s="56">
        <v>23</v>
      </c>
      <c r="P177" s="57"/>
      <c r="Q177" s="56">
        <v>14</v>
      </c>
      <c r="R177" s="56">
        <f t="shared" si="142"/>
        <v>41112.773342819695</v>
      </c>
      <c r="S177" s="56">
        <f t="shared" si="143"/>
        <v>40920.441796084633</v>
      </c>
      <c r="T177" s="56">
        <f t="shared" si="144"/>
        <v>40729.149513860488</v>
      </c>
      <c r="V177" s="56">
        <v>56</v>
      </c>
      <c r="W177" s="57"/>
      <c r="X177" s="56">
        <v>14</v>
      </c>
      <c r="Y177" s="58">
        <f t="shared" si="145"/>
        <v>1062612.7959744118</v>
      </c>
      <c r="Z177" s="58">
        <f t="shared" si="146"/>
        <v>1057624.951311019</v>
      </c>
      <c r="AA177" s="58">
        <f t="shared" si="147"/>
        <v>1052664.0831481905</v>
      </c>
    </row>
    <row r="178" spans="1:27">
      <c r="A178" s="56">
        <v>22</v>
      </c>
      <c r="B178" s="57"/>
      <c r="C178" s="56">
        <v>15</v>
      </c>
      <c r="D178" s="56">
        <f t="shared" si="136"/>
        <v>44291.392531759964</v>
      </c>
      <c r="E178" s="56">
        <f t="shared" si="137"/>
        <v>44070.606413024208</v>
      </c>
      <c r="F178" s="56">
        <f t="shared" si="138"/>
        <v>43851.104303501575</v>
      </c>
      <c r="H178" s="56">
        <v>25</v>
      </c>
      <c r="I178" s="57"/>
      <c r="J178" s="56">
        <v>15</v>
      </c>
      <c r="K178" s="56">
        <f t="shared" si="139"/>
        <v>44291.392531759964</v>
      </c>
      <c r="L178" s="56">
        <f t="shared" si="140"/>
        <v>44070.606413024208</v>
      </c>
      <c r="M178" s="56">
        <f t="shared" si="141"/>
        <v>43851.104303501575</v>
      </c>
      <c r="O178" s="56">
        <v>23</v>
      </c>
      <c r="P178" s="57"/>
      <c r="Q178" s="56">
        <v>15</v>
      </c>
      <c r="R178" s="56">
        <f t="shared" si="142"/>
        <v>44291.392531759964</v>
      </c>
      <c r="S178" s="56">
        <f t="shared" si="143"/>
        <v>44070.606413024208</v>
      </c>
      <c r="T178" s="56">
        <f t="shared" si="144"/>
        <v>43851.104303501575</v>
      </c>
      <c r="V178" s="56">
        <v>56</v>
      </c>
      <c r="W178" s="57"/>
      <c r="X178" s="56">
        <v>15</v>
      </c>
      <c r="Y178" s="58">
        <f t="shared" si="145"/>
        <v>1146427.4026075318</v>
      </c>
      <c r="Z178" s="58">
        <f t="shared" si="146"/>
        <v>1140690.514477375</v>
      </c>
      <c r="AA178" s="58">
        <f t="shared" si="147"/>
        <v>1134987.0287371569</v>
      </c>
    </row>
    <row r="179" spans="1:27">
      <c r="A179" s="56">
        <v>22</v>
      </c>
      <c r="B179" s="57"/>
      <c r="C179" s="56">
        <v>16</v>
      </c>
      <c r="D179" s="56">
        <f t="shared" si="136"/>
        <v>47487.229241306995</v>
      </c>
      <c r="E179" s="56">
        <f t="shared" si="137"/>
        <v>47235.865568753288</v>
      </c>
      <c r="F179" s="56">
        <f t="shared" si="138"/>
        <v>46986.067238099495</v>
      </c>
      <c r="H179" s="56">
        <v>25</v>
      </c>
      <c r="I179" s="57"/>
      <c r="J179" s="56">
        <v>16</v>
      </c>
      <c r="K179" s="56">
        <f t="shared" si="139"/>
        <v>47487.229241306995</v>
      </c>
      <c r="L179" s="56">
        <f t="shared" si="140"/>
        <v>47235.865568753288</v>
      </c>
      <c r="M179" s="56">
        <f t="shared" si="141"/>
        <v>46986.067238099495</v>
      </c>
      <c r="O179" s="56">
        <v>23</v>
      </c>
      <c r="P179" s="57"/>
      <c r="Q179" s="56">
        <v>16</v>
      </c>
      <c r="R179" s="56">
        <f t="shared" si="142"/>
        <v>47487.229241306995</v>
      </c>
      <c r="S179" s="56">
        <f t="shared" si="143"/>
        <v>47235.865568753288</v>
      </c>
      <c r="T179" s="56">
        <f t="shared" si="144"/>
        <v>46986.067238099495</v>
      </c>
      <c r="V179" s="56">
        <v>56</v>
      </c>
      <c r="W179" s="57"/>
      <c r="X179" s="56">
        <v>16</v>
      </c>
      <c r="Y179" s="58">
        <f t="shared" si="145"/>
        <v>1230940.4642959279</v>
      </c>
      <c r="Z179" s="58">
        <f t="shared" si="146"/>
        <v>1224396.3746931383</v>
      </c>
      <c r="AA179" s="58">
        <f t="shared" si="147"/>
        <v>1217893.0951907118</v>
      </c>
    </row>
    <row r="180" spans="1:27">
      <c r="A180" s="56">
        <v>22</v>
      </c>
      <c r="B180" s="57"/>
      <c r="C180" s="56">
        <v>17</v>
      </c>
      <c r="D180" s="56">
        <f t="shared" si="136"/>
        <v>50700.376733030738</v>
      </c>
      <c r="E180" s="56">
        <f t="shared" si="137"/>
        <v>50416.291591270237</v>
      </c>
      <c r="F180" s="56">
        <f t="shared" si="138"/>
        <v>50134.092518258243</v>
      </c>
      <c r="H180" s="56">
        <v>25</v>
      </c>
      <c r="I180" s="57"/>
      <c r="J180" s="56">
        <v>17</v>
      </c>
      <c r="K180" s="56">
        <f t="shared" si="139"/>
        <v>50700.376733030738</v>
      </c>
      <c r="L180" s="56">
        <f t="shared" si="140"/>
        <v>50416.291591270237</v>
      </c>
      <c r="M180" s="56">
        <f t="shared" si="141"/>
        <v>50134.092518258243</v>
      </c>
      <c r="O180" s="56">
        <v>23</v>
      </c>
      <c r="P180" s="57"/>
      <c r="Q180" s="56">
        <v>17</v>
      </c>
      <c r="R180" s="56">
        <f t="shared" si="142"/>
        <v>50700.376733030738</v>
      </c>
      <c r="S180" s="56">
        <f t="shared" si="143"/>
        <v>50416.291591270237</v>
      </c>
      <c r="T180" s="56">
        <f t="shared" si="144"/>
        <v>50134.092518258243</v>
      </c>
      <c r="V180" s="56">
        <v>56</v>
      </c>
      <c r="W180" s="57"/>
      <c r="X180" s="56">
        <v>17</v>
      </c>
      <c r="Y180" s="58">
        <f t="shared" si="145"/>
        <v>1316157.801498394</v>
      </c>
      <c r="Z180" s="58">
        <f t="shared" si="146"/>
        <v>1308747.4675813981</v>
      </c>
      <c r="AA180" s="58">
        <f t="shared" si="147"/>
        <v>1301386.4129483127</v>
      </c>
    </row>
    <row r="181" spans="1:27">
      <c r="A181" s="56">
        <v>22</v>
      </c>
      <c r="B181" s="57"/>
      <c r="C181" s="56">
        <v>18</v>
      </c>
      <c r="D181" s="56">
        <f t="shared" si="136"/>
        <v>53930.928773667983</v>
      </c>
      <c r="E181" s="56">
        <f t="shared" si="137"/>
        <v>53611.957155145079</v>
      </c>
      <c r="F181" s="56">
        <f t="shared" si="138"/>
        <v>53295.234570417655</v>
      </c>
      <c r="H181" s="56">
        <v>25</v>
      </c>
      <c r="I181" s="57"/>
      <c r="J181" s="56">
        <v>18</v>
      </c>
      <c r="K181" s="56">
        <f t="shared" si="139"/>
        <v>53930.928773667983</v>
      </c>
      <c r="L181" s="56">
        <f t="shared" si="140"/>
        <v>53611.957155145079</v>
      </c>
      <c r="M181" s="56">
        <f t="shared" si="141"/>
        <v>53295.234570417655</v>
      </c>
      <c r="O181" s="56">
        <v>23</v>
      </c>
      <c r="P181" s="57"/>
      <c r="Q181" s="56">
        <v>18</v>
      </c>
      <c r="R181" s="56">
        <f t="shared" si="142"/>
        <v>53930.928773667983</v>
      </c>
      <c r="S181" s="56">
        <f t="shared" si="143"/>
        <v>53611.957155145079</v>
      </c>
      <c r="T181" s="56">
        <f t="shared" si="144"/>
        <v>53295.234570417655</v>
      </c>
      <c r="V181" s="56">
        <v>56</v>
      </c>
      <c r="W181" s="57"/>
      <c r="X181" s="56">
        <v>18</v>
      </c>
      <c r="Y181" s="58">
        <f t="shared" si="145"/>
        <v>1402085.2831775472</v>
      </c>
      <c r="Z181" s="58">
        <f t="shared" si="146"/>
        <v>1393748.7668106714</v>
      </c>
      <c r="AA181" s="58">
        <f t="shared" si="147"/>
        <v>1385471.1417066965</v>
      </c>
    </row>
    <row r="182" spans="1:27">
      <c r="A182" s="56">
        <v>22</v>
      </c>
      <c r="B182" s="57"/>
      <c r="C182" s="56">
        <v>19</v>
      </c>
      <c r="D182" s="56">
        <f t="shared" si="136"/>
        <v>57178.979637858683</v>
      </c>
      <c r="E182" s="56">
        <f t="shared" si="137"/>
        <v>56822.935283180152</v>
      </c>
      <c r="F182" s="56">
        <f t="shared" si="138"/>
        <v>56469.548047794393</v>
      </c>
      <c r="H182" s="56">
        <v>25</v>
      </c>
      <c r="I182" s="57"/>
      <c r="J182" s="56">
        <v>19</v>
      </c>
      <c r="K182" s="56">
        <f t="shared" si="139"/>
        <v>57178.979637858683</v>
      </c>
      <c r="L182" s="56">
        <f t="shared" si="140"/>
        <v>56822.935283180152</v>
      </c>
      <c r="M182" s="56">
        <f t="shared" si="141"/>
        <v>56469.548047794393</v>
      </c>
      <c r="O182" s="56">
        <v>23</v>
      </c>
      <c r="P182" s="57"/>
      <c r="Q182" s="56">
        <v>19</v>
      </c>
      <c r="R182" s="56">
        <f t="shared" si="142"/>
        <v>57178.979637858683</v>
      </c>
      <c r="S182" s="56">
        <f t="shared" si="143"/>
        <v>56822.935283180152</v>
      </c>
      <c r="T182" s="56">
        <f t="shared" si="144"/>
        <v>56469.548047794393</v>
      </c>
      <c r="V182" s="56">
        <v>56</v>
      </c>
      <c r="W182" s="57"/>
      <c r="X182" s="56">
        <v>19</v>
      </c>
      <c r="Y182" s="58">
        <f t="shared" si="145"/>
        <v>1488728.8272040267</v>
      </c>
      <c r="Z182" s="58">
        <f t="shared" si="146"/>
        <v>1479405.2843881706</v>
      </c>
      <c r="AA182" s="58">
        <f t="shared" si="147"/>
        <v>1470151.4706271188</v>
      </c>
    </row>
    <row r="183" spans="1:27">
      <c r="A183" s="56">
        <v>22</v>
      </c>
      <c r="B183" s="57"/>
      <c r="C183" s="56">
        <v>20</v>
      </c>
      <c r="D183" s="56">
        <f t="shared" si="136"/>
        <v>60444.624110897079</v>
      </c>
      <c r="E183" s="56">
        <f t="shared" si="137"/>
        <v>60049.299348078726</v>
      </c>
      <c r="F183" s="56">
        <f t="shared" si="138"/>
        <v>59657.087831326869</v>
      </c>
      <c r="H183" s="56">
        <v>25</v>
      </c>
      <c r="I183" s="57"/>
      <c r="J183" s="56">
        <v>20</v>
      </c>
      <c r="K183" s="56">
        <f t="shared" si="139"/>
        <v>60444.624110897079</v>
      </c>
      <c r="L183" s="56">
        <f t="shared" si="140"/>
        <v>60049.299348078726</v>
      </c>
      <c r="M183" s="56">
        <f t="shared" si="141"/>
        <v>59657.087831326869</v>
      </c>
      <c r="O183" s="56">
        <v>23</v>
      </c>
      <c r="P183" s="57"/>
      <c r="Q183" s="56">
        <v>20</v>
      </c>
      <c r="R183" s="56">
        <f t="shared" si="142"/>
        <v>60444.624110897079</v>
      </c>
      <c r="S183" s="56">
        <f t="shared" si="143"/>
        <v>60049.299348078726</v>
      </c>
      <c r="T183" s="56">
        <f t="shared" si="144"/>
        <v>59657.087831326869</v>
      </c>
      <c r="V183" s="56">
        <v>56</v>
      </c>
      <c r="W183" s="57"/>
      <c r="X183" s="56">
        <v>20</v>
      </c>
      <c r="Y183" s="58">
        <f t="shared" si="145"/>
        <v>1576094.4007640602</v>
      </c>
      <c r="Z183" s="58">
        <f t="shared" si="146"/>
        <v>1565722.0709553296</v>
      </c>
      <c r="AA183" s="58">
        <f t="shared" si="147"/>
        <v>1555431.618544061</v>
      </c>
    </row>
    <row r="184" spans="1:27">
      <c r="A184" s="56">
        <v>22</v>
      </c>
      <c r="B184" s="57"/>
      <c r="C184" s="56">
        <v>21</v>
      </c>
      <c r="D184" s="56">
        <f t="shared" si="136"/>
        <v>63727.957491497771</v>
      </c>
      <c r="E184" s="56">
        <f t="shared" si="137"/>
        <v>63291.123074121606</v>
      </c>
      <c r="F184" s="56">
        <f t="shared" si="138"/>
        <v>62857.909030624061</v>
      </c>
      <c r="H184" s="56">
        <v>25</v>
      </c>
      <c r="I184" s="57"/>
      <c r="J184" s="56">
        <v>21</v>
      </c>
      <c r="K184" s="56">
        <f t="shared" si="139"/>
        <v>63727.957491497771</v>
      </c>
      <c r="L184" s="56">
        <f t="shared" si="140"/>
        <v>63291.123074121606</v>
      </c>
      <c r="M184" s="56">
        <f t="shared" si="141"/>
        <v>62857.909030624061</v>
      </c>
      <c r="O184" s="56">
        <v>23</v>
      </c>
      <c r="P184" s="57"/>
      <c r="Q184" s="56">
        <v>21</v>
      </c>
      <c r="R184" s="56">
        <f t="shared" si="142"/>
        <v>63727.957491497771</v>
      </c>
      <c r="S184" s="56">
        <f t="shared" si="143"/>
        <v>63291.123074121606</v>
      </c>
      <c r="T184" s="56">
        <f t="shared" si="144"/>
        <v>62857.909030624061</v>
      </c>
      <c r="V184" s="56">
        <v>56</v>
      </c>
      <c r="W184" s="57"/>
      <c r="X184" s="56">
        <v>21</v>
      </c>
      <c r="Y184" s="58">
        <f t="shared" si="145"/>
        <v>1664188.0207704273</v>
      </c>
      <c r="Z184" s="58">
        <f t="shared" si="146"/>
        <v>1652704.2160856104</v>
      </c>
      <c r="AA184" s="58">
        <f t="shared" si="147"/>
        <v>1641315.8341754146</v>
      </c>
    </row>
    <row r="185" spans="1:27">
      <c r="A185" s="56">
        <v>22</v>
      </c>
      <c r="B185" s="57"/>
      <c r="C185" s="56">
        <v>22</v>
      </c>
      <c r="D185" s="56">
        <f t="shared" si="136"/>
        <v>67029.075594576716</v>
      </c>
      <c r="E185" s="56">
        <f t="shared" si="137"/>
        <v>66548.480538851771</v>
      </c>
      <c r="F185" s="56">
        <f t="shared" si="138"/>
        <v>66072.066984918318</v>
      </c>
      <c r="H185" s="56">
        <v>25</v>
      </c>
      <c r="I185" s="57"/>
      <c r="J185" s="56">
        <v>22</v>
      </c>
      <c r="K185" s="56">
        <f t="shared" si="139"/>
        <v>67029.075594576716</v>
      </c>
      <c r="L185" s="56">
        <f t="shared" si="140"/>
        <v>66548.480538851771</v>
      </c>
      <c r="M185" s="56">
        <f t="shared" si="141"/>
        <v>66072.066984918318</v>
      </c>
      <c r="O185" s="56">
        <v>23</v>
      </c>
      <c r="P185" s="57"/>
      <c r="Q185" s="56">
        <v>22</v>
      </c>
      <c r="R185" s="56">
        <f t="shared" si="142"/>
        <v>67029.075594576716</v>
      </c>
      <c r="S185" s="56">
        <f t="shared" si="143"/>
        <v>66548.480538851771</v>
      </c>
      <c r="T185" s="56">
        <f t="shared" si="144"/>
        <v>66072.066984918318</v>
      </c>
      <c r="V185" s="56">
        <v>56</v>
      </c>
      <c r="W185" s="57"/>
      <c r="X185" s="56">
        <v>22</v>
      </c>
      <c r="Y185" s="58">
        <f t="shared" si="145"/>
        <v>1753015.7542768475</v>
      </c>
      <c r="Z185" s="58">
        <f t="shared" si="146"/>
        <v>1740356.8485846038</v>
      </c>
      <c r="AA185" s="58">
        <f t="shared" si="147"/>
        <v>1727808.3963341571</v>
      </c>
    </row>
    <row r="186" spans="1:27">
      <c r="A186" s="56">
        <v>22</v>
      </c>
      <c r="B186" s="57"/>
      <c r="C186" s="56">
        <v>23</v>
      </c>
      <c r="D186" s="56">
        <f t="shared" si="136"/>
        <v>70348.074754047339</v>
      </c>
      <c r="E186" s="56">
        <f t="shared" si="137"/>
        <v>69821.446174767101</v>
      </c>
      <c r="F186" s="56">
        <f t="shared" si="138"/>
        <v>69299.617264022148</v>
      </c>
      <c r="H186" s="56">
        <v>25</v>
      </c>
      <c r="I186" s="57"/>
      <c r="J186" s="56">
        <v>23</v>
      </c>
      <c r="K186" s="56">
        <f t="shared" si="139"/>
        <v>70348.074754047339</v>
      </c>
      <c r="L186" s="56">
        <f t="shared" si="140"/>
        <v>69821.446174767101</v>
      </c>
      <c r="M186" s="56">
        <f t="shared" si="141"/>
        <v>69299.617264022148</v>
      </c>
      <c r="O186" s="56">
        <v>23</v>
      </c>
      <c r="P186" s="57"/>
      <c r="Q186" s="56">
        <v>23</v>
      </c>
      <c r="R186" s="56">
        <f t="shared" si="142"/>
        <v>70348.074754047339</v>
      </c>
      <c r="S186" s="56">
        <f t="shared" si="143"/>
        <v>69821.446174767101</v>
      </c>
      <c r="T186" s="56">
        <f t="shared" si="144"/>
        <v>69299.617264022148</v>
      </c>
      <c r="V186" s="56">
        <v>56</v>
      </c>
      <c r="W186" s="57"/>
      <c r="X186" s="56">
        <v>23</v>
      </c>
      <c r="Y186" s="58">
        <f t="shared" si="145"/>
        <v>1842583.7188958211</v>
      </c>
      <c r="Z186" s="58">
        <f t="shared" si="146"/>
        <v>1828685.1367924437</v>
      </c>
      <c r="AA186" s="58">
        <f t="shared" si="147"/>
        <v>1814913.6141415241</v>
      </c>
    </row>
    <row r="187" spans="1:27">
      <c r="A187" s="56">
        <v>22</v>
      </c>
      <c r="B187" s="57"/>
      <c r="C187" s="56">
        <v>24</v>
      </c>
      <c r="D187" s="56">
        <f t="shared" si="136"/>
        <v>73685.051825631759</v>
      </c>
      <c r="E187" s="56">
        <f t="shared" si="137"/>
        <v>73110.094771021206</v>
      </c>
      <c r="F187" s="56">
        <f t="shared" si="138"/>
        <v>72540.615669288905</v>
      </c>
      <c r="H187" s="56">
        <v>25</v>
      </c>
      <c r="I187" s="57"/>
      <c r="J187" s="56">
        <v>24</v>
      </c>
      <c r="K187" s="56">
        <f t="shared" si="139"/>
        <v>73685.051825631759</v>
      </c>
      <c r="L187" s="56">
        <f t="shared" si="140"/>
        <v>73110.094771021206</v>
      </c>
      <c r="M187" s="56">
        <f t="shared" si="141"/>
        <v>72540.615669288905</v>
      </c>
      <c r="O187" s="56">
        <v>23</v>
      </c>
      <c r="P187" s="57"/>
      <c r="Q187" s="56">
        <v>24</v>
      </c>
      <c r="R187" s="56">
        <f t="shared" si="142"/>
        <v>73685.051825631759</v>
      </c>
      <c r="S187" s="56">
        <f t="shared" si="143"/>
        <v>73110.094771021206</v>
      </c>
      <c r="T187" s="56">
        <f t="shared" si="144"/>
        <v>72540.615669288905</v>
      </c>
      <c r="V187" s="56">
        <v>56</v>
      </c>
      <c r="W187" s="57"/>
      <c r="X187" s="56">
        <v>24</v>
      </c>
      <c r="Y187" s="58">
        <f t="shared" si="145"/>
        <v>1932898.0832199529</v>
      </c>
      <c r="Z187" s="58">
        <f t="shared" si="146"/>
        <v>1917694.2888885522</v>
      </c>
      <c r="AA187" s="58">
        <f t="shared" si="147"/>
        <v>1902635.8272416932</v>
      </c>
    </row>
    <row r="188" spans="1:27">
      <c r="A188" s="56">
        <v>23</v>
      </c>
      <c r="B188" s="57">
        <f>B176*1.05</f>
        <v>3087</v>
      </c>
      <c r="C188" s="56">
        <v>25</v>
      </c>
      <c r="D188" s="56">
        <f t="shared" ref="D188:D199" si="148">($B$188+$D187)*(1+$D$163)</f>
        <v>77187.900439687262</v>
      </c>
      <c r="E188" s="56">
        <f t="shared" ref="E188:E199" si="149">($B$188+$E187)*(1+$E$163)</f>
        <v>76562.205850132363</v>
      </c>
      <c r="F188" s="56"/>
      <c r="H188" s="56">
        <v>26</v>
      </c>
      <c r="I188" s="57">
        <f>I176*1.05</f>
        <v>3087</v>
      </c>
      <c r="J188" s="56">
        <v>25</v>
      </c>
      <c r="K188" s="56">
        <f t="shared" ref="K188:K199" si="150">($I$188+$K187)*(1+$K$163)</f>
        <v>77187.900439687262</v>
      </c>
      <c r="L188" s="56">
        <f t="shared" ref="L188:L199" si="151">($I$188+$L187)*(1+$L$163)</f>
        <v>76562.205850132363</v>
      </c>
      <c r="M188" s="56"/>
      <c r="O188" s="56">
        <v>24</v>
      </c>
      <c r="P188" s="57">
        <f>P176*1.05</f>
        <v>3087</v>
      </c>
      <c r="Q188" s="56">
        <v>25</v>
      </c>
      <c r="R188" s="56">
        <f t="shared" ref="R188:R199" si="152">($P$188+$R187)*(1+$R$163)</f>
        <v>77187.900439687262</v>
      </c>
      <c r="S188" s="56">
        <f t="shared" ref="S188:S199" si="153">($P$188+$S187)*(1+$S$163)</f>
        <v>76562.205850132363</v>
      </c>
      <c r="T188" s="56"/>
      <c r="V188" s="56">
        <v>57</v>
      </c>
      <c r="W188" s="57">
        <v>78057</v>
      </c>
      <c r="X188" s="56">
        <v>25</v>
      </c>
      <c r="Y188" s="58">
        <f t="shared" ref="Y188:Y199" si="154">($Y187+$W$188)*(1+$Y$163)</f>
        <v>2027713.0422467857</v>
      </c>
      <c r="Z188" s="58">
        <f t="shared" ref="Z188:Z199" si="155">($Z187+$W$188)*(1+$Z$163)</f>
        <v>2011135.205073735</v>
      </c>
      <c r="AA188" s="58"/>
    </row>
    <row r="189" spans="1:27">
      <c r="A189" s="56">
        <v>23</v>
      </c>
      <c r="B189" s="57"/>
      <c r="C189" s="56">
        <v>26</v>
      </c>
      <c r="D189" s="56">
        <f t="shared" si="148"/>
        <v>80709.722817068905</v>
      </c>
      <c r="E189" s="56">
        <f t="shared" si="149"/>
        <v>80030.858294830919</v>
      </c>
      <c r="F189" s="57"/>
      <c r="H189" s="56">
        <v>26</v>
      </c>
      <c r="I189" s="57"/>
      <c r="J189" s="56">
        <v>26</v>
      </c>
      <c r="K189" s="56">
        <f t="shared" si="150"/>
        <v>80709.722817068905</v>
      </c>
      <c r="L189" s="56">
        <f t="shared" si="151"/>
        <v>80030.858294830919</v>
      </c>
      <c r="M189" s="56"/>
      <c r="O189" s="56">
        <v>24</v>
      </c>
      <c r="P189" s="57"/>
      <c r="Q189" s="56">
        <v>26</v>
      </c>
      <c r="R189" s="56">
        <f t="shared" si="152"/>
        <v>80709.722817068905</v>
      </c>
      <c r="S189" s="56">
        <f t="shared" si="153"/>
        <v>80030.858294830919</v>
      </c>
      <c r="T189" s="56"/>
      <c r="V189" s="56">
        <v>57</v>
      </c>
      <c r="W189" s="57"/>
      <c r="X189" s="56">
        <v>26</v>
      </c>
      <c r="Y189" s="58">
        <f t="shared" si="154"/>
        <v>2123318.1259321757</v>
      </c>
      <c r="Z189" s="58">
        <f t="shared" si="155"/>
        <v>2105296.3949878453</v>
      </c>
      <c r="AA189" s="58"/>
    </row>
    <row r="190" spans="1:27">
      <c r="A190" s="56">
        <v>23</v>
      </c>
      <c r="B190" s="57"/>
      <c r="C190" s="56">
        <v>27</v>
      </c>
      <c r="D190" s="56">
        <f t="shared" si="148"/>
        <v>84250.621732328029</v>
      </c>
      <c r="E190" s="56">
        <f t="shared" si="149"/>
        <v>83516.131365826994</v>
      </c>
      <c r="F190" s="57"/>
      <c r="H190" s="56">
        <v>26</v>
      </c>
      <c r="I190" s="57"/>
      <c r="J190" s="56">
        <v>27</v>
      </c>
      <c r="K190" s="56">
        <f t="shared" si="150"/>
        <v>84250.621732328029</v>
      </c>
      <c r="L190" s="56">
        <f t="shared" si="151"/>
        <v>83516.131365826994</v>
      </c>
      <c r="M190" s="56"/>
      <c r="O190" s="56">
        <v>24</v>
      </c>
      <c r="P190" s="57"/>
      <c r="Q190" s="56">
        <v>27</v>
      </c>
      <c r="R190" s="56">
        <f t="shared" si="152"/>
        <v>84250.621732328029</v>
      </c>
      <c r="S190" s="56">
        <f t="shared" si="153"/>
        <v>83516.131365826994</v>
      </c>
      <c r="T190" s="56"/>
      <c r="V190" s="56">
        <v>57</v>
      </c>
      <c r="W190" s="57"/>
      <c r="X190" s="56">
        <v>27</v>
      </c>
      <c r="Y190" s="58">
        <f t="shared" si="154"/>
        <v>2219719.9186482769</v>
      </c>
      <c r="Z190" s="58">
        <f t="shared" si="155"/>
        <v>2200183.410740877</v>
      </c>
      <c r="AA190" s="58"/>
    </row>
    <row r="191" spans="1:27">
      <c r="A191" s="56">
        <v>23</v>
      </c>
      <c r="B191" s="57"/>
      <c r="C191" s="56">
        <v>28</v>
      </c>
      <c r="D191" s="56">
        <f t="shared" si="148"/>
        <v>87810.700516711469</v>
      </c>
      <c r="E191" s="56">
        <f t="shared" si="149"/>
        <v>87018.10470362159</v>
      </c>
      <c r="F191" s="57"/>
      <c r="H191" s="56">
        <v>26</v>
      </c>
      <c r="I191" s="57"/>
      <c r="J191" s="56">
        <v>28</v>
      </c>
      <c r="K191" s="56">
        <f t="shared" si="150"/>
        <v>87810.700516711469</v>
      </c>
      <c r="L191" s="56">
        <f t="shared" si="151"/>
        <v>87018.10470362159</v>
      </c>
      <c r="M191" s="56"/>
      <c r="O191" s="56">
        <v>24</v>
      </c>
      <c r="P191" s="57"/>
      <c r="Q191" s="56">
        <v>28</v>
      </c>
      <c r="R191" s="56">
        <f t="shared" si="152"/>
        <v>87810.700516711469</v>
      </c>
      <c r="S191" s="56">
        <f t="shared" si="153"/>
        <v>87018.10470362159</v>
      </c>
      <c r="T191" s="56"/>
      <c r="V191" s="56">
        <v>57</v>
      </c>
      <c r="W191" s="57"/>
      <c r="X191" s="56">
        <v>28</v>
      </c>
      <c r="Y191" s="58">
        <f t="shared" si="154"/>
        <v>2316925.0596370124</v>
      </c>
      <c r="Z191" s="58">
        <f t="shared" si="155"/>
        <v>2295801.8472403381</v>
      </c>
      <c r="AA191" s="58"/>
    </row>
    <row r="192" spans="1:27">
      <c r="A192" s="56">
        <v>23</v>
      </c>
      <c r="B192" s="57"/>
      <c r="C192" s="56">
        <v>29</v>
      </c>
      <c r="D192" s="56">
        <f t="shared" si="148"/>
        <v>91390.063061176988</v>
      </c>
      <c r="E192" s="56">
        <f t="shared" si="149"/>
        <v>90536.858330326446</v>
      </c>
      <c r="F192" s="57"/>
      <c r="H192" s="56">
        <v>26</v>
      </c>
      <c r="I192" s="57"/>
      <c r="J192" s="56">
        <v>29</v>
      </c>
      <c r="K192" s="56">
        <f t="shared" si="150"/>
        <v>91390.063061176988</v>
      </c>
      <c r="L192" s="56">
        <f t="shared" si="151"/>
        <v>90536.858330326446</v>
      </c>
      <c r="M192" s="56"/>
      <c r="O192" s="56">
        <v>24</v>
      </c>
      <c r="P192" s="57"/>
      <c r="Q192" s="56">
        <v>29</v>
      </c>
      <c r="R192" s="56">
        <f t="shared" si="152"/>
        <v>91390.063061176988</v>
      </c>
      <c r="S192" s="56">
        <f t="shared" si="153"/>
        <v>90536.858330326446</v>
      </c>
      <c r="T192" s="56"/>
      <c r="V192" s="56">
        <v>57</v>
      </c>
      <c r="W192" s="57"/>
      <c r="X192" s="56">
        <v>29</v>
      </c>
      <c r="Y192" s="58">
        <f t="shared" si="154"/>
        <v>2414940.2434673207</v>
      </c>
      <c r="Z192" s="58">
        <f t="shared" si="155"/>
        <v>2392157.3425211492</v>
      </c>
      <c r="AA192" s="58"/>
    </row>
    <row r="193" spans="1:27">
      <c r="A193" s="56">
        <v>23</v>
      </c>
      <c r="B193" s="57"/>
      <c r="C193" s="56">
        <v>30</v>
      </c>
      <c r="D193" s="56">
        <f t="shared" si="148"/>
        <v>94988.81381942502</v>
      </c>
      <c r="E193" s="56">
        <f t="shared" si="149"/>
        <v>94072.472651492601</v>
      </c>
      <c r="F193" s="57"/>
      <c r="H193" s="56">
        <v>26</v>
      </c>
      <c r="I193" s="57"/>
      <c r="J193" s="56">
        <v>30</v>
      </c>
      <c r="K193" s="56">
        <f t="shared" si="150"/>
        <v>94988.81381942502</v>
      </c>
      <c r="L193" s="56">
        <f t="shared" si="151"/>
        <v>94072.472651492601</v>
      </c>
      <c r="M193" s="56"/>
      <c r="O193" s="56">
        <v>24</v>
      </c>
      <c r="P193" s="57"/>
      <c r="Q193" s="56">
        <v>30</v>
      </c>
      <c r="R193" s="56">
        <f t="shared" si="152"/>
        <v>94988.81381942502</v>
      </c>
      <c r="S193" s="56">
        <f t="shared" si="153"/>
        <v>94072.472651492601</v>
      </c>
      <c r="T193" s="56"/>
      <c r="V193" s="56">
        <v>57</v>
      </c>
      <c r="W193" s="57"/>
      <c r="X193" s="56">
        <v>30</v>
      </c>
      <c r="Y193" s="58">
        <f t="shared" si="154"/>
        <v>2513772.2204962149</v>
      </c>
      <c r="Z193" s="58">
        <f t="shared" si="155"/>
        <v>2489255.5780780832</v>
      </c>
      <c r="AA193" s="58"/>
    </row>
    <row r="194" spans="1:27">
      <c r="A194" s="56">
        <v>23</v>
      </c>
      <c r="B194" s="57"/>
      <c r="C194" s="56">
        <v>31</v>
      </c>
      <c r="D194" s="56">
        <f t="shared" si="148"/>
        <v>98607.057810946906</v>
      </c>
      <c r="E194" s="56">
        <f t="shared" si="149"/>
        <v>97625.028457947672</v>
      </c>
      <c r="F194" s="57"/>
      <c r="H194" s="56">
        <v>26</v>
      </c>
      <c r="I194" s="57"/>
      <c r="J194" s="56">
        <v>31</v>
      </c>
      <c r="K194" s="56">
        <f t="shared" si="150"/>
        <v>98607.057810946906</v>
      </c>
      <c r="L194" s="56">
        <f t="shared" si="151"/>
        <v>97625.028457947672</v>
      </c>
      <c r="M194" s="56"/>
      <c r="O194" s="56">
        <v>24</v>
      </c>
      <c r="P194" s="57"/>
      <c r="Q194" s="56">
        <v>31</v>
      </c>
      <c r="R194" s="56">
        <f t="shared" si="152"/>
        <v>98607.057810946906</v>
      </c>
      <c r="S194" s="56">
        <f t="shared" si="153"/>
        <v>97625.028457947672</v>
      </c>
      <c r="T194" s="56"/>
      <c r="V194" s="56">
        <v>57</v>
      </c>
      <c r="W194" s="57"/>
      <c r="X194" s="56">
        <v>31</v>
      </c>
      <c r="Y194" s="58">
        <f t="shared" si="154"/>
        <v>2613427.7973336834</v>
      </c>
      <c r="Z194" s="58">
        <f t="shared" si="155"/>
        <v>2587102.2792007686</v>
      </c>
      <c r="AA194" s="58"/>
    </row>
    <row r="195" spans="1:27">
      <c r="A195" s="56">
        <v>23</v>
      </c>
      <c r="B195" s="57"/>
      <c r="C195" s="56">
        <v>32</v>
      </c>
      <c r="D195" s="56">
        <f t="shared" si="148"/>
        <v>102244.90062408953</v>
      </c>
      <c r="E195" s="56">
        <f t="shared" si="149"/>
        <v>101194.60692764202</v>
      </c>
      <c r="F195" s="57"/>
      <c r="H195" s="56">
        <v>26</v>
      </c>
      <c r="I195" s="57"/>
      <c r="J195" s="56">
        <v>32</v>
      </c>
      <c r="K195" s="56">
        <f t="shared" si="150"/>
        <v>102244.90062408953</v>
      </c>
      <c r="L195" s="56">
        <f t="shared" si="151"/>
        <v>101194.60692764202</v>
      </c>
      <c r="M195" s="56"/>
      <c r="O195" s="56">
        <v>24</v>
      </c>
      <c r="P195" s="57"/>
      <c r="Q195" s="56">
        <v>32</v>
      </c>
      <c r="R195" s="56">
        <f t="shared" si="152"/>
        <v>102244.90062408953</v>
      </c>
      <c r="S195" s="56">
        <f t="shared" si="153"/>
        <v>101194.60692764202</v>
      </c>
      <c r="T195" s="56"/>
      <c r="V195" s="56">
        <v>57</v>
      </c>
      <c r="W195" s="57"/>
      <c r="X195" s="56">
        <v>32</v>
      </c>
      <c r="Y195" s="58">
        <f t="shared" si="154"/>
        <v>2713913.8373114639</v>
      </c>
      <c r="Z195" s="58">
        <f t="shared" si="155"/>
        <v>2685703.2153112749</v>
      </c>
      <c r="AA195" s="58"/>
    </row>
    <row r="196" spans="1:27">
      <c r="A196" s="56">
        <v>23</v>
      </c>
      <c r="B196" s="57"/>
      <c r="C196" s="56">
        <v>33</v>
      </c>
      <c r="D196" s="56">
        <f t="shared" si="148"/>
        <v>105902.44841913668</v>
      </c>
      <c r="E196" s="56">
        <f t="shared" si="149"/>
        <v>104781.28962750365</v>
      </c>
      <c r="F196" s="57"/>
      <c r="H196" s="56">
        <v>26</v>
      </c>
      <c r="I196" s="57"/>
      <c r="J196" s="56">
        <v>33</v>
      </c>
      <c r="K196" s="56">
        <f t="shared" si="150"/>
        <v>105902.44841913668</v>
      </c>
      <c r="L196" s="56">
        <f t="shared" si="151"/>
        <v>104781.28962750365</v>
      </c>
      <c r="M196" s="56"/>
      <c r="O196" s="56">
        <v>24</v>
      </c>
      <c r="P196" s="57"/>
      <c r="Q196" s="56">
        <v>33</v>
      </c>
      <c r="R196" s="56">
        <f t="shared" si="152"/>
        <v>105902.44841913668</v>
      </c>
      <c r="S196" s="56">
        <f t="shared" si="153"/>
        <v>104781.28962750365</v>
      </c>
      <c r="T196" s="56"/>
      <c r="V196" s="56">
        <v>57</v>
      </c>
      <c r="W196" s="57"/>
      <c r="X196" s="56">
        <v>33</v>
      </c>
      <c r="Y196" s="58">
        <f t="shared" si="154"/>
        <v>2815237.2609557258</v>
      </c>
      <c r="Z196" s="58">
        <f t="shared" si="155"/>
        <v>2785064.2003042996</v>
      </c>
      <c r="AA196" s="58"/>
    </row>
    <row r="197" spans="1:27">
      <c r="A197" s="56">
        <v>23</v>
      </c>
      <c r="B197" s="57"/>
      <c r="C197" s="56">
        <v>34</v>
      </c>
      <c r="D197" s="56">
        <f t="shared" si="148"/>
        <v>109579.80793140701</v>
      </c>
      <c r="E197" s="56">
        <f t="shared" si="149"/>
        <v>108385.15851530212</v>
      </c>
      <c r="F197" s="57"/>
      <c r="H197" s="56">
        <v>26</v>
      </c>
      <c r="I197" s="57"/>
      <c r="J197" s="56">
        <v>34</v>
      </c>
      <c r="K197" s="56">
        <f t="shared" si="150"/>
        <v>109579.80793140701</v>
      </c>
      <c r="L197" s="56">
        <f t="shared" si="151"/>
        <v>108385.15851530212</v>
      </c>
      <c r="M197" s="56"/>
      <c r="O197" s="56">
        <v>24</v>
      </c>
      <c r="P197" s="57"/>
      <c r="Q197" s="56">
        <v>34</v>
      </c>
      <c r="R197" s="56">
        <f t="shared" si="152"/>
        <v>109579.80793140701</v>
      </c>
      <c r="S197" s="56">
        <f t="shared" si="153"/>
        <v>108385.15851530212</v>
      </c>
      <c r="T197" s="56"/>
      <c r="V197" s="56">
        <v>57</v>
      </c>
      <c r="W197" s="57"/>
      <c r="X197" s="56">
        <v>34</v>
      </c>
      <c r="Y197" s="58">
        <f t="shared" si="154"/>
        <v>2917405.0464636902</v>
      </c>
      <c r="Z197" s="58">
        <f t="shared" si="155"/>
        <v>2885191.092889979</v>
      </c>
      <c r="AA197" s="58"/>
    </row>
    <row r="198" spans="1:27">
      <c r="A198" s="56">
        <v>23</v>
      </c>
      <c r="B198" s="57"/>
      <c r="C198" s="56">
        <v>35</v>
      </c>
      <c r="D198" s="56">
        <f t="shared" si="148"/>
        <v>113277.08647436879</v>
      </c>
      <c r="E198" s="56">
        <f t="shared" si="149"/>
        <v>112006.29594152128</v>
      </c>
      <c r="F198" s="57"/>
      <c r="H198" s="56">
        <v>26</v>
      </c>
      <c r="I198" s="57"/>
      <c r="J198" s="56">
        <v>35</v>
      </c>
      <c r="K198" s="56">
        <f t="shared" si="150"/>
        <v>113277.08647436879</v>
      </c>
      <c r="L198" s="56">
        <f t="shared" si="151"/>
        <v>112006.29594152128</v>
      </c>
      <c r="M198" s="56"/>
      <c r="O198" s="56">
        <v>24</v>
      </c>
      <c r="P198" s="57"/>
      <c r="Q198" s="56">
        <v>35</v>
      </c>
      <c r="R198" s="56">
        <f t="shared" si="152"/>
        <v>113277.08647436879</v>
      </c>
      <c r="S198" s="56">
        <f t="shared" si="153"/>
        <v>112006.29594152128</v>
      </c>
      <c r="T198" s="56"/>
      <c r="V198" s="56">
        <v>57</v>
      </c>
      <c r="W198" s="57"/>
      <c r="X198" s="56">
        <v>35</v>
      </c>
      <c r="Y198" s="58">
        <f t="shared" si="154"/>
        <v>3020424.2301842207</v>
      </c>
      <c r="Z198" s="58">
        <f t="shared" si="155"/>
        <v>2986089.7969393395</v>
      </c>
      <c r="AA198" s="58"/>
    </row>
    <row r="199" spans="1:27">
      <c r="A199" s="56">
        <v>23</v>
      </c>
      <c r="B199" s="57"/>
      <c r="C199" s="56">
        <v>36</v>
      </c>
      <c r="D199" s="56">
        <f t="shared" si="148"/>
        <v>116994.39194277162</v>
      </c>
      <c r="E199" s="56">
        <f t="shared" si="149"/>
        <v>115644.78465124108</v>
      </c>
      <c r="F199" s="57"/>
      <c r="H199" s="56">
        <v>26</v>
      </c>
      <c r="I199" s="57"/>
      <c r="J199" s="56">
        <v>36</v>
      </c>
      <c r="K199" s="56">
        <f t="shared" si="150"/>
        <v>116994.39194277162</v>
      </c>
      <c r="L199" s="56">
        <f t="shared" si="151"/>
        <v>115644.78465124108</v>
      </c>
      <c r="M199" s="56"/>
      <c r="O199" s="56">
        <v>24</v>
      </c>
      <c r="P199" s="57"/>
      <c r="Q199" s="56">
        <v>36</v>
      </c>
      <c r="R199" s="56">
        <f t="shared" si="152"/>
        <v>116994.39194277162</v>
      </c>
      <c r="S199" s="56">
        <f t="shared" si="153"/>
        <v>115644.78465124108</v>
      </c>
      <c r="T199" s="56"/>
      <c r="V199" s="56">
        <v>57</v>
      </c>
      <c r="W199" s="57"/>
      <c r="X199" s="56">
        <v>36</v>
      </c>
      <c r="Y199" s="58">
        <f t="shared" si="154"/>
        <v>3124301.9071024223</v>
      </c>
      <c r="Z199" s="58">
        <f t="shared" si="155"/>
        <v>3087766.2618324137</v>
      </c>
      <c r="AA199" s="58"/>
    </row>
    <row r="200" spans="1:27">
      <c r="A200" s="56">
        <v>24</v>
      </c>
      <c r="B200" s="57">
        <f>B188*1.05</f>
        <v>3241.3500000000004</v>
      </c>
      <c r="C200" s="56">
        <v>37</v>
      </c>
      <c r="D200" s="56">
        <f t="shared" ref="D200:D211" si="156">($B$200+$D199)*(1+$D$163)</f>
        <v>120887.01887829497</v>
      </c>
      <c r="E200" s="56"/>
      <c r="F200" s="57"/>
      <c r="H200" s="56">
        <v>27</v>
      </c>
      <c r="I200" s="57">
        <f>I188*1.05</f>
        <v>3241.3500000000004</v>
      </c>
      <c r="J200" s="56">
        <v>37</v>
      </c>
      <c r="K200" s="56">
        <f t="shared" ref="K200:K211" si="157">($I$200+$K199)*(1+$K$163)</f>
        <v>120887.01887829497</v>
      </c>
      <c r="L200" s="56"/>
      <c r="M200" s="57"/>
      <c r="O200" s="56">
        <v>25</v>
      </c>
      <c r="P200" s="57">
        <f>P188*1.05</f>
        <v>3241.3500000000004</v>
      </c>
      <c r="Q200" s="56">
        <v>37</v>
      </c>
      <c r="R200" s="56">
        <f t="shared" ref="R200:R211" si="158">($P$200+$R199)*(1+$R$163)</f>
        <v>120887.01887829497</v>
      </c>
      <c r="S200" s="56"/>
      <c r="T200" s="57"/>
      <c r="V200" s="56">
        <v>58</v>
      </c>
      <c r="W200" s="57">
        <v>81959.850000000006</v>
      </c>
      <c r="X200" s="56">
        <v>37</v>
      </c>
      <c r="Y200" s="58">
        <f t="shared" ref="Y200:Y211" si="159">($Y199+$W$200)*(1+$Y$163)</f>
        <v>3232980.6050782758</v>
      </c>
      <c r="Z200" s="58"/>
      <c r="AA200" s="58"/>
    </row>
    <row r="201" spans="1:27">
      <c r="A201" s="56">
        <v>24</v>
      </c>
      <c r="B201" s="57"/>
      <c r="C201" s="56">
        <v>38</v>
      </c>
      <c r="D201" s="56">
        <f t="shared" si="156"/>
        <v>124800.73087638573</v>
      </c>
      <c r="E201" s="57"/>
      <c r="F201" s="57"/>
      <c r="H201" s="56">
        <v>27</v>
      </c>
      <c r="I201" s="57"/>
      <c r="J201" s="56">
        <v>38</v>
      </c>
      <c r="K201" s="56">
        <f t="shared" si="157"/>
        <v>124800.73087638573</v>
      </c>
      <c r="L201" s="57"/>
      <c r="M201" s="57"/>
      <c r="O201" s="56">
        <v>25</v>
      </c>
      <c r="P201" s="57"/>
      <c r="Q201" s="56">
        <v>38</v>
      </c>
      <c r="R201" s="56">
        <f t="shared" si="158"/>
        <v>124800.73087638573</v>
      </c>
      <c r="S201" s="57"/>
      <c r="T201" s="57"/>
      <c r="V201" s="56">
        <v>58</v>
      </c>
      <c r="W201" s="57"/>
      <c r="X201" s="56">
        <v>38</v>
      </c>
      <c r="Y201" s="58">
        <f t="shared" si="159"/>
        <v>3342564.9588705949</v>
      </c>
      <c r="Z201" s="58"/>
      <c r="AA201" s="58"/>
    </row>
    <row r="202" spans="1:27">
      <c r="A202" s="56">
        <v>24</v>
      </c>
      <c r="B202" s="57"/>
      <c r="C202" s="56">
        <v>39</v>
      </c>
      <c r="D202" s="56">
        <f t="shared" si="156"/>
        <v>128735.64214779949</v>
      </c>
      <c r="E202" s="57"/>
      <c r="F202" s="57"/>
      <c r="H202" s="56">
        <v>27</v>
      </c>
      <c r="I202" s="57"/>
      <c r="J202" s="56">
        <v>39</v>
      </c>
      <c r="K202" s="56">
        <f t="shared" si="157"/>
        <v>128735.64214779949</v>
      </c>
      <c r="L202" s="57"/>
      <c r="M202" s="57"/>
      <c r="O202" s="56">
        <v>25</v>
      </c>
      <c r="P202" s="57"/>
      <c r="Q202" s="56">
        <v>39</v>
      </c>
      <c r="R202" s="56">
        <f t="shared" si="158"/>
        <v>128735.64214779949</v>
      </c>
      <c r="S202" s="57"/>
      <c r="T202" s="57"/>
      <c r="V202" s="56">
        <v>58</v>
      </c>
      <c r="W202" s="57"/>
      <c r="X202" s="56">
        <v>39</v>
      </c>
      <c r="Y202" s="58">
        <f t="shared" si="159"/>
        <v>3453062.5156111834</v>
      </c>
      <c r="Z202" s="58"/>
      <c r="AA202" s="58"/>
    </row>
    <row r="203" spans="1:27">
      <c r="A203" s="56">
        <v>24</v>
      </c>
      <c r="B203" s="57"/>
      <c r="C203" s="56">
        <v>40</v>
      </c>
      <c r="D203" s="56">
        <f t="shared" si="156"/>
        <v>132691.8675219334</v>
      </c>
      <c r="E203" s="57"/>
      <c r="F203" s="57"/>
      <c r="H203" s="56">
        <v>27</v>
      </c>
      <c r="I203" s="57"/>
      <c r="J203" s="56">
        <v>40</v>
      </c>
      <c r="K203" s="56">
        <f t="shared" si="157"/>
        <v>132691.8675219334</v>
      </c>
      <c r="L203" s="57"/>
      <c r="M203" s="57"/>
      <c r="O203" s="56">
        <v>25</v>
      </c>
      <c r="P203" s="57"/>
      <c r="Q203" s="56">
        <v>40</v>
      </c>
      <c r="R203" s="56">
        <f t="shared" si="158"/>
        <v>132691.8675219334</v>
      </c>
      <c r="S203" s="57"/>
      <c r="T203" s="57"/>
      <c r="V203" s="56">
        <v>58</v>
      </c>
      <c r="W203" s="57"/>
      <c r="X203" s="56">
        <v>40</v>
      </c>
      <c r="Y203" s="58">
        <f t="shared" si="159"/>
        <v>3564480.8853246099</v>
      </c>
      <c r="Z203" s="58"/>
      <c r="AA203" s="58"/>
    </row>
    <row r="204" spans="1:27">
      <c r="A204" s="56">
        <v>24</v>
      </c>
      <c r="B204" s="57"/>
      <c r="C204" s="56">
        <v>41</v>
      </c>
      <c r="D204" s="56">
        <f t="shared" si="156"/>
        <v>136669.5224501772</v>
      </c>
      <c r="E204" s="57"/>
      <c r="F204" s="57"/>
      <c r="H204" s="56">
        <v>27</v>
      </c>
      <c r="I204" s="57"/>
      <c r="J204" s="56">
        <v>41</v>
      </c>
      <c r="K204" s="56">
        <f t="shared" si="157"/>
        <v>136669.5224501772</v>
      </c>
      <c r="L204" s="57"/>
      <c r="M204" s="57"/>
      <c r="O204" s="56">
        <v>25</v>
      </c>
      <c r="P204" s="57"/>
      <c r="Q204" s="56">
        <v>41</v>
      </c>
      <c r="R204" s="56">
        <f t="shared" si="158"/>
        <v>136669.5224501772</v>
      </c>
      <c r="S204" s="57"/>
      <c r="T204" s="57"/>
      <c r="V204" s="56">
        <v>58</v>
      </c>
      <c r="W204" s="57"/>
      <c r="X204" s="56">
        <v>41</v>
      </c>
      <c r="Y204" s="58">
        <f t="shared" si="159"/>
        <v>3676827.7414523149</v>
      </c>
      <c r="Z204" s="58"/>
      <c r="AA204" s="58"/>
    </row>
    <row r="205" spans="1:27">
      <c r="A205" s="56">
        <v>24</v>
      </c>
      <c r="B205" s="57"/>
      <c r="C205" s="56">
        <v>42</v>
      </c>
      <c r="D205" s="56">
        <f t="shared" si="156"/>
        <v>140668.72300928232</v>
      </c>
      <c r="E205" s="57"/>
      <c r="F205" s="57"/>
      <c r="H205" s="56">
        <v>27</v>
      </c>
      <c r="I205" s="57"/>
      <c r="J205" s="56">
        <v>42</v>
      </c>
      <c r="K205" s="56">
        <f t="shared" si="157"/>
        <v>140668.72300928232</v>
      </c>
      <c r="L205" s="57"/>
      <c r="M205" s="57"/>
      <c r="O205" s="56">
        <v>25</v>
      </c>
      <c r="P205" s="57"/>
      <c r="Q205" s="56">
        <v>42</v>
      </c>
      <c r="R205" s="56">
        <f t="shared" si="158"/>
        <v>140668.72300928232</v>
      </c>
      <c r="S205" s="57"/>
      <c r="T205" s="57"/>
      <c r="V205" s="56">
        <v>58</v>
      </c>
      <c r="W205" s="57"/>
      <c r="X205" s="56">
        <v>42</v>
      </c>
      <c r="Y205" s="58">
        <f t="shared" si="159"/>
        <v>3790110.8213810842</v>
      </c>
      <c r="Z205" s="58"/>
      <c r="AA205" s="58"/>
    </row>
    <row r="206" spans="1:27">
      <c r="A206" s="56">
        <v>24</v>
      </c>
      <c r="B206" s="57"/>
      <c r="C206" s="56">
        <v>43</v>
      </c>
      <c r="D206" s="56">
        <f t="shared" si="156"/>
        <v>144689.58590474926</v>
      </c>
      <c r="E206" s="57"/>
      <c r="F206" s="57"/>
      <c r="H206" s="56">
        <v>27</v>
      </c>
      <c r="I206" s="57"/>
      <c r="J206" s="56">
        <v>43</v>
      </c>
      <c r="K206" s="56">
        <f t="shared" si="157"/>
        <v>144689.58590474926</v>
      </c>
      <c r="L206" s="57"/>
      <c r="M206" s="57"/>
      <c r="O206" s="56">
        <v>25</v>
      </c>
      <c r="P206" s="57"/>
      <c r="Q206" s="56">
        <v>43</v>
      </c>
      <c r="R206" s="56">
        <f t="shared" si="158"/>
        <v>144689.58590474926</v>
      </c>
      <c r="S206" s="57"/>
      <c r="T206" s="57"/>
      <c r="V206" s="56">
        <v>58</v>
      </c>
      <c r="W206" s="57"/>
      <c r="X206" s="56">
        <v>43</v>
      </c>
      <c r="Y206" s="58">
        <f t="shared" si="159"/>
        <v>3904337.9269759264</v>
      </c>
      <c r="Z206" s="58"/>
      <c r="AA206" s="58"/>
    </row>
    <row r="207" spans="1:27">
      <c r="A207" s="56">
        <v>24</v>
      </c>
      <c r="B207" s="57"/>
      <c r="C207" s="56">
        <v>44</v>
      </c>
      <c r="D207" s="56">
        <f t="shared" si="156"/>
        <v>148732.2284742333</v>
      </c>
      <c r="E207" s="57"/>
      <c r="F207" s="57"/>
      <c r="H207" s="56">
        <v>27</v>
      </c>
      <c r="I207" s="57"/>
      <c r="J207" s="56">
        <v>44</v>
      </c>
      <c r="K207" s="56">
        <f t="shared" si="157"/>
        <v>148732.2284742333</v>
      </c>
      <c r="L207" s="57"/>
      <c r="M207" s="57"/>
      <c r="O207" s="56">
        <v>25</v>
      </c>
      <c r="P207" s="57"/>
      <c r="Q207" s="56">
        <v>44</v>
      </c>
      <c r="R207" s="56">
        <f t="shared" si="158"/>
        <v>148732.2284742333</v>
      </c>
      <c r="S207" s="57"/>
      <c r="T207" s="57"/>
      <c r="V207" s="56">
        <v>58</v>
      </c>
      <c r="W207" s="57"/>
      <c r="X207" s="56">
        <v>44</v>
      </c>
      <c r="Y207" s="58">
        <f t="shared" si="159"/>
        <v>4019516.9251173926</v>
      </c>
      <c r="Z207" s="58"/>
      <c r="AA207" s="58"/>
    </row>
    <row r="208" spans="1:27">
      <c r="A208" s="56">
        <v>24</v>
      </c>
      <c r="B208" s="57"/>
      <c r="C208" s="56">
        <v>45</v>
      </c>
      <c r="D208" s="56">
        <f t="shared" si="156"/>
        <v>152796.76869096872</v>
      </c>
      <c r="E208" s="57"/>
      <c r="F208" s="57"/>
      <c r="H208" s="56">
        <v>27</v>
      </c>
      <c r="I208" s="57"/>
      <c r="J208" s="56">
        <v>45</v>
      </c>
      <c r="K208" s="56">
        <f t="shared" si="157"/>
        <v>152796.76869096872</v>
      </c>
      <c r="L208" s="57"/>
      <c r="M208" s="57"/>
      <c r="O208" s="56">
        <v>25</v>
      </c>
      <c r="P208" s="57"/>
      <c r="Q208" s="56">
        <v>45</v>
      </c>
      <c r="R208" s="56">
        <f t="shared" si="158"/>
        <v>152796.76869096872</v>
      </c>
      <c r="S208" s="57"/>
      <c r="T208" s="57"/>
      <c r="V208" s="56">
        <v>58</v>
      </c>
      <c r="W208" s="57"/>
      <c r="X208" s="56">
        <v>45</v>
      </c>
      <c r="Y208" s="58">
        <f t="shared" si="159"/>
        <v>4135655.748243371</v>
      </c>
      <c r="Z208" s="58"/>
      <c r="AA208" s="58"/>
    </row>
    <row r="209" spans="1:27">
      <c r="A209" s="56">
        <v>24</v>
      </c>
      <c r="B209" s="57"/>
      <c r="C209" s="56">
        <v>46</v>
      </c>
      <c r="D209" s="56">
        <f t="shared" si="156"/>
        <v>156883.32516721147</v>
      </c>
      <c r="E209" s="57"/>
      <c r="F209" s="57"/>
      <c r="H209" s="56">
        <v>27</v>
      </c>
      <c r="I209" s="57"/>
      <c r="J209" s="56">
        <v>46</v>
      </c>
      <c r="K209" s="56">
        <f t="shared" si="157"/>
        <v>156883.32516721147</v>
      </c>
      <c r="L209" s="57"/>
      <c r="M209" s="57"/>
      <c r="O209" s="56">
        <v>25</v>
      </c>
      <c r="P209" s="57"/>
      <c r="Q209" s="56">
        <v>46</v>
      </c>
      <c r="R209" s="56">
        <f t="shared" si="158"/>
        <v>156883.32516721147</v>
      </c>
      <c r="S209" s="57"/>
      <c r="T209" s="57"/>
      <c r="V209" s="56">
        <v>58</v>
      </c>
      <c r="W209" s="57"/>
      <c r="X209" s="56">
        <v>46</v>
      </c>
      <c r="Y209" s="58">
        <f t="shared" si="159"/>
        <v>4252762.394895399</v>
      </c>
      <c r="Z209" s="58"/>
      <c r="AA209" s="58"/>
    </row>
    <row r="210" spans="1:27">
      <c r="A210" s="56">
        <v>24</v>
      </c>
      <c r="B210" s="57"/>
      <c r="C210" s="56">
        <v>47</v>
      </c>
      <c r="D210" s="56">
        <f t="shared" si="156"/>
        <v>160992.01715770052</v>
      </c>
      <c r="E210" s="57"/>
      <c r="F210" s="57"/>
      <c r="H210" s="56">
        <v>27</v>
      </c>
      <c r="I210" s="57"/>
      <c r="J210" s="56">
        <v>47</v>
      </c>
      <c r="K210" s="56">
        <f t="shared" si="157"/>
        <v>160992.01715770052</v>
      </c>
      <c r="L210" s="57"/>
      <c r="M210" s="57"/>
      <c r="O210" s="56">
        <v>25</v>
      </c>
      <c r="P210" s="57"/>
      <c r="Q210" s="56">
        <v>47</v>
      </c>
      <c r="R210" s="56">
        <f t="shared" si="158"/>
        <v>160992.01715770052</v>
      </c>
      <c r="S210" s="57"/>
      <c r="T210" s="57"/>
      <c r="V210" s="56">
        <v>58</v>
      </c>
      <c r="W210" s="57"/>
      <c r="X210" s="56">
        <v>47</v>
      </c>
      <c r="Y210" s="58">
        <f t="shared" si="159"/>
        <v>4370844.9302695272</v>
      </c>
      <c r="Z210" s="58"/>
      <c r="AA210" s="58"/>
    </row>
    <row r="211" spans="1:27">
      <c r="A211" s="56">
        <v>24</v>
      </c>
      <c r="B211" s="57"/>
      <c r="C211" s="56">
        <v>48</v>
      </c>
      <c r="D211" s="56">
        <f t="shared" si="156"/>
        <v>165122.96456313806</v>
      </c>
      <c r="E211" s="57"/>
      <c r="F211" s="57"/>
      <c r="H211" s="56">
        <v>27</v>
      </c>
      <c r="I211" s="57"/>
      <c r="J211" s="56">
        <v>48</v>
      </c>
      <c r="K211" s="56">
        <f t="shared" si="157"/>
        <v>165122.96456313806</v>
      </c>
      <c r="L211" s="57"/>
      <c r="M211" s="57"/>
      <c r="O211" s="56">
        <v>25</v>
      </c>
      <c r="P211" s="57"/>
      <c r="Q211" s="56">
        <v>48</v>
      </c>
      <c r="R211" s="56">
        <f t="shared" si="158"/>
        <v>165122.96456313806</v>
      </c>
      <c r="S211" s="57"/>
      <c r="T211" s="57"/>
      <c r="V211" s="56">
        <v>58</v>
      </c>
      <c r="W211" s="57"/>
      <c r="X211" s="56">
        <v>48</v>
      </c>
      <c r="Y211" s="58">
        <f t="shared" si="159"/>
        <v>4489911.4867717726</v>
      </c>
      <c r="Z211" s="58"/>
      <c r="AA211" s="58"/>
    </row>
    <row r="212" spans="1:27">
      <c r="A212" s="40"/>
      <c r="D212" s="40"/>
    </row>
  </sheetData>
  <mergeCells count="18">
    <mergeCell ref="A53:C53"/>
    <mergeCell ref="H53:J53"/>
    <mergeCell ref="Y53:AA53"/>
    <mergeCell ref="H161:J161"/>
    <mergeCell ref="O161:Q161"/>
    <mergeCell ref="V161:AA161"/>
    <mergeCell ref="O53:Q53"/>
    <mergeCell ref="V53:X53"/>
    <mergeCell ref="A107:C107"/>
    <mergeCell ref="H107:J107"/>
    <mergeCell ref="O107:Q107"/>
    <mergeCell ref="V107:X107"/>
    <mergeCell ref="A161:C161"/>
    <mergeCell ref="A1:F1"/>
    <mergeCell ref="H1:J1"/>
    <mergeCell ref="O1:Q1"/>
    <mergeCell ref="V1:X1"/>
    <mergeCell ref="Y1:AA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20"/>
  <sheetViews>
    <sheetView workbookViewId="0"/>
  </sheetViews>
  <sheetFormatPr defaultColWidth="14.42578125" defaultRowHeight="15.75" customHeight="1"/>
  <cols>
    <col min="1" max="1" width="20.28515625" customWidth="1"/>
    <col min="9" max="9" width="22" customWidth="1"/>
    <col min="13" max="13" width="19.28515625" customWidth="1"/>
  </cols>
  <sheetData>
    <row r="1" spans="1:13">
      <c r="A1" s="40" t="s">
        <v>3</v>
      </c>
      <c r="B1" s="40" t="s">
        <v>88</v>
      </c>
      <c r="C1" s="40" t="s">
        <v>89</v>
      </c>
      <c r="D1" s="40" t="s">
        <v>89</v>
      </c>
      <c r="E1" s="40" t="s">
        <v>89</v>
      </c>
    </row>
    <row r="2" spans="1:13">
      <c r="C2" s="40">
        <v>4</v>
      </c>
      <c r="D2" s="40">
        <v>3</v>
      </c>
      <c r="E2" s="40">
        <v>2</v>
      </c>
    </row>
    <row r="3" spans="1:13">
      <c r="A3" s="59">
        <v>2800.0000000000005</v>
      </c>
      <c r="B3" s="40">
        <v>2</v>
      </c>
      <c r="C3" s="39">
        <f t="shared" ref="C3:C67" si="0">(1.75*B3)+(0.75*$C$2)</f>
        <v>6.5</v>
      </c>
      <c r="D3" s="39">
        <f t="shared" ref="D3:D67" si="1">(1.75*B3)+(0.75*$D$2)</f>
        <v>5.75</v>
      </c>
      <c r="E3" s="39">
        <f t="shared" ref="E3:E67" si="2">(1.75*B3)+(0.75*$E$2)</f>
        <v>5</v>
      </c>
      <c r="F3" s="1"/>
      <c r="G3" s="1" t="s">
        <v>90</v>
      </c>
      <c r="H3" s="1" t="s">
        <v>91</v>
      </c>
      <c r="I3" s="1"/>
      <c r="J3" s="1"/>
      <c r="M3" s="59"/>
    </row>
    <row r="4" spans="1:13">
      <c r="A4" s="59">
        <v>2800.0000000000005</v>
      </c>
      <c r="B4" s="40">
        <v>2</v>
      </c>
      <c r="C4" s="39">
        <f t="shared" si="0"/>
        <v>6.5</v>
      </c>
      <c r="D4" s="39">
        <f t="shared" si="1"/>
        <v>5.75</v>
      </c>
      <c r="E4" s="39">
        <f t="shared" si="2"/>
        <v>5</v>
      </c>
      <c r="G4" s="1" t="s">
        <v>92</v>
      </c>
      <c r="H4" s="1">
        <v>4</v>
      </c>
      <c r="M4" s="59"/>
    </row>
    <row r="5" spans="1:13">
      <c r="A5" s="59">
        <v>2800.0000000000005</v>
      </c>
      <c r="B5" s="40">
        <v>2</v>
      </c>
      <c r="C5" s="39">
        <f t="shared" si="0"/>
        <v>6.5</v>
      </c>
      <c r="D5" s="39">
        <f t="shared" si="1"/>
        <v>5.75</v>
      </c>
      <c r="E5" s="39">
        <f t="shared" si="2"/>
        <v>5</v>
      </c>
      <c r="G5" s="1" t="s">
        <v>93</v>
      </c>
      <c r="H5" s="1">
        <v>3</v>
      </c>
      <c r="M5" s="59"/>
    </row>
    <row r="6" spans="1:13">
      <c r="A6" s="59">
        <v>2800.0000000000005</v>
      </c>
      <c r="B6" s="40">
        <v>2</v>
      </c>
      <c r="C6" s="39">
        <f t="shared" si="0"/>
        <v>6.5</v>
      </c>
      <c r="D6" s="39">
        <f t="shared" si="1"/>
        <v>5.75</v>
      </c>
      <c r="E6" s="39">
        <f t="shared" si="2"/>
        <v>5</v>
      </c>
      <c r="G6" s="1" t="s">
        <v>94</v>
      </c>
      <c r="H6" s="1">
        <v>2</v>
      </c>
      <c r="M6" s="59"/>
    </row>
    <row r="7" spans="1:13">
      <c r="A7" s="59">
        <v>2800.0000000000005</v>
      </c>
      <c r="B7" s="40">
        <v>2</v>
      </c>
      <c r="C7" s="39">
        <f t="shared" si="0"/>
        <v>6.5</v>
      </c>
      <c r="D7" s="39">
        <f t="shared" si="1"/>
        <v>5.75</v>
      </c>
      <c r="E7" s="39">
        <f t="shared" si="2"/>
        <v>5</v>
      </c>
      <c r="K7" s="1"/>
      <c r="M7" s="59"/>
    </row>
    <row r="8" spans="1:13">
      <c r="A8" s="59">
        <v>3500.0000000000005</v>
      </c>
      <c r="B8" s="40">
        <v>2</v>
      </c>
      <c r="C8" s="39">
        <f t="shared" si="0"/>
        <v>6.5</v>
      </c>
      <c r="D8" s="39">
        <f t="shared" si="1"/>
        <v>5.75</v>
      </c>
      <c r="E8" s="39">
        <f t="shared" si="2"/>
        <v>5</v>
      </c>
      <c r="K8" s="1"/>
      <c r="M8" s="59"/>
    </row>
    <row r="9" spans="1:13">
      <c r="A9" s="59">
        <v>3500.0000000000005</v>
      </c>
      <c r="B9" s="40">
        <v>2</v>
      </c>
      <c r="C9" s="39">
        <f t="shared" si="0"/>
        <v>6.5</v>
      </c>
      <c r="D9" s="39">
        <f t="shared" si="1"/>
        <v>5.75</v>
      </c>
      <c r="E9" s="39">
        <f t="shared" si="2"/>
        <v>5</v>
      </c>
      <c r="K9" s="1"/>
      <c r="M9" s="59"/>
    </row>
    <row r="10" spans="1:13">
      <c r="A10" s="59">
        <v>3500.0000000000005</v>
      </c>
      <c r="B10" s="40">
        <v>2</v>
      </c>
      <c r="C10" s="39">
        <f t="shared" si="0"/>
        <v>6.5</v>
      </c>
      <c r="D10" s="39">
        <f t="shared" si="1"/>
        <v>5.75</v>
      </c>
      <c r="E10" s="39">
        <f t="shared" si="2"/>
        <v>5</v>
      </c>
      <c r="K10" s="1"/>
      <c r="M10" s="59"/>
    </row>
    <row r="11" spans="1:13">
      <c r="A11" s="59">
        <v>3663.3333333333335</v>
      </c>
      <c r="B11" s="40">
        <v>2</v>
      </c>
      <c r="C11" s="39">
        <f t="shared" si="0"/>
        <v>6.5</v>
      </c>
      <c r="D11" s="39">
        <f t="shared" si="1"/>
        <v>5.75</v>
      </c>
      <c r="E11" s="39">
        <f t="shared" si="2"/>
        <v>5</v>
      </c>
      <c r="K11" s="1"/>
      <c r="M11" s="59"/>
    </row>
    <row r="12" spans="1:13">
      <c r="A12" s="59">
        <v>3663.3333333333335</v>
      </c>
      <c r="B12" s="40">
        <v>2</v>
      </c>
      <c r="C12" s="39">
        <f t="shared" si="0"/>
        <v>6.5</v>
      </c>
      <c r="D12" s="39">
        <f t="shared" si="1"/>
        <v>5.75</v>
      </c>
      <c r="E12" s="39">
        <f t="shared" si="2"/>
        <v>5</v>
      </c>
      <c r="K12" s="1"/>
      <c r="M12" s="59"/>
    </row>
    <row r="13" spans="1:13">
      <c r="A13" s="59">
        <v>3663.3333333333335</v>
      </c>
      <c r="B13" s="40">
        <v>2</v>
      </c>
      <c r="C13" s="39">
        <f t="shared" si="0"/>
        <v>6.5</v>
      </c>
      <c r="D13" s="39">
        <f t="shared" si="1"/>
        <v>5.75</v>
      </c>
      <c r="E13" s="39">
        <f t="shared" si="2"/>
        <v>5</v>
      </c>
      <c r="K13" s="1"/>
      <c r="M13" s="59"/>
    </row>
    <row r="14" spans="1:13">
      <c r="A14" s="59">
        <v>3920.0000000000005</v>
      </c>
      <c r="B14" s="40">
        <v>2</v>
      </c>
      <c r="C14" s="39">
        <f t="shared" si="0"/>
        <v>6.5</v>
      </c>
      <c r="D14" s="39">
        <f t="shared" si="1"/>
        <v>5.75</v>
      </c>
      <c r="E14" s="39">
        <f t="shared" si="2"/>
        <v>5</v>
      </c>
      <c r="K14" s="1"/>
      <c r="M14" s="59"/>
    </row>
    <row r="15" spans="1:13">
      <c r="A15" s="59">
        <v>3920.0000000000005</v>
      </c>
      <c r="B15" s="40">
        <v>2</v>
      </c>
      <c r="C15" s="39">
        <f t="shared" si="0"/>
        <v>6.5</v>
      </c>
      <c r="D15" s="39">
        <f t="shared" si="1"/>
        <v>5.75</v>
      </c>
      <c r="E15" s="39">
        <f t="shared" si="2"/>
        <v>5</v>
      </c>
      <c r="K15" s="1"/>
      <c r="M15" s="59"/>
    </row>
    <row r="16" spans="1:13">
      <c r="A16" s="59">
        <v>3920.0000000000005</v>
      </c>
      <c r="B16" s="40">
        <v>2</v>
      </c>
      <c r="C16" s="39">
        <f t="shared" si="0"/>
        <v>6.5</v>
      </c>
      <c r="D16" s="39">
        <f t="shared" si="1"/>
        <v>5.75</v>
      </c>
      <c r="E16" s="39">
        <f t="shared" si="2"/>
        <v>5</v>
      </c>
      <c r="K16" s="1"/>
      <c r="M16" s="59"/>
    </row>
    <row r="17" spans="1:13">
      <c r="A17" s="59">
        <v>3920.0000000000005</v>
      </c>
      <c r="B17" s="40">
        <v>2</v>
      </c>
      <c r="C17" s="39">
        <f t="shared" si="0"/>
        <v>6.5</v>
      </c>
      <c r="D17" s="39">
        <f t="shared" si="1"/>
        <v>5.75</v>
      </c>
      <c r="E17" s="39">
        <f t="shared" si="2"/>
        <v>5</v>
      </c>
      <c r="M17" s="59"/>
    </row>
    <row r="18" spans="1:13">
      <c r="A18" s="59">
        <v>3920.0000000000005</v>
      </c>
      <c r="B18" s="40">
        <v>2</v>
      </c>
      <c r="C18" s="39">
        <f t="shared" si="0"/>
        <v>6.5</v>
      </c>
      <c r="D18" s="39">
        <f t="shared" si="1"/>
        <v>5.75</v>
      </c>
      <c r="E18" s="39">
        <f t="shared" si="2"/>
        <v>5</v>
      </c>
      <c r="M18" s="59"/>
    </row>
    <row r="19" spans="1:13">
      <c r="A19" s="59">
        <v>4060.0000000000005</v>
      </c>
      <c r="B19" s="40">
        <v>2</v>
      </c>
      <c r="C19" s="39">
        <f t="shared" si="0"/>
        <v>6.5</v>
      </c>
      <c r="D19" s="39">
        <f t="shared" si="1"/>
        <v>5.75</v>
      </c>
      <c r="E19" s="39">
        <f t="shared" si="2"/>
        <v>5</v>
      </c>
      <c r="M19" s="59"/>
    </row>
    <row r="20" spans="1:13">
      <c r="A20" s="59">
        <v>4060.0000000000005</v>
      </c>
      <c r="B20" s="40">
        <v>2</v>
      </c>
      <c r="C20" s="39">
        <f t="shared" si="0"/>
        <v>6.5</v>
      </c>
      <c r="D20" s="39">
        <f t="shared" si="1"/>
        <v>5.75</v>
      </c>
      <c r="E20" s="39">
        <f t="shared" si="2"/>
        <v>5</v>
      </c>
      <c r="M20" s="59"/>
    </row>
    <row r="21" spans="1:13">
      <c r="A21" s="59">
        <v>4160</v>
      </c>
      <c r="B21" s="40">
        <v>2</v>
      </c>
      <c r="C21" s="39">
        <f t="shared" si="0"/>
        <v>6.5</v>
      </c>
      <c r="D21" s="39">
        <f t="shared" si="1"/>
        <v>5.75</v>
      </c>
      <c r="E21" s="39">
        <f t="shared" si="2"/>
        <v>5</v>
      </c>
      <c r="M21" s="59"/>
    </row>
    <row r="22" spans="1:13">
      <c r="A22" s="59">
        <v>4293.333333333333</v>
      </c>
      <c r="B22" s="40">
        <v>2</v>
      </c>
      <c r="C22" s="39">
        <f t="shared" si="0"/>
        <v>6.5</v>
      </c>
      <c r="D22" s="39">
        <f t="shared" si="1"/>
        <v>5.75</v>
      </c>
      <c r="E22" s="39">
        <f t="shared" si="2"/>
        <v>5</v>
      </c>
      <c r="M22" s="59"/>
    </row>
    <row r="23" spans="1:13">
      <c r="A23" s="59">
        <v>4410</v>
      </c>
      <c r="B23" s="40">
        <v>2</v>
      </c>
      <c r="C23" s="39">
        <f t="shared" si="0"/>
        <v>6.5</v>
      </c>
      <c r="D23" s="39">
        <f t="shared" si="1"/>
        <v>5.75</v>
      </c>
      <c r="E23" s="39">
        <f t="shared" si="2"/>
        <v>5</v>
      </c>
      <c r="M23" s="59"/>
    </row>
    <row r="24" spans="1:13">
      <c r="A24" s="59">
        <v>4410</v>
      </c>
      <c r="B24" s="40">
        <v>2</v>
      </c>
      <c r="C24" s="39">
        <f t="shared" si="0"/>
        <v>6.5</v>
      </c>
      <c r="D24" s="39">
        <f t="shared" si="1"/>
        <v>5.75</v>
      </c>
      <c r="E24" s="39">
        <f t="shared" si="2"/>
        <v>5</v>
      </c>
      <c r="M24" s="59"/>
    </row>
    <row r="25" spans="1:13">
      <c r="A25" s="59">
        <v>4433.333333333333</v>
      </c>
      <c r="B25" s="40">
        <v>2</v>
      </c>
      <c r="C25" s="39">
        <f t="shared" si="0"/>
        <v>6.5</v>
      </c>
      <c r="D25" s="39">
        <f t="shared" si="1"/>
        <v>5.75</v>
      </c>
      <c r="E25" s="39">
        <f t="shared" si="2"/>
        <v>5</v>
      </c>
      <c r="M25" s="59"/>
    </row>
    <row r="26" spans="1:13">
      <c r="A26" s="59">
        <v>4433.333333333333</v>
      </c>
      <c r="B26" s="40">
        <v>2</v>
      </c>
      <c r="C26" s="39">
        <f t="shared" si="0"/>
        <v>6.5</v>
      </c>
      <c r="D26" s="39">
        <f t="shared" si="1"/>
        <v>5.75</v>
      </c>
      <c r="E26" s="39">
        <f t="shared" si="2"/>
        <v>5</v>
      </c>
      <c r="M26" s="59"/>
    </row>
    <row r="27" spans="1:13">
      <c r="A27" s="59">
        <v>4433.333333333333</v>
      </c>
      <c r="B27" s="40">
        <v>2</v>
      </c>
      <c r="C27" s="39">
        <f t="shared" si="0"/>
        <v>6.5</v>
      </c>
      <c r="D27" s="39">
        <f t="shared" si="1"/>
        <v>5.75</v>
      </c>
      <c r="E27" s="39">
        <f t="shared" si="2"/>
        <v>5</v>
      </c>
      <c r="M27" s="59"/>
    </row>
    <row r="28" spans="1:13">
      <c r="A28" s="59">
        <v>4433.333333333333</v>
      </c>
      <c r="B28" s="40">
        <v>2</v>
      </c>
      <c r="C28" s="39">
        <f t="shared" si="0"/>
        <v>6.5</v>
      </c>
      <c r="D28" s="39">
        <f t="shared" si="1"/>
        <v>5.75</v>
      </c>
      <c r="E28" s="39">
        <f t="shared" si="2"/>
        <v>5</v>
      </c>
      <c r="M28" s="59"/>
    </row>
    <row r="29" spans="1:13">
      <c r="A29" s="59">
        <v>4433.333333333333</v>
      </c>
      <c r="B29" s="40">
        <v>2</v>
      </c>
      <c r="C29" s="39">
        <f t="shared" si="0"/>
        <v>6.5</v>
      </c>
      <c r="D29" s="39">
        <f t="shared" si="1"/>
        <v>5.75</v>
      </c>
      <c r="E29" s="39">
        <f t="shared" si="2"/>
        <v>5</v>
      </c>
      <c r="M29" s="59"/>
    </row>
    <row r="30" spans="1:13">
      <c r="A30" s="59">
        <v>4440</v>
      </c>
      <c r="B30" s="40">
        <v>2</v>
      </c>
      <c r="C30" s="39">
        <f t="shared" si="0"/>
        <v>6.5</v>
      </c>
      <c r="D30" s="39">
        <f t="shared" si="1"/>
        <v>5.75</v>
      </c>
      <c r="E30" s="39">
        <f t="shared" si="2"/>
        <v>5</v>
      </c>
      <c r="M30" s="59"/>
    </row>
    <row r="31" spans="1:13">
      <c r="A31" s="59">
        <v>5000</v>
      </c>
      <c r="B31" s="40">
        <v>2</v>
      </c>
      <c r="C31" s="39">
        <f t="shared" si="0"/>
        <v>6.5</v>
      </c>
      <c r="D31" s="39">
        <f t="shared" si="1"/>
        <v>5.75</v>
      </c>
      <c r="E31" s="39">
        <f t="shared" si="2"/>
        <v>5</v>
      </c>
      <c r="M31" s="59"/>
    </row>
    <row r="32" spans="1:13">
      <c r="A32" s="59">
        <v>6000</v>
      </c>
      <c r="B32" s="40">
        <v>2</v>
      </c>
      <c r="C32" s="39">
        <f t="shared" si="0"/>
        <v>6.5</v>
      </c>
      <c r="D32" s="39">
        <f t="shared" si="1"/>
        <v>5.75</v>
      </c>
      <c r="E32" s="39">
        <f t="shared" si="2"/>
        <v>5</v>
      </c>
      <c r="M32" s="59"/>
    </row>
    <row r="33" spans="1:13">
      <c r="A33" s="59">
        <v>6200</v>
      </c>
      <c r="B33" s="40">
        <v>2</v>
      </c>
      <c r="C33" s="39">
        <f t="shared" si="0"/>
        <v>6.5</v>
      </c>
      <c r="D33" s="39">
        <f t="shared" si="1"/>
        <v>5.75</v>
      </c>
      <c r="E33" s="39">
        <f t="shared" si="2"/>
        <v>5</v>
      </c>
      <c r="M33" s="59"/>
    </row>
    <row r="34" spans="1:13">
      <c r="A34" s="59">
        <v>7400</v>
      </c>
      <c r="B34" s="40">
        <v>2</v>
      </c>
      <c r="C34" s="39">
        <f t="shared" si="0"/>
        <v>6.5</v>
      </c>
      <c r="D34" s="39">
        <f t="shared" si="1"/>
        <v>5.75</v>
      </c>
      <c r="E34" s="39">
        <f t="shared" si="2"/>
        <v>5</v>
      </c>
      <c r="M34" s="59"/>
    </row>
    <row r="35" spans="1:13">
      <c r="A35" s="59">
        <v>7560</v>
      </c>
      <c r="B35" s="40">
        <v>2</v>
      </c>
      <c r="C35" s="39">
        <f t="shared" si="0"/>
        <v>6.5</v>
      </c>
      <c r="D35" s="39">
        <f t="shared" si="1"/>
        <v>5.75</v>
      </c>
      <c r="E35" s="39">
        <f t="shared" si="2"/>
        <v>5</v>
      </c>
      <c r="M35" s="59"/>
    </row>
    <row r="36" spans="1:13">
      <c r="A36" s="59">
        <v>7800</v>
      </c>
      <c r="B36" s="40">
        <v>2</v>
      </c>
      <c r="C36" s="39">
        <f t="shared" si="0"/>
        <v>6.5</v>
      </c>
      <c r="D36" s="39">
        <f t="shared" si="1"/>
        <v>5.75</v>
      </c>
      <c r="E36" s="39">
        <f t="shared" si="2"/>
        <v>5</v>
      </c>
      <c r="M36" s="59"/>
    </row>
    <row r="37" spans="1:13">
      <c r="A37" s="59">
        <v>8000</v>
      </c>
      <c r="B37" s="40">
        <v>2</v>
      </c>
      <c r="C37" s="39">
        <f t="shared" si="0"/>
        <v>6.5</v>
      </c>
      <c r="D37" s="39">
        <f t="shared" si="1"/>
        <v>5.75</v>
      </c>
      <c r="E37" s="39">
        <f t="shared" si="2"/>
        <v>5</v>
      </c>
      <c r="M37" s="59"/>
    </row>
    <row r="38" spans="1:13">
      <c r="A38" s="59">
        <v>8160</v>
      </c>
      <c r="B38" s="40">
        <v>2</v>
      </c>
      <c r="C38" s="39">
        <f t="shared" si="0"/>
        <v>6.5</v>
      </c>
      <c r="D38" s="39">
        <f t="shared" si="1"/>
        <v>5.75</v>
      </c>
      <c r="E38" s="39">
        <f t="shared" si="2"/>
        <v>5</v>
      </c>
      <c r="M38" s="59"/>
    </row>
    <row r="39" spans="1:13">
      <c r="A39" s="59">
        <v>9280</v>
      </c>
      <c r="B39" s="40">
        <v>2</v>
      </c>
      <c r="C39" s="39">
        <f t="shared" si="0"/>
        <v>6.5</v>
      </c>
      <c r="D39" s="39">
        <f t="shared" si="1"/>
        <v>5.75</v>
      </c>
      <c r="E39" s="39">
        <f t="shared" si="2"/>
        <v>5</v>
      </c>
      <c r="M39" s="59"/>
    </row>
    <row r="40" spans="1:13">
      <c r="A40" s="59">
        <v>9360</v>
      </c>
      <c r="B40" s="40">
        <v>2</v>
      </c>
      <c r="C40" s="39">
        <f t="shared" si="0"/>
        <v>6.5</v>
      </c>
      <c r="D40" s="39">
        <f t="shared" si="1"/>
        <v>5.75</v>
      </c>
      <c r="E40" s="39">
        <f t="shared" si="2"/>
        <v>5</v>
      </c>
      <c r="M40" s="59"/>
    </row>
    <row r="41" spans="1:13">
      <c r="A41" s="59">
        <v>10000</v>
      </c>
      <c r="B41" s="40">
        <v>3</v>
      </c>
      <c r="C41" s="39">
        <f t="shared" si="0"/>
        <v>8.25</v>
      </c>
      <c r="D41" s="39">
        <f t="shared" si="1"/>
        <v>7.5</v>
      </c>
      <c r="E41" s="39">
        <f t="shared" si="2"/>
        <v>6.75</v>
      </c>
      <c r="M41" s="59"/>
    </row>
    <row r="42" spans="1:13">
      <c r="A42" s="59">
        <v>10560</v>
      </c>
      <c r="B42" s="40">
        <v>3</v>
      </c>
      <c r="C42" s="39">
        <f t="shared" si="0"/>
        <v>8.25</v>
      </c>
      <c r="D42" s="39">
        <f t="shared" si="1"/>
        <v>7.5</v>
      </c>
      <c r="E42" s="39">
        <f t="shared" si="2"/>
        <v>6.75</v>
      </c>
      <c r="M42" s="59"/>
    </row>
    <row r="43" spans="1:13">
      <c r="A43" s="59">
        <v>11800</v>
      </c>
      <c r="B43" s="40">
        <v>3</v>
      </c>
      <c r="C43" s="39">
        <f t="shared" si="0"/>
        <v>8.25</v>
      </c>
      <c r="D43" s="39">
        <f t="shared" si="1"/>
        <v>7.5</v>
      </c>
      <c r="E43" s="39">
        <f t="shared" si="2"/>
        <v>6.75</v>
      </c>
      <c r="M43" s="59"/>
    </row>
    <row r="44" spans="1:13">
      <c r="A44" s="59">
        <v>11840</v>
      </c>
      <c r="B44" s="40">
        <v>3</v>
      </c>
      <c r="C44" s="39">
        <f t="shared" si="0"/>
        <v>8.25</v>
      </c>
      <c r="D44" s="39">
        <f t="shared" si="1"/>
        <v>7.5</v>
      </c>
      <c r="E44" s="39">
        <f t="shared" si="2"/>
        <v>6.75</v>
      </c>
      <c r="M44" s="59"/>
    </row>
    <row r="45" spans="1:13">
      <c r="A45" s="59">
        <v>15050</v>
      </c>
      <c r="B45" s="40">
        <v>3</v>
      </c>
      <c r="C45" s="39">
        <f t="shared" si="0"/>
        <v>8.25</v>
      </c>
      <c r="D45" s="39">
        <f t="shared" si="1"/>
        <v>7.5</v>
      </c>
      <c r="E45" s="39">
        <f t="shared" si="2"/>
        <v>6.75</v>
      </c>
      <c r="M45" s="59"/>
    </row>
    <row r="46" spans="1:13">
      <c r="A46" s="59">
        <v>15200</v>
      </c>
      <c r="B46" s="40">
        <v>3</v>
      </c>
      <c r="C46" s="39">
        <f t="shared" si="0"/>
        <v>8.25</v>
      </c>
      <c r="D46" s="39">
        <f t="shared" si="1"/>
        <v>7.5</v>
      </c>
      <c r="E46" s="39">
        <f t="shared" si="2"/>
        <v>6.75</v>
      </c>
      <c r="M46" s="59"/>
    </row>
    <row r="47" spans="1:13">
      <c r="A47" s="59">
        <v>16100</v>
      </c>
      <c r="B47" s="40">
        <v>3</v>
      </c>
      <c r="C47" s="39">
        <f t="shared" si="0"/>
        <v>8.25</v>
      </c>
      <c r="D47" s="39">
        <f t="shared" si="1"/>
        <v>7.5</v>
      </c>
      <c r="E47" s="39">
        <f t="shared" si="2"/>
        <v>6.75</v>
      </c>
      <c r="M47" s="59"/>
    </row>
    <row r="48" spans="1:13">
      <c r="A48" s="59">
        <v>17750</v>
      </c>
      <c r="B48" s="40">
        <v>3</v>
      </c>
      <c r="C48" s="39">
        <f t="shared" si="0"/>
        <v>8.25</v>
      </c>
      <c r="D48" s="39">
        <f t="shared" si="1"/>
        <v>7.5</v>
      </c>
      <c r="E48" s="39">
        <f t="shared" si="2"/>
        <v>6.75</v>
      </c>
      <c r="M48" s="59"/>
    </row>
    <row r="49" spans="1:13">
      <c r="A49" s="59">
        <v>18000</v>
      </c>
      <c r="B49" s="40">
        <v>3</v>
      </c>
      <c r="C49" s="39">
        <f t="shared" si="0"/>
        <v>8.25</v>
      </c>
      <c r="D49" s="39">
        <f t="shared" si="1"/>
        <v>7.5</v>
      </c>
      <c r="E49" s="39">
        <f t="shared" si="2"/>
        <v>6.75</v>
      </c>
      <c r="M49" s="59"/>
    </row>
    <row r="50" spans="1:13">
      <c r="A50" s="59">
        <v>18350</v>
      </c>
      <c r="B50" s="40">
        <v>3</v>
      </c>
      <c r="C50" s="39">
        <f t="shared" si="0"/>
        <v>8.25</v>
      </c>
      <c r="D50" s="39">
        <f t="shared" si="1"/>
        <v>7.5</v>
      </c>
      <c r="E50" s="39">
        <f t="shared" si="2"/>
        <v>6.75</v>
      </c>
      <c r="M50" s="59"/>
    </row>
    <row r="51" spans="1:13">
      <c r="A51" s="59">
        <v>19650</v>
      </c>
      <c r="B51" s="40">
        <v>3</v>
      </c>
      <c r="C51" s="39">
        <f t="shared" si="0"/>
        <v>8.25</v>
      </c>
      <c r="D51" s="39">
        <f t="shared" si="1"/>
        <v>7.5</v>
      </c>
      <c r="E51" s="39">
        <f t="shared" si="2"/>
        <v>6.75</v>
      </c>
      <c r="M51" s="59"/>
    </row>
    <row r="52" spans="1:13">
      <c r="A52" s="59">
        <v>20950</v>
      </c>
      <c r="B52" s="40">
        <v>3</v>
      </c>
      <c r="C52" s="39">
        <f t="shared" si="0"/>
        <v>8.25</v>
      </c>
      <c r="D52" s="39">
        <f t="shared" si="1"/>
        <v>7.5</v>
      </c>
      <c r="E52" s="39">
        <f t="shared" si="2"/>
        <v>6.75</v>
      </c>
      <c r="M52" s="59"/>
    </row>
    <row r="53" spans="1:13">
      <c r="A53" s="59">
        <v>20950</v>
      </c>
      <c r="B53" s="40">
        <v>3</v>
      </c>
      <c r="C53" s="39">
        <f t="shared" si="0"/>
        <v>8.25</v>
      </c>
      <c r="D53" s="39">
        <f t="shared" si="1"/>
        <v>7.5</v>
      </c>
      <c r="E53" s="39">
        <f t="shared" si="2"/>
        <v>6.75</v>
      </c>
      <c r="M53" s="59"/>
    </row>
    <row r="54" spans="1:13">
      <c r="A54" s="59">
        <v>21700</v>
      </c>
      <c r="B54" s="40">
        <v>3</v>
      </c>
      <c r="C54" s="39">
        <f t="shared" si="0"/>
        <v>8.25</v>
      </c>
      <c r="D54" s="39">
        <f t="shared" si="1"/>
        <v>7.5</v>
      </c>
      <c r="E54" s="39">
        <f t="shared" si="2"/>
        <v>6.75</v>
      </c>
      <c r="M54" s="59"/>
    </row>
    <row r="55" spans="1:13">
      <c r="A55" s="60">
        <v>23350</v>
      </c>
      <c r="B55" s="40">
        <v>3</v>
      </c>
      <c r="C55" s="39">
        <f t="shared" si="0"/>
        <v>8.25</v>
      </c>
      <c r="D55" s="39">
        <f t="shared" si="1"/>
        <v>7.5</v>
      </c>
      <c r="E55" s="39">
        <f t="shared" si="2"/>
        <v>6.75</v>
      </c>
      <c r="M55" s="60"/>
    </row>
    <row r="56" spans="1:13">
      <c r="A56" s="59">
        <v>24250</v>
      </c>
      <c r="B56" s="40">
        <v>3</v>
      </c>
      <c r="C56" s="39">
        <f t="shared" si="0"/>
        <v>8.25</v>
      </c>
      <c r="D56" s="39">
        <f t="shared" si="1"/>
        <v>7.5</v>
      </c>
      <c r="E56" s="39">
        <f t="shared" si="2"/>
        <v>6.75</v>
      </c>
      <c r="M56" s="59"/>
    </row>
    <row r="57" spans="1:13">
      <c r="A57" s="59">
        <v>24350</v>
      </c>
      <c r="B57" s="40">
        <v>3</v>
      </c>
      <c r="C57" s="39">
        <f t="shared" si="0"/>
        <v>8.25</v>
      </c>
      <c r="D57" s="39">
        <f t="shared" si="1"/>
        <v>7.5</v>
      </c>
      <c r="E57" s="39">
        <f t="shared" si="2"/>
        <v>6.75</v>
      </c>
      <c r="M57" s="59"/>
    </row>
    <row r="58" spans="1:13">
      <c r="A58" s="59">
        <v>28850</v>
      </c>
      <c r="B58" s="40">
        <v>3</v>
      </c>
      <c r="C58" s="39">
        <f t="shared" si="0"/>
        <v>8.25</v>
      </c>
      <c r="D58" s="39">
        <f t="shared" si="1"/>
        <v>7.5</v>
      </c>
      <c r="E58" s="39">
        <f t="shared" si="2"/>
        <v>6.75</v>
      </c>
      <c r="M58" s="59"/>
    </row>
    <row r="59" spans="1:13">
      <c r="A59" s="59">
        <v>29500</v>
      </c>
      <c r="B59" s="40">
        <v>3</v>
      </c>
      <c r="C59" s="39">
        <f t="shared" si="0"/>
        <v>8.25</v>
      </c>
      <c r="D59" s="39">
        <f t="shared" si="1"/>
        <v>7.5</v>
      </c>
      <c r="E59" s="39">
        <f t="shared" si="2"/>
        <v>6.75</v>
      </c>
      <c r="M59" s="59"/>
    </row>
    <row r="60" spans="1:13">
      <c r="A60" s="59">
        <v>35400</v>
      </c>
      <c r="B60" s="40">
        <v>4</v>
      </c>
      <c r="C60" s="39">
        <f t="shared" si="0"/>
        <v>10</v>
      </c>
      <c r="D60" s="39">
        <f t="shared" si="1"/>
        <v>9.25</v>
      </c>
      <c r="E60" s="39">
        <f t="shared" si="2"/>
        <v>8.5</v>
      </c>
      <c r="M60" s="59"/>
    </row>
    <row r="61" spans="1:13">
      <c r="A61" s="59">
        <v>35820</v>
      </c>
      <c r="B61" s="40">
        <v>4</v>
      </c>
      <c r="C61" s="39">
        <f t="shared" si="0"/>
        <v>10</v>
      </c>
      <c r="D61" s="39">
        <f t="shared" si="1"/>
        <v>9.25</v>
      </c>
      <c r="E61" s="39">
        <f t="shared" si="2"/>
        <v>8.5</v>
      </c>
      <c r="M61" s="59"/>
    </row>
    <row r="62" spans="1:13">
      <c r="A62" s="59">
        <v>37500</v>
      </c>
      <c r="B62" s="40">
        <v>4</v>
      </c>
      <c r="C62" s="39">
        <f t="shared" si="0"/>
        <v>10</v>
      </c>
      <c r="D62" s="39">
        <f t="shared" si="1"/>
        <v>9.25</v>
      </c>
      <c r="E62" s="39">
        <f t="shared" si="2"/>
        <v>8.5</v>
      </c>
      <c r="M62" s="59"/>
    </row>
    <row r="63" spans="1:13">
      <c r="A63" s="59">
        <v>39480</v>
      </c>
      <c r="B63" s="40">
        <v>4</v>
      </c>
      <c r="C63" s="39">
        <f t="shared" si="0"/>
        <v>10</v>
      </c>
      <c r="D63" s="39">
        <f t="shared" si="1"/>
        <v>9.25</v>
      </c>
      <c r="E63" s="39">
        <f t="shared" si="2"/>
        <v>8.5</v>
      </c>
      <c r="M63" s="59"/>
    </row>
    <row r="64" spans="1:13">
      <c r="A64" s="59">
        <v>40200</v>
      </c>
      <c r="B64" s="40">
        <v>4</v>
      </c>
      <c r="C64" s="39">
        <f t="shared" si="0"/>
        <v>10</v>
      </c>
      <c r="D64" s="39">
        <f t="shared" si="1"/>
        <v>9.25</v>
      </c>
      <c r="E64" s="39">
        <f t="shared" si="2"/>
        <v>8.5</v>
      </c>
      <c r="M64" s="59"/>
    </row>
    <row r="65" spans="1:13">
      <c r="A65" s="59">
        <v>40620</v>
      </c>
      <c r="B65" s="40">
        <v>4</v>
      </c>
      <c r="C65" s="39">
        <f t="shared" si="0"/>
        <v>10</v>
      </c>
      <c r="D65" s="39">
        <f t="shared" si="1"/>
        <v>9.25</v>
      </c>
      <c r="E65" s="39">
        <f t="shared" si="2"/>
        <v>8.5</v>
      </c>
      <c r="M65" s="59"/>
    </row>
    <row r="66" spans="1:13">
      <c r="A66" s="59">
        <v>45300</v>
      </c>
      <c r="B66" s="40">
        <v>4</v>
      </c>
      <c r="C66" s="39">
        <f t="shared" si="0"/>
        <v>10</v>
      </c>
      <c r="D66" s="39">
        <f t="shared" si="1"/>
        <v>9.25</v>
      </c>
      <c r="E66" s="39">
        <f t="shared" si="2"/>
        <v>8.5</v>
      </c>
      <c r="M66" s="59"/>
    </row>
    <row r="67" spans="1:13">
      <c r="A67" s="60">
        <v>70800</v>
      </c>
      <c r="B67" s="40">
        <v>4</v>
      </c>
      <c r="C67" s="39">
        <f t="shared" si="0"/>
        <v>10</v>
      </c>
      <c r="D67" s="39">
        <f t="shared" si="1"/>
        <v>9.25</v>
      </c>
      <c r="E67" s="39">
        <f t="shared" si="2"/>
        <v>8.5</v>
      </c>
      <c r="M67" s="60"/>
    </row>
    <row r="68" spans="1:13">
      <c r="A68" s="59"/>
      <c r="M68" s="59"/>
    </row>
    <row r="117" spans="10:10">
      <c r="J117" s="52"/>
    </row>
    <row r="118" spans="10:10">
      <c r="J118" s="52"/>
    </row>
    <row r="119" spans="10:10">
      <c r="J119" s="52"/>
    </row>
    <row r="120" spans="10:10">
      <c r="J120" s="52"/>
    </row>
  </sheetData>
  <conditionalFormatting sqref="A3:A69 M3:M68">
    <cfRule type="notContainsBlanks" dxfId="0" priority="1">
      <formula>LEN(TRIM(A3))&gt;0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663CFFC6A044F8E169B97A726BBA8" ma:contentTypeVersion="4" ma:contentTypeDescription="Create a new document." ma:contentTypeScope="" ma:versionID="5466933c913395b03bf0494fca7d932f">
  <xsd:schema xmlns:xsd="http://www.w3.org/2001/XMLSchema" xmlns:xs="http://www.w3.org/2001/XMLSchema" xmlns:p="http://schemas.microsoft.com/office/2006/metadata/properties" xmlns:ns2="8cb505b1-3a3f-4a0c-825b-24a18a116db5" targetNamespace="http://schemas.microsoft.com/office/2006/metadata/properties" ma:root="true" ma:fieldsID="b8167acd87b8a0879c2f65218817df7c" ns2:_="">
    <xsd:import namespace="8cb505b1-3a3f-4a0c-825b-24a18a116d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505b1-3a3f-4a0c-825b-24a18a116d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35B2CD-0F09-49BD-A955-B4C05D0426CE}"/>
</file>

<file path=customXml/itemProps2.xml><?xml version="1.0" encoding="utf-8"?>
<ds:datastoreItem xmlns:ds="http://schemas.openxmlformats.org/officeDocument/2006/customXml" ds:itemID="{B8BABC35-1B7D-4F01-A171-5806F2D2EA5C}"/>
</file>

<file path=customXml/itemProps3.xml><?xml version="1.0" encoding="utf-8"?>
<ds:datastoreItem xmlns:ds="http://schemas.openxmlformats.org/officeDocument/2006/customXml" ds:itemID="{3F39A5F5-E3B7-4EE8-8383-F08D41E5B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JAISHVIN KAUR08</cp:lastModifiedBy>
  <cp:revision/>
  <dcterms:created xsi:type="dcterms:W3CDTF">2020-10-20T12:13:12Z</dcterms:created>
  <dcterms:modified xsi:type="dcterms:W3CDTF">2020-10-20T12:13:12Z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0x010100FAF663CFFC6A044F8E169B97A726BBA8</vt:lpwstr>
  </property>
</Properties>
</file>