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Finance Manager Course\Capital budgeting exercise\"/>
    </mc:Choice>
  </mc:AlternateContent>
  <bookViews>
    <workbookView xWindow="0" yWindow="0" windowWidth="28800" windowHeight="12450" firstSheet="1" activeTab="5"/>
  </bookViews>
  <sheets>
    <sheet name="Input --&gt;" sheetId="17" r:id="rId1"/>
    <sheet name="Drivers" sheetId="3" r:id="rId2"/>
    <sheet name="Workings --&gt;" sheetId="18" r:id="rId3"/>
    <sheet name="Savings forecast" sheetId="1" r:id="rId4"/>
    <sheet name="Fixed asset roll-forward" sheetId="2" r:id="rId5"/>
    <sheet name="Working capital" sheetId="5" r:id="rId6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5" i="2"/>
  <c r="C4" i="2"/>
  <c r="C10" i="5" l="1"/>
  <c r="C9" i="5"/>
  <c r="C5" i="5"/>
  <c r="C4" i="5"/>
  <c r="C23" i="3"/>
  <c r="L15" i="2"/>
  <c r="C15" i="2"/>
  <c r="K21" i="2" s="1"/>
  <c r="C14" i="2"/>
  <c r="K15" i="2"/>
  <c r="J15" i="2"/>
  <c r="I15" i="2"/>
  <c r="H15" i="2"/>
  <c r="G15" i="2"/>
  <c r="F15" i="2"/>
  <c r="E15" i="2"/>
  <c r="B8" i="2"/>
  <c r="D15" i="2"/>
  <c r="K22" i="2" s="1"/>
  <c r="C24" i="1"/>
  <c r="C23" i="1"/>
  <c r="C20" i="1"/>
  <c r="C19" i="1"/>
  <c r="L10" i="1"/>
  <c r="K10" i="1"/>
  <c r="J10" i="1"/>
  <c r="I10" i="1"/>
  <c r="H10" i="1"/>
  <c r="G10" i="1"/>
  <c r="F10" i="1"/>
  <c r="E10" i="1"/>
  <c r="D10" i="1"/>
  <c r="C10" i="1"/>
  <c r="L9" i="1"/>
  <c r="L11" i="1" s="1"/>
  <c r="K9" i="1"/>
  <c r="J9" i="1"/>
  <c r="I9" i="1"/>
  <c r="H9" i="1"/>
  <c r="H11" i="1" s="1"/>
  <c r="G9" i="1"/>
  <c r="F9" i="1"/>
  <c r="E9" i="1"/>
  <c r="D9" i="1"/>
  <c r="D11" i="1" s="1"/>
  <c r="C9" i="1"/>
  <c r="L8" i="1"/>
  <c r="K8" i="1"/>
  <c r="J8" i="1"/>
  <c r="I8" i="1"/>
  <c r="H8" i="1"/>
  <c r="G8" i="1"/>
  <c r="F8" i="1"/>
  <c r="E8" i="1"/>
  <c r="D8" i="1"/>
  <c r="C8" i="1"/>
  <c r="C11" i="1" l="1"/>
  <c r="G11" i="1"/>
  <c r="K11" i="1"/>
  <c r="E11" i="1"/>
  <c r="I11" i="1"/>
  <c r="F11" i="1"/>
  <c r="J11" i="1"/>
  <c r="L23" i="2"/>
  <c r="H23" i="2"/>
  <c r="K23" i="2"/>
  <c r="G23" i="2"/>
  <c r="I23" i="2"/>
  <c r="J23" i="2"/>
  <c r="F23" i="2"/>
  <c r="J27" i="2"/>
  <c r="K27" i="2"/>
  <c r="L27" i="2"/>
  <c r="J24" i="2"/>
  <c r="G24" i="2"/>
  <c r="I24" i="2"/>
  <c r="L24" i="2"/>
  <c r="H24" i="2"/>
  <c r="K24" i="2"/>
  <c r="L28" i="2"/>
  <c r="K28" i="2"/>
  <c r="I25" i="2"/>
  <c r="L25" i="2"/>
  <c r="H25" i="2"/>
  <c r="J25" i="2"/>
  <c r="K25" i="2"/>
  <c r="L29" i="2"/>
  <c r="I26" i="2"/>
  <c r="L26" i="2"/>
  <c r="K26" i="2"/>
  <c r="J26" i="2"/>
  <c r="C11" i="5"/>
  <c r="C6" i="5"/>
  <c r="D24" i="1"/>
  <c r="E24" i="1" s="1"/>
  <c r="F24" i="1" s="1"/>
  <c r="G24" i="1" s="1"/>
  <c r="H24" i="1" s="1"/>
  <c r="I24" i="1" s="1"/>
  <c r="J24" i="1" s="1"/>
  <c r="K24" i="1" s="1"/>
  <c r="L24" i="1" s="1"/>
  <c r="H21" i="2"/>
  <c r="L21" i="2"/>
  <c r="H22" i="2"/>
  <c r="D21" i="2"/>
  <c r="L22" i="2"/>
  <c r="F20" i="2"/>
  <c r="J20" i="2"/>
  <c r="E21" i="2"/>
  <c r="I21" i="2"/>
  <c r="E22" i="2"/>
  <c r="I22" i="2"/>
  <c r="I20" i="2"/>
  <c r="C20" i="2"/>
  <c r="G20" i="2"/>
  <c r="K20" i="2"/>
  <c r="F21" i="2"/>
  <c r="J21" i="2"/>
  <c r="F22" i="2"/>
  <c r="J22" i="2"/>
  <c r="E20" i="2"/>
  <c r="D20" i="2"/>
  <c r="H20" i="2"/>
  <c r="L20" i="2"/>
  <c r="G21" i="2"/>
  <c r="G22" i="2"/>
  <c r="C25" i="1"/>
  <c r="C29" i="1" s="1"/>
  <c r="D23" i="1"/>
  <c r="E23" i="1" s="1"/>
  <c r="E30" i="2" l="1"/>
  <c r="E16" i="2" s="1"/>
  <c r="D30" i="2"/>
  <c r="D16" i="2" s="1"/>
  <c r="C30" i="2"/>
  <c r="C16" i="2" s="1"/>
  <c r="I30" i="2"/>
  <c r="I16" i="2" s="1"/>
  <c r="L30" i="2"/>
  <c r="L16" i="2" s="1"/>
  <c r="K30" i="2"/>
  <c r="K16" i="2" s="1"/>
  <c r="J30" i="2"/>
  <c r="J16" i="2" s="1"/>
  <c r="H30" i="2"/>
  <c r="H16" i="2" s="1"/>
  <c r="G30" i="2"/>
  <c r="G16" i="2" s="1"/>
  <c r="F30" i="2"/>
  <c r="F16" i="2" s="1"/>
  <c r="D25" i="1"/>
  <c r="D29" i="1" s="1"/>
  <c r="C28" i="1"/>
  <c r="C30" i="1"/>
  <c r="F23" i="1"/>
  <c r="E25" i="1"/>
  <c r="C17" i="2" l="1"/>
  <c r="D14" i="2" s="1"/>
  <c r="D17" i="2" s="1"/>
  <c r="E14" i="2" s="1"/>
  <c r="E17" i="2" s="1"/>
  <c r="F14" i="2" s="1"/>
  <c r="F17" i="2" s="1"/>
  <c r="G14" i="2" s="1"/>
  <c r="G17" i="2" s="1"/>
  <c r="H14" i="2" s="1"/>
  <c r="H17" i="2" s="1"/>
  <c r="I14" i="2" s="1"/>
  <c r="I17" i="2" s="1"/>
  <c r="J14" i="2" s="1"/>
  <c r="J17" i="2" s="1"/>
  <c r="K14" i="2" s="1"/>
  <c r="K17" i="2" s="1"/>
  <c r="L14" i="2" s="1"/>
  <c r="L17" i="2" s="1"/>
  <c r="C31" i="1"/>
  <c r="D28" i="1"/>
  <c r="D30" i="1"/>
  <c r="G23" i="1"/>
  <c r="F25" i="1"/>
  <c r="E30" i="1"/>
  <c r="E28" i="1"/>
  <c r="E29" i="1"/>
  <c r="D31" i="1" l="1"/>
  <c r="E31" i="1"/>
  <c r="F29" i="1"/>
  <c r="F28" i="1"/>
  <c r="F30" i="1"/>
  <c r="H23" i="1"/>
  <c r="G25" i="1"/>
  <c r="F31" i="1" l="1"/>
  <c r="I23" i="1"/>
  <c r="H25" i="1"/>
  <c r="G29" i="1"/>
  <c r="G30" i="1"/>
  <c r="G28" i="1"/>
  <c r="G31" i="1" l="1"/>
  <c r="H30" i="1"/>
  <c r="H28" i="1"/>
  <c r="H29" i="1"/>
  <c r="J23" i="1"/>
  <c r="I25" i="1"/>
  <c r="H31" i="1" l="1"/>
  <c r="K23" i="1"/>
  <c r="J25" i="1"/>
  <c r="I29" i="1"/>
  <c r="I30" i="1"/>
  <c r="I28" i="1"/>
  <c r="I31" i="1" l="1"/>
  <c r="J29" i="1"/>
  <c r="J30" i="1"/>
  <c r="J28" i="1"/>
  <c r="L23" i="1"/>
  <c r="L25" i="1" s="1"/>
  <c r="K25" i="1"/>
  <c r="J31" i="1" l="1"/>
  <c r="L30" i="1"/>
  <c r="L28" i="1"/>
  <c r="L29" i="1"/>
  <c r="K30" i="1"/>
  <c r="K28" i="1"/>
  <c r="K29" i="1"/>
  <c r="L31" i="1" l="1"/>
  <c r="K31" i="1"/>
</calcChain>
</file>

<file path=xl/sharedStrings.xml><?xml version="1.0" encoding="utf-8"?>
<sst xmlns="http://schemas.openxmlformats.org/spreadsheetml/2006/main" count="114" uniqueCount="82">
  <si>
    <t>Base volume</t>
  </si>
  <si>
    <t>Base case</t>
  </si>
  <si>
    <t>Best case</t>
  </si>
  <si>
    <t>Worst case</t>
  </si>
  <si>
    <t>Best volume</t>
  </si>
  <si>
    <t>Worst volume</t>
  </si>
  <si>
    <t>Price of production in Italy</t>
  </si>
  <si>
    <t>Price of production in Vietnam</t>
  </si>
  <si>
    <t>Expected long-term inflation Italy</t>
  </si>
  <si>
    <t>Expected long-term inflation Vietnam</t>
  </si>
  <si>
    <t>Price of production (EUR)</t>
  </si>
  <si>
    <t>Volume (in units)</t>
  </si>
  <si>
    <t>Productivity (as a %)</t>
  </si>
  <si>
    <t>Savings per unit</t>
  </si>
  <si>
    <t>Total savings (EUR)</t>
  </si>
  <si>
    <t>Savings forecast</t>
  </si>
  <si>
    <t>Investment plan</t>
  </si>
  <si>
    <t>Estimated initial investment (in EUR)</t>
  </si>
  <si>
    <t>Year 1</t>
  </si>
  <si>
    <t>Useful life (years)</t>
  </si>
  <si>
    <t>D&amp;A</t>
  </si>
  <si>
    <t>Selected case</t>
  </si>
  <si>
    <t>Drivers</t>
  </si>
  <si>
    <t>Capex</t>
  </si>
  <si>
    <t>in EUR</t>
  </si>
  <si>
    <t>Fixed asset roll-forward</t>
  </si>
  <si>
    <t>Beginning PP&amp;E</t>
  </si>
  <si>
    <t>Ending PP&amp;E</t>
  </si>
  <si>
    <t>D&amp;A schedule (in EUR)</t>
  </si>
  <si>
    <t>WC Italy</t>
  </si>
  <si>
    <t>DPO</t>
  </si>
  <si>
    <t>DIO</t>
  </si>
  <si>
    <t>Net Trading Cycle (days)</t>
  </si>
  <si>
    <t>WC Vietnam</t>
  </si>
  <si>
    <t xml:space="preserve"> </t>
  </si>
  <si>
    <t>DIO Vietnam</t>
  </si>
  <si>
    <t>DPO Vietnam</t>
  </si>
  <si>
    <t>Delta Working Capital</t>
  </si>
  <si>
    <t>Financing facilities</t>
  </si>
  <si>
    <t>Inflation</t>
  </si>
  <si>
    <t>Interest rate Senior Facility</t>
  </si>
  <si>
    <t>Covenant 1</t>
  </si>
  <si>
    <t>Tax rate</t>
  </si>
  <si>
    <t>10 years</t>
  </si>
  <si>
    <t>Repay Senior Facility in</t>
  </si>
  <si>
    <t>Residual value of the project</t>
  </si>
  <si>
    <t>Extra production value</t>
  </si>
  <si>
    <t>Delta net trading cycle (days)</t>
  </si>
  <si>
    <t>Working capital</t>
  </si>
  <si>
    <t>Input --&gt;</t>
  </si>
  <si>
    <t>Repayment %</t>
  </si>
  <si>
    <t>Otherwise penalty of $1,000,000 per year.</t>
  </si>
  <si>
    <t>Comparable companies</t>
  </si>
  <si>
    <t>Company A</t>
  </si>
  <si>
    <t>Beta</t>
  </si>
  <si>
    <t>Company B</t>
  </si>
  <si>
    <t>Company C</t>
  </si>
  <si>
    <t>Company beta</t>
  </si>
  <si>
    <t>Leverage (D/E)</t>
  </si>
  <si>
    <t>Market risk premium in Vietnam</t>
  </si>
  <si>
    <t>Market risk premium in Italy</t>
  </si>
  <si>
    <t>Risk-free rate in Vietnam</t>
  </si>
  <si>
    <t>Risk-free rate in Italy</t>
  </si>
  <si>
    <t>Workings --&gt;</t>
  </si>
  <si>
    <t>Senior Facility (EUR)</t>
  </si>
  <si>
    <t>D&amp;A Year 1</t>
  </si>
  <si>
    <t>D&amp;A Year 2</t>
  </si>
  <si>
    <t>D&amp;A Year 3</t>
  </si>
  <si>
    <t>D&amp;A Year 4</t>
  </si>
  <si>
    <t>D&amp;A Year 5</t>
  </si>
  <si>
    <t>D&amp;A Year 6</t>
  </si>
  <si>
    <t>D&amp;A Year 7</t>
  </si>
  <si>
    <t>D&amp;A Year 8</t>
  </si>
  <si>
    <t>D&amp;A Year 9</t>
  </si>
  <si>
    <t>D&amp;A Year 10</t>
  </si>
  <si>
    <t>Total D&amp;A</t>
  </si>
  <si>
    <t>Expected long-term inflation Italy (annual)</t>
  </si>
  <si>
    <t>Expected long-term inflation Vietnam (annual)</t>
  </si>
  <si>
    <t>Price of production (in EUR)</t>
  </si>
  <si>
    <t>Use as much debt as possible;</t>
  </si>
  <si>
    <t>Loan schedule</t>
  </si>
  <si>
    <t>Production should not be less than 15,000 per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</si>
</sst>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40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u/>
      <sz val="9"/>
      <color theme="1"/>
      <name val="Arial"/>
      <family val="2"/>
      <charset val="204"/>
    </font>
    <font>
      <b/>
      <sz val="40"/>
      <color rgb="FF002060"/>
      <name val="Arial"/>
      <family val="2"/>
      <charset val="204"/>
    </font>
    <font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9" fontId="3" fillId="2" borderId="0" xfId="0" applyNumberFormat="1" applyFont="1" applyFill="1"/>
    <xf numFmtId="164" fontId="3" fillId="2" borderId="0" xfId="1" applyNumberFormat="1" applyFont="1" applyFill="1"/>
    <xf numFmtId="0" fontId="6" fillId="2" borderId="1" xfId="0" applyFont="1" applyFill="1" applyBorder="1"/>
    <xf numFmtId="0" fontId="6" fillId="2" borderId="2" xfId="0" applyFont="1" applyFill="1" applyBorder="1"/>
    <xf numFmtId="164" fontId="6" fillId="2" borderId="2" xfId="0" applyNumberFormat="1" applyFont="1" applyFill="1" applyBorder="1"/>
    <xf numFmtId="164" fontId="0" fillId="2" borderId="0" xfId="1" applyNumberFormat="1" applyFont="1" applyFill="1"/>
    <xf numFmtId="9" fontId="0" fillId="2" borderId="0" xfId="0" applyNumberFormat="1" applyFill="1"/>
    <xf numFmtId="0" fontId="5" fillId="2" borderId="3" xfId="0" applyFont="1" applyFill="1" applyBorder="1"/>
    <xf numFmtId="0" fontId="7" fillId="3" borderId="0" xfId="0" applyFont="1" applyFill="1"/>
    <xf numFmtId="164" fontId="5" fillId="2" borderId="3" xfId="1" applyNumberFormat="1" applyFont="1" applyFill="1" applyBorder="1"/>
    <xf numFmtId="0" fontId="6" fillId="2" borderId="0" xfId="0" applyFont="1" applyFill="1" applyBorder="1"/>
    <xf numFmtId="164" fontId="3" fillId="2" borderId="0" xfId="0" applyNumberFormat="1" applyFont="1" applyFill="1"/>
    <xf numFmtId="0" fontId="6" fillId="2" borderId="4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164" fontId="3" fillId="2" borderId="0" xfId="1" applyNumberFormat="1" applyFont="1" applyFill="1" applyBorder="1"/>
    <xf numFmtId="9" fontId="3" fillId="2" borderId="0" xfId="0" applyNumberFormat="1" applyFont="1" applyFill="1" applyAlignment="1">
      <alignment horizontal="right"/>
    </xf>
    <xf numFmtId="0" fontId="8" fillId="2" borderId="0" xfId="0" applyFont="1" applyFill="1"/>
    <xf numFmtId="164" fontId="9" fillId="2" borderId="0" xfId="1" applyNumberFormat="1" applyFont="1" applyFill="1" applyBorder="1"/>
    <xf numFmtId="0" fontId="10" fillId="2" borderId="1" xfId="0" applyFont="1" applyFill="1" applyBorder="1"/>
    <xf numFmtId="9" fontId="9" fillId="2" borderId="0" xfId="2" applyFont="1" applyFill="1" applyBorder="1"/>
    <xf numFmtId="0" fontId="6" fillId="2" borderId="1" xfId="0" applyFont="1" applyFill="1" applyBorder="1" applyAlignment="1">
      <alignment horizontal="right"/>
    </xf>
    <xf numFmtId="0" fontId="5" fillId="2" borderId="0" xfId="0" applyFont="1" applyFill="1" applyBorder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2" fillId="2" borderId="0" xfId="0" applyFont="1" applyFill="1"/>
    <xf numFmtId="0" fontId="3" fillId="2" borderId="0" xfId="0" applyFont="1" applyFill="1"/>
    <xf numFmtId="9" fontId="3" fillId="2" borderId="0" xfId="0" applyNumberFormat="1" applyFont="1" applyFill="1"/>
    <xf numFmtId="0" fontId="6" fillId="2" borderId="1" xfId="0" applyFont="1" applyFill="1" applyBorder="1"/>
    <xf numFmtId="0" fontId="5" fillId="2" borderId="3" xfId="0" applyFont="1" applyFill="1" applyBorder="1"/>
    <xf numFmtId="0" fontId="3" fillId="2" borderId="0" xfId="0" applyFont="1" applyFill="1" applyBorder="1"/>
    <xf numFmtId="0" fontId="5" fillId="2" borderId="0" xfId="0" applyFont="1" applyFill="1"/>
    <xf numFmtId="0" fontId="5" fillId="2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J40" sqref="J40"/>
    </sheetView>
  </sheetViews>
  <sheetFormatPr defaultRowHeight="12" x14ac:dyDescent="0.2"/>
  <cols>
    <col min="1" max="1" width="2" style="30" customWidth="1"/>
    <col min="2" max="16384" width="9.140625" style="30"/>
  </cols>
  <sheetData>
    <row r="17" spans="2:2" ht="50.25" x14ac:dyDescent="0.7">
      <c r="B17" s="29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workbookViewId="0">
      <selection activeCell="D3" sqref="D3"/>
    </sheetView>
  </sheetViews>
  <sheetFormatPr defaultRowHeight="12" outlineLevelRow="1" x14ac:dyDescent="0.2"/>
  <cols>
    <col min="1" max="1" width="2" style="3" customWidth="1"/>
    <col min="2" max="2" width="35.7109375" style="3" bestFit="1" customWidth="1"/>
    <col min="3" max="3" width="12" style="3" bestFit="1" customWidth="1"/>
    <col min="4" max="4" width="10.85546875" style="3" customWidth="1"/>
    <col min="5" max="16384" width="9.140625" style="3"/>
  </cols>
  <sheetData>
    <row r="1" spans="2:3" s="2" customFormat="1" ht="15.75" x14ac:dyDescent="0.25">
      <c r="B1" s="4" t="s">
        <v>22</v>
      </c>
    </row>
    <row r="2" spans="2:3" s="2" customFormat="1" ht="14.25" x14ac:dyDescent="0.2"/>
    <row r="3" spans="2:3" s="2" customFormat="1" ht="14.25" x14ac:dyDescent="0.2">
      <c r="B3" s="32" t="s">
        <v>21</v>
      </c>
      <c r="C3" s="13">
        <v>1</v>
      </c>
    </row>
    <row r="4" spans="2:3" s="2" customFormat="1" ht="14.25" x14ac:dyDescent="0.2">
      <c r="B4" s="31"/>
    </row>
    <row r="5" spans="2:3" s="2" customFormat="1" ht="15" thickBot="1" x14ac:dyDescent="0.25">
      <c r="B5" s="34" t="s">
        <v>39</v>
      </c>
      <c r="C5" s="7"/>
    </row>
    <row r="6" spans="2:3" s="2" customFormat="1" ht="14.25" x14ac:dyDescent="0.2">
      <c r="B6" s="32" t="s">
        <v>76</v>
      </c>
      <c r="C6" s="5">
        <v>0.01</v>
      </c>
    </row>
    <row r="7" spans="2:3" s="2" customFormat="1" ht="14.25" x14ac:dyDescent="0.2">
      <c r="B7" s="32" t="s">
        <v>77</v>
      </c>
      <c r="C7" s="5">
        <v>0.03</v>
      </c>
    </row>
    <row r="8" spans="2:3" s="2" customFormat="1" ht="14.25" x14ac:dyDescent="0.2">
      <c r="B8" s="31"/>
    </row>
    <row r="9" spans="2:3" s="2" customFormat="1" ht="15" thickBot="1" x14ac:dyDescent="0.25">
      <c r="B9" s="34" t="s">
        <v>78</v>
      </c>
      <c r="C9" s="7"/>
    </row>
    <row r="10" spans="2:3" s="2" customFormat="1" ht="14.25" x14ac:dyDescent="0.2">
      <c r="B10" s="32" t="s">
        <v>6</v>
      </c>
      <c r="C10" s="6">
        <v>15500</v>
      </c>
    </row>
    <row r="11" spans="2:3" s="2" customFormat="1" ht="14.25" x14ac:dyDescent="0.2">
      <c r="B11" s="32" t="s">
        <v>7</v>
      </c>
      <c r="C11" s="6">
        <v>11000</v>
      </c>
    </row>
    <row r="12" spans="2:3" s="2" customFormat="1" ht="14.25" x14ac:dyDescent="0.2">
      <c r="B12" s="31"/>
    </row>
    <row r="13" spans="2:3" s="2" customFormat="1" ht="15" thickBot="1" x14ac:dyDescent="0.25">
      <c r="B13" s="34" t="s">
        <v>17</v>
      </c>
      <c r="C13" s="7"/>
    </row>
    <row r="14" spans="2:3" s="2" customFormat="1" ht="14.25" x14ac:dyDescent="0.2">
      <c r="B14" s="32" t="s">
        <v>2</v>
      </c>
      <c r="C14" s="6">
        <v>320000000</v>
      </c>
    </row>
    <row r="15" spans="2:3" x14ac:dyDescent="0.2">
      <c r="B15" s="32" t="s">
        <v>1</v>
      </c>
      <c r="C15" s="6">
        <v>350000000</v>
      </c>
    </row>
    <row r="16" spans="2:3" x14ac:dyDescent="0.2">
      <c r="B16" s="32" t="s">
        <v>3</v>
      </c>
      <c r="C16" s="6">
        <v>380000000</v>
      </c>
    </row>
    <row r="18" spans="2:13" x14ac:dyDescent="0.2">
      <c r="B18" s="32" t="s">
        <v>19</v>
      </c>
      <c r="C18" s="6">
        <v>10</v>
      </c>
    </row>
    <row r="20" spans="2:13" ht="12.75" thickBot="1" x14ac:dyDescent="0.25">
      <c r="B20" s="34" t="s">
        <v>29</v>
      </c>
      <c r="C20" s="7"/>
    </row>
    <row r="21" spans="2:13" x14ac:dyDescent="0.2">
      <c r="B21" s="32" t="s">
        <v>31</v>
      </c>
      <c r="C21" s="3">
        <v>25</v>
      </c>
    </row>
    <row r="22" spans="2:13" x14ac:dyDescent="0.2">
      <c r="B22" s="32" t="s">
        <v>30</v>
      </c>
      <c r="C22" s="3">
        <v>30</v>
      </c>
    </row>
    <row r="23" spans="2:13" x14ac:dyDescent="0.2">
      <c r="B23" s="35" t="s">
        <v>32</v>
      </c>
      <c r="C23" s="12">
        <f>C21-C22</f>
        <v>-5</v>
      </c>
    </row>
    <row r="24" spans="2:13" x14ac:dyDescent="0.2">
      <c r="B24" s="38"/>
      <c r="C24" s="27"/>
    </row>
    <row r="25" spans="2:13" ht="12.75" thickBot="1" x14ac:dyDescent="0.25">
      <c r="B25" s="34" t="s">
        <v>38</v>
      </c>
      <c r="C25" s="7"/>
    </row>
    <row r="26" spans="2:13" x14ac:dyDescent="0.2">
      <c r="B26" s="32" t="s">
        <v>64</v>
      </c>
      <c r="C26" s="6">
        <v>200000000</v>
      </c>
    </row>
    <row r="27" spans="2:13" x14ac:dyDescent="0.2">
      <c r="B27" s="32" t="s">
        <v>40</v>
      </c>
      <c r="C27" s="5">
        <v>0.05</v>
      </c>
    </row>
    <row r="28" spans="2:13" x14ac:dyDescent="0.2">
      <c r="B28" s="32" t="s">
        <v>44</v>
      </c>
      <c r="C28" s="21" t="s">
        <v>43</v>
      </c>
    </row>
    <row r="29" spans="2:13" x14ac:dyDescent="0.2">
      <c r="B29" s="32" t="s">
        <v>79</v>
      </c>
      <c r="C29" s="5"/>
    </row>
    <row r="30" spans="2:13" s="32" customFormat="1" x14ac:dyDescent="0.2">
      <c r="C30" s="33"/>
    </row>
    <row r="31" spans="2:13" s="32" customFormat="1" ht="12.75" thickBot="1" x14ac:dyDescent="0.25">
      <c r="B31" s="34" t="s">
        <v>80</v>
      </c>
      <c r="C31" s="24">
        <v>0</v>
      </c>
      <c r="D31" s="24">
        <v>1</v>
      </c>
      <c r="E31" s="24">
        <v>2</v>
      </c>
      <c r="F31" s="24">
        <v>3</v>
      </c>
      <c r="G31" s="24">
        <v>4</v>
      </c>
      <c r="H31" s="24">
        <v>5</v>
      </c>
      <c r="I31" s="24">
        <v>6</v>
      </c>
      <c r="J31" s="24">
        <v>7</v>
      </c>
      <c r="K31" s="24">
        <v>8</v>
      </c>
      <c r="L31" s="24">
        <v>9</v>
      </c>
      <c r="M31" s="24">
        <v>10</v>
      </c>
    </row>
    <row r="32" spans="2:13" x14ac:dyDescent="0.2">
      <c r="B32" s="23" t="s">
        <v>50</v>
      </c>
      <c r="C32" s="25">
        <v>0</v>
      </c>
      <c r="D32" s="25">
        <v>0</v>
      </c>
      <c r="E32" s="25">
        <v>0.05</v>
      </c>
      <c r="F32" s="25">
        <v>0.1</v>
      </c>
      <c r="G32" s="25">
        <v>0.1</v>
      </c>
      <c r="H32" s="25">
        <v>0.1</v>
      </c>
      <c r="I32" s="25">
        <v>0.1</v>
      </c>
      <c r="J32" s="25">
        <v>0.1</v>
      </c>
      <c r="K32" s="25">
        <v>0.1</v>
      </c>
      <c r="L32" s="25">
        <v>0.1</v>
      </c>
      <c r="M32" s="25">
        <v>0.1</v>
      </c>
    </row>
    <row r="33" spans="2:13" s="32" customFormat="1" x14ac:dyDescent="0.2">
      <c r="B33" s="23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</row>
    <row r="34" spans="2:13" x14ac:dyDescent="0.2">
      <c r="B34" s="37" t="s">
        <v>41</v>
      </c>
    </row>
    <row r="35" spans="2:13" x14ac:dyDescent="0.2">
      <c r="B35" s="32" t="s">
        <v>81</v>
      </c>
    </row>
    <row r="36" spans="2:13" x14ac:dyDescent="0.2">
      <c r="B36" s="32" t="s">
        <v>51</v>
      </c>
    </row>
    <row r="38" spans="2:13" x14ac:dyDescent="0.2">
      <c r="B38" s="32" t="s">
        <v>42</v>
      </c>
      <c r="C38" s="5">
        <v>0.3</v>
      </c>
    </row>
    <row r="40" spans="2:13" x14ac:dyDescent="0.2">
      <c r="B40" s="32" t="s">
        <v>45</v>
      </c>
      <c r="C40" s="6">
        <v>100000000</v>
      </c>
    </row>
    <row r="42" spans="2:13" s="32" customFormat="1" hidden="1" outlineLevel="1" x14ac:dyDescent="0.2">
      <c r="B42" s="36" t="s">
        <v>57</v>
      </c>
      <c r="C42" s="19">
        <v>0.9</v>
      </c>
    </row>
    <row r="43" spans="2:13" s="32" customFormat="1" hidden="1" outlineLevel="1" x14ac:dyDescent="0.2"/>
    <row r="44" spans="2:13" ht="12.75" hidden="1" outlineLevel="1" thickBot="1" x14ac:dyDescent="0.25">
      <c r="B44" s="34" t="s">
        <v>52</v>
      </c>
      <c r="C44" s="26" t="s">
        <v>58</v>
      </c>
      <c r="D44" s="26" t="s">
        <v>54</v>
      </c>
    </row>
    <row r="45" spans="2:13" hidden="1" outlineLevel="1" x14ac:dyDescent="0.2">
      <c r="B45" s="32" t="s">
        <v>53</v>
      </c>
      <c r="C45" s="5">
        <v>0.8</v>
      </c>
      <c r="D45" s="3">
        <v>0.6</v>
      </c>
    </row>
    <row r="46" spans="2:13" hidden="1" outlineLevel="1" x14ac:dyDescent="0.2">
      <c r="B46" s="32" t="s">
        <v>55</v>
      </c>
      <c r="C46" s="5">
        <v>0.9</v>
      </c>
      <c r="D46" s="3">
        <v>0.65</v>
      </c>
    </row>
    <row r="47" spans="2:13" hidden="1" outlineLevel="1" x14ac:dyDescent="0.2">
      <c r="B47" s="32" t="s">
        <v>56</v>
      </c>
      <c r="C47" s="5">
        <v>0.85</v>
      </c>
      <c r="D47" s="3">
        <v>0.56999999999999995</v>
      </c>
    </row>
    <row r="48" spans="2:13" hidden="1" outlineLevel="1" x14ac:dyDescent="0.2"/>
    <row r="49" spans="2:3" hidden="1" outlineLevel="1" x14ac:dyDescent="0.2">
      <c r="B49" s="32" t="s">
        <v>59</v>
      </c>
      <c r="C49" s="5">
        <v>0.06</v>
      </c>
    </row>
    <row r="50" spans="2:3" hidden="1" outlineLevel="1" x14ac:dyDescent="0.2">
      <c r="B50" s="32" t="s">
        <v>60</v>
      </c>
      <c r="C50" s="5">
        <v>0.05</v>
      </c>
    </row>
    <row r="51" spans="2:3" hidden="1" outlineLevel="1" x14ac:dyDescent="0.2"/>
    <row r="52" spans="2:3" hidden="1" outlineLevel="1" x14ac:dyDescent="0.2">
      <c r="B52" s="32" t="s">
        <v>61</v>
      </c>
      <c r="C52" s="5">
        <v>0.03</v>
      </c>
    </row>
    <row r="53" spans="2:3" hidden="1" outlineLevel="1" x14ac:dyDescent="0.2">
      <c r="B53" s="32" t="s">
        <v>62</v>
      </c>
      <c r="C53" s="5">
        <v>0.02</v>
      </c>
    </row>
    <row r="54" spans="2:3" hidden="1" outlineLevel="1" x14ac:dyDescent="0.2"/>
    <row r="55" spans="2:3" hidden="1" outlineLevel="1" x14ac:dyDescent="0.2"/>
    <row r="56" spans="2:3" hidden="1" outlineLevel="1" x14ac:dyDescent="0.2"/>
    <row r="57" spans="2:3" hidden="1" outlineLevel="1" x14ac:dyDescent="0.2"/>
    <row r="58" spans="2:3" collapsed="1" x14ac:dyDescent="0.2"/>
  </sheetData>
  <dataValidations count="1">
    <dataValidation type="list" allowBlank="1" showInputMessage="1" showErrorMessage="1" sqref="C3">
      <formula1>"1,2,3"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E17" sqref="E17"/>
    </sheetView>
  </sheetViews>
  <sheetFormatPr defaultRowHeight="12" x14ac:dyDescent="0.2"/>
  <cols>
    <col min="1" max="1" width="2" style="3" customWidth="1"/>
    <col min="2" max="16384" width="9.140625" style="3"/>
  </cols>
  <sheetData>
    <row r="17" spans="2:2" ht="50.25" x14ac:dyDescent="0.7">
      <c r="B17" s="2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workbookViewId="0">
      <selection activeCell="C27" sqref="C27:L27"/>
    </sheetView>
  </sheetViews>
  <sheetFormatPr defaultRowHeight="12" x14ac:dyDescent="0.2"/>
  <cols>
    <col min="1" max="1" width="2" style="3" customWidth="1"/>
    <col min="2" max="2" width="30.28515625" style="3" bestFit="1" customWidth="1"/>
    <col min="3" max="12" width="11" style="3" bestFit="1" customWidth="1"/>
    <col min="13" max="16384" width="9.140625" style="3"/>
  </cols>
  <sheetData>
    <row r="1" spans="2:12" ht="15.75" x14ac:dyDescent="0.25">
      <c r="B1" s="4" t="s">
        <v>15</v>
      </c>
    </row>
    <row r="3" spans="2:12" x14ac:dyDescent="0.2">
      <c r="B3" s="3" t="s">
        <v>4</v>
      </c>
      <c r="C3" s="6">
        <v>22000</v>
      </c>
    </row>
    <row r="4" spans="2:12" x14ac:dyDescent="0.2">
      <c r="B4" s="3" t="s">
        <v>0</v>
      </c>
      <c r="C4" s="6">
        <v>20000</v>
      </c>
    </row>
    <row r="5" spans="2:12" x14ac:dyDescent="0.2">
      <c r="B5" s="3" t="s">
        <v>5</v>
      </c>
      <c r="C5" s="6">
        <v>18000</v>
      </c>
    </row>
    <row r="7" spans="2:12" ht="12.75" thickBot="1" x14ac:dyDescent="0.25">
      <c r="B7" s="7" t="s">
        <v>11</v>
      </c>
      <c r="C7" s="7">
        <v>1</v>
      </c>
      <c r="D7" s="7">
        <v>2</v>
      </c>
      <c r="E7" s="7">
        <v>3</v>
      </c>
      <c r="F7" s="7">
        <v>4</v>
      </c>
      <c r="G7" s="7">
        <v>5</v>
      </c>
      <c r="H7" s="7">
        <v>6</v>
      </c>
      <c r="I7" s="7">
        <v>7</v>
      </c>
      <c r="J7" s="7">
        <v>8</v>
      </c>
      <c r="K7" s="7">
        <v>9</v>
      </c>
      <c r="L7" s="7">
        <v>10</v>
      </c>
    </row>
    <row r="8" spans="2:12" x14ac:dyDescent="0.2">
      <c r="B8" s="3" t="s">
        <v>2</v>
      </c>
      <c r="C8" s="6">
        <f t="shared" ref="C8:L8" si="0">$C3*C14</f>
        <v>18700</v>
      </c>
      <c r="D8" s="6">
        <f t="shared" si="0"/>
        <v>19140</v>
      </c>
      <c r="E8" s="6">
        <f t="shared" si="0"/>
        <v>19580</v>
      </c>
      <c r="F8" s="6">
        <f t="shared" si="0"/>
        <v>20240</v>
      </c>
      <c r="G8" s="6">
        <f t="shared" si="0"/>
        <v>19800</v>
      </c>
      <c r="H8" s="6">
        <f t="shared" si="0"/>
        <v>19580</v>
      </c>
      <c r="I8" s="6">
        <f t="shared" si="0"/>
        <v>19140</v>
      </c>
      <c r="J8" s="6">
        <f t="shared" si="0"/>
        <v>18700</v>
      </c>
      <c r="K8" s="6">
        <f t="shared" si="0"/>
        <v>18480</v>
      </c>
      <c r="L8" s="6">
        <f t="shared" si="0"/>
        <v>18260</v>
      </c>
    </row>
    <row r="9" spans="2:12" x14ac:dyDescent="0.2">
      <c r="B9" s="3" t="s">
        <v>1</v>
      </c>
      <c r="C9" s="6">
        <f t="shared" ref="C9:L9" si="1">$C4*C15</f>
        <v>16000</v>
      </c>
      <c r="D9" s="6">
        <f t="shared" si="1"/>
        <v>17000</v>
      </c>
      <c r="E9" s="6">
        <f t="shared" si="1"/>
        <v>17400</v>
      </c>
      <c r="F9" s="6">
        <f t="shared" si="1"/>
        <v>18000</v>
      </c>
      <c r="G9" s="6">
        <f t="shared" si="1"/>
        <v>17600</v>
      </c>
      <c r="H9" s="6">
        <f t="shared" si="1"/>
        <v>17400</v>
      </c>
      <c r="I9" s="6">
        <f t="shared" si="1"/>
        <v>17000</v>
      </c>
      <c r="J9" s="6">
        <f t="shared" si="1"/>
        <v>16600</v>
      </c>
      <c r="K9" s="6">
        <f t="shared" si="1"/>
        <v>16400</v>
      </c>
      <c r="L9" s="6">
        <f t="shared" si="1"/>
        <v>16200.000000000002</v>
      </c>
    </row>
    <row r="10" spans="2:12" x14ac:dyDescent="0.2">
      <c r="B10" s="3" t="s">
        <v>3</v>
      </c>
      <c r="C10" s="6">
        <f t="shared" ref="C10:L10" si="2">$C5*C16</f>
        <v>13500</v>
      </c>
      <c r="D10" s="6">
        <f t="shared" si="2"/>
        <v>14400</v>
      </c>
      <c r="E10" s="6">
        <f t="shared" si="2"/>
        <v>14760</v>
      </c>
      <c r="F10" s="6">
        <f t="shared" si="2"/>
        <v>15120</v>
      </c>
      <c r="G10" s="6">
        <f t="shared" si="2"/>
        <v>14940</v>
      </c>
      <c r="H10" s="6">
        <f t="shared" si="2"/>
        <v>14760</v>
      </c>
      <c r="I10" s="6">
        <f t="shared" si="2"/>
        <v>14400</v>
      </c>
      <c r="J10" s="6">
        <f t="shared" si="2"/>
        <v>14040</v>
      </c>
      <c r="K10" s="6">
        <f t="shared" si="2"/>
        <v>13860</v>
      </c>
      <c r="L10" s="6">
        <f t="shared" si="2"/>
        <v>13680</v>
      </c>
    </row>
    <row r="11" spans="2:12" x14ac:dyDescent="0.2">
      <c r="B11" s="12" t="s">
        <v>21</v>
      </c>
      <c r="C11" s="14">
        <f>CHOOSE(Drivers!$C$3,'Savings forecast'!C8,'Savings forecast'!C9,'Savings forecast'!C10)</f>
        <v>18700</v>
      </c>
      <c r="D11" s="14">
        <f>CHOOSE(Drivers!$C$3,'Savings forecast'!D8,'Savings forecast'!D9,'Savings forecast'!D10)</f>
        <v>19140</v>
      </c>
      <c r="E11" s="14">
        <f>CHOOSE(Drivers!$C$3,'Savings forecast'!E8,'Savings forecast'!E9,'Savings forecast'!E10)</f>
        <v>19580</v>
      </c>
      <c r="F11" s="14">
        <f>CHOOSE(Drivers!$C$3,'Savings forecast'!F8,'Savings forecast'!F9,'Savings forecast'!F10)</f>
        <v>20240</v>
      </c>
      <c r="G11" s="14">
        <f>CHOOSE(Drivers!$C$3,'Savings forecast'!G8,'Savings forecast'!G9,'Savings forecast'!G10)</f>
        <v>19800</v>
      </c>
      <c r="H11" s="14">
        <f>CHOOSE(Drivers!$C$3,'Savings forecast'!H8,'Savings forecast'!H9,'Savings forecast'!H10)</f>
        <v>19580</v>
      </c>
      <c r="I11" s="14">
        <f>CHOOSE(Drivers!$C$3,'Savings forecast'!I8,'Savings forecast'!I9,'Savings forecast'!I10)</f>
        <v>19140</v>
      </c>
      <c r="J11" s="14">
        <f>CHOOSE(Drivers!$C$3,'Savings forecast'!J8,'Savings forecast'!J9,'Savings forecast'!J10)</f>
        <v>18700</v>
      </c>
      <c r="K11" s="14">
        <f>CHOOSE(Drivers!$C$3,'Savings forecast'!K8,'Savings forecast'!K9,'Savings forecast'!K10)</f>
        <v>18480</v>
      </c>
      <c r="L11" s="14">
        <f>CHOOSE(Drivers!$C$3,'Savings forecast'!L8,'Savings forecast'!L9,'Savings forecast'!L10)</f>
        <v>18260</v>
      </c>
    </row>
    <row r="13" spans="2:12" ht="12.75" thickBot="1" x14ac:dyDescent="0.25">
      <c r="B13" s="7" t="s">
        <v>12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2" x14ac:dyDescent="0.2">
      <c r="B14" s="3" t="s">
        <v>2</v>
      </c>
      <c r="C14" s="5">
        <v>0.85</v>
      </c>
      <c r="D14" s="5">
        <v>0.87</v>
      </c>
      <c r="E14" s="5">
        <v>0.89</v>
      </c>
      <c r="F14" s="5">
        <v>0.92</v>
      </c>
      <c r="G14" s="5">
        <v>0.9</v>
      </c>
      <c r="H14" s="5">
        <v>0.89</v>
      </c>
      <c r="I14" s="5">
        <v>0.87</v>
      </c>
      <c r="J14" s="5">
        <v>0.85</v>
      </c>
      <c r="K14" s="5">
        <v>0.84</v>
      </c>
      <c r="L14" s="5">
        <v>0.83</v>
      </c>
    </row>
    <row r="15" spans="2:12" x14ac:dyDescent="0.2">
      <c r="B15" s="3" t="s">
        <v>1</v>
      </c>
      <c r="C15" s="5">
        <v>0.8</v>
      </c>
      <c r="D15" s="5">
        <v>0.85</v>
      </c>
      <c r="E15" s="5">
        <v>0.87</v>
      </c>
      <c r="F15" s="5">
        <v>0.9</v>
      </c>
      <c r="G15" s="5">
        <v>0.88</v>
      </c>
      <c r="H15" s="5">
        <v>0.87</v>
      </c>
      <c r="I15" s="5">
        <v>0.85</v>
      </c>
      <c r="J15" s="5">
        <v>0.83</v>
      </c>
      <c r="K15" s="5">
        <v>0.82</v>
      </c>
      <c r="L15" s="5">
        <v>0.81</v>
      </c>
    </row>
    <row r="16" spans="2:12" x14ac:dyDescent="0.2">
      <c r="B16" s="3" t="s">
        <v>3</v>
      </c>
      <c r="C16" s="5">
        <v>0.75</v>
      </c>
      <c r="D16" s="5">
        <v>0.8</v>
      </c>
      <c r="E16" s="5">
        <v>0.82</v>
      </c>
      <c r="F16" s="5">
        <v>0.84</v>
      </c>
      <c r="G16" s="5">
        <v>0.83</v>
      </c>
      <c r="H16" s="5">
        <v>0.82</v>
      </c>
      <c r="I16" s="5">
        <v>0.8</v>
      </c>
      <c r="J16" s="5">
        <v>0.78</v>
      </c>
      <c r="K16" s="5">
        <v>0.77</v>
      </c>
      <c r="L16" s="5">
        <v>0.76</v>
      </c>
    </row>
    <row r="19" spans="2:12" x14ac:dyDescent="0.2">
      <c r="B19" s="3" t="s">
        <v>8</v>
      </c>
      <c r="C19" s="5">
        <f>Drivers!C6</f>
        <v>0.01</v>
      </c>
    </row>
    <row r="20" spans="2:12" x14ac:dyDescent="0.2">
      <c r="B20" s="3" t="s">
        <v>9</v>
      </c>
      <c r="C20" s="5">
        <f>Drivers!C7</f>
        <v>0.03</v>
      </c>
    </row>
    <row r="22" spans="2:12" ht="12.75" thickBot="1" x14ac:dyDescent="0.25">
      <c r="B22" s="7" t="s">
        <v>10</v>
      </c>
      <c r="C22" s="7">
        <v>1</v>
      </c>
      <c r="D22" s="7">
        <v>2</v>
      </c>
      <c r="E22" s="7">
        <v>3</v>
      </c>
      <c r="F22" s="7">
        <v>4</v>
      </c>
      <c r="G22" s="7">
        <v>5</v>
      </c>
      <c r="H22" s="7">
        <v>6</v>
      </c>
      <c r="I22" s="7">
        <v>7</v>
      </c>
      <c r="J22" s="7">
        <v>8</v>
      </c>
      <c r="K22" s="7">
        <v>9</v>
      </c>
      <c r="L22" s="7">
        <v>10</v>
      </c>
    </row>
    <row r="23" spans="2:12" x14ac:dyDescent="0.2">
      <c r="B23" s="3" t="s">
        <v>6</v>
      </c>
      <c r="C23" s="6">
        <f>Drivers!C10</f>
        <v>15500</v>
      </c>
      <c r="D23" s="6">
        <f t="shared" ref="D23:L23" si="3">C23*(1+$C19)</f>
        <v>15655</v>
      </c>
      <c r="E23" s="6">
        <f t="shared" si="3"/>
        <v>15811.55</v>
      </c>
      <c r="F23" s="6">
        <f t="shared" si="3"/>
        <v>15969.665499999999</v>
      </c>
      <c r="G23" s="6">
        <f t="shared" si="3"/>
        <v>16129.362154999999</v>
      </c>
      <c r="H23" s="6">
        <f t="shared" si="3"/>
        <v>16290.655776549998</v>
      </c>
      <c r="I23" s="6">
        <f t="shared" si="3"/>
        <v>16453.562334315498</v>
      </c>
      <c r="J23" s="6">
        <f t="shared" si="3"/>
        <v>16618.097957658654</v>
      </c>
      <c r="K23" s="6">
        <f t="shared" si="3"/>
        <v>16784.278937235242</v>
      </c>
      <c r="L23" s="6">
        <f t="shared" si="3"/>
        <v>16952.121726607595</v>
      </c>
    </row>
    <row r="24" spans="2:12" x14ac:dyDescent="0.2">
      <c r="B24" s="3" t="s">
        <v>7</v>
      </c>
      <c r="C24" s="6">
        <f>Drivers!C11</f>
        <v>11000</v>
      </c>
      <c r="D24" s="6">
        <f t="shared" ref="D24:L24" si="4">C24*(1+$C20)</f>
        <v>11330</v>
      </c>
      <c r="E24" s="6">
        <f t="shared" si="4"/>
        <v>11669.9</v>
      </c>
      <c r="F24" s="6">
        <f t="shared" si="4"/>
        <v>12019.996999999999</v>
      </c>
      <c r="G24" s="6">
        <f t="shared" si="4"/>
        <v>12380.59691</v>
      </c>
      <c r="H24" s="6">
        <f t="shared" si="4"/>
        <v>12752.0148173</v>
      </c>
      <c r="I24" s="6">
        <f t="shared" si="4"/>
        <v>13134.575261819</v>
      </c>
      <c r="J24" s="6">
        <f t="shared" si="4"/>
        <v>13528.61251967357</v>
      </c>
      <c r="K24" s="6">
        <f t="shared" si="4"/>
        <v>13934.470895263777</v>
      </c>
      <c r="L24" s="6">
        <f t="shared" si="4"/>
        <v>14352.505022121692</v>
      </c>
    </row>
    <row r="25" spans="2:12" ht="12.75" thickBot="1" x14ac:dyDescent="0.25">
      <c r="B25" s="8" t="s">
        <v>13</v>
      </c>
      <c r="C25" s="9">
        <f>C23-C24</f>
        <v>4500</v>
      </c>
      <c r="D25" s="9">
        <f t="shared" ref="D25:L25" si="5">D23-D24</f>
        <v>4325</v>
      </c>
      <c r="E25" s="9">
        <f t="shared" si="5"/>
        <v>4141.6499999999996</v>
      </c>
      <c r="F25" s="9">
        <f t="shared" si="5"/>
        <v>3949.6684999999998</v>
      </c>
      <c r="G25" s="9">
        <f t="shared" si="5"/>
        <v>3748.7652449999987</v>
      </c>
      <c r="H25" s="9">
        <f t="shared" si="5"/>
        <v>3538.6409592499986</v>
      </c>
      <c r="I25" s="9">
        <f t="shared" si="5"/>
        <v>3318.9870724964985</v>
      </c>
      <c r="J25" s="9">
        <f t="shared" si="5"/>
        <v>3089.485437985084</v>
      </c>
      <c r="K25" s="9">
        <f t="shared" si="5"/>
        <v>2849.8080419714643</v>
      </c>
      <c r="L25" s="9">
        <f t="shared" si="5"/>
        <v>2599.616704485903</v>
      </c>
    </row>
    <row r="27" spans="2:12" ht="12.75" thickBot="1" x14ac:dyDescent="0.25">
      <c r="B27" s="7" t="s">
        <v>14</v>
      </c>
      <c r="C27" s="7">
        <v>1</v>
      </c>
      <c r="D27" s="7">
        <v>2</v>
      </c>
      <c r="E27" s="7">
        <v>3</v>
      </c>
      <c r="F27" s="7">
        <v>4</v>
      </c>
      <c r="G27" s="7">
        <v>5</v>
      </c>
      <c r="H27" s="7">
        <v>6</v>
      </c>
      <c r="I27" s="7">
        <v>7</v>
      </c>
      <c r="J27" s="7">
        <v>8</v>
      </c>
      <c r="K27" s="7">
        <v>9</v>
      </c>
      <c r="L27" s="7">
        <v>10</v>
      </c>
    </row>
    <row r="28" spans="2:12" x14ac:dyDescent="0.2">
      <c r="B28" s="3" t="s">
        <v>2</v>
      </c>
      <c r="C28" s="6">
        <f>C8*C$25</f>
        <v>84150000</v>
      </c>
      <c r="D28" s="6">
        <f t="shared" ref="D28:L28" si="6">D8*D$25</f>
        <v>82780500</v>
      </c>
      <c r="E28" s="6">
        <f t="shared" si="6"/>
        <v>81093507</v>
      </c>
      <c r="F28" s="6">
        <f t="shared" si="6"/>
        <v>79941290.439999998</v>
      </c>
      <c r="G28" s="6">
        <f t="shared" si="6"/>
        <v>74225551.850999981</v>
      </c>
      <c r="H28" s="6">
        <f t="shared" si="6"/>
        <v>69286589.982114971</v>
      </c>
      <c r="I28" s="6">
        <f t="shared" si="6"/>
        <v>63525412.56758298</v>
      </c>
      <c r="J28" s="6">
        <f t="shared" si="6"/>
        <v>57773377.690321073</v>
      </c>
      <c r="K28" s="6">
        <f t="shared" si="6"/>
        <v>52664452.615632661</v>
      </c>
      <c r="L28" s="6">
        <f t="shared" si="6"/>
        <v>47469001.023912586</v>
      </c>
    </row>
    <row r="29" spans="2:12" x14ac:dyDescent="0.2">
      <c r="B29" s="3" t="s">
        <v>1</v>
      </c>
      <c r="C29" s="6">
        <f t="shared" ref="C29:L29" si="7">C9*C$25</f>
        <v>72000000</v>
      </c>
      <c r="D29" s="6">
        <f t="shared" si="7"/>
        <v>73525000</v>
      </c>
      <c r="E29" s="6">
        <f t="shared" si="7"/>
        <v>72064710</v>
      </c>
      <c r="F29" s="6">
        <f t="shared" si="7"/>
        <v>71094033</v>
      </c>
      <c r="G29" s="6">
        <f t="shared" si="7"/>
        <v>65978268.311999977</v>
      </c>
      <c r="H29" s="6">
        <f t="shared" si="7"/>
        <v>61572352.690949976</v>
      </c>
      <c r="I29" s="6">
        <f t="shared" si="7"/>
        <v>56422780.232440472</v>
      </c>
      <c r="J29" s="6">
        <f t="shared" si="7"/>
        <v>51285458.270552397</v>
      </c>
      <c r="K29" s="6">
        <f t="shared" si="7"/>
        <v>46736851.888332017</v>
      </c>
      <c r="L29" s="6">
        <f t="shared" si="7"/>
        <v>42113790.612671636</v>
      </c>
    </row>
    <row r="30" spans="2:12" x14ac:dyDescent="0.2">
      <c r="B30" s="3" t="s">
        <v>3</v>
      </c>
      <c r="C30" s="6">
        <f t="shared" ref="C30:L30" si="8">C10*C$25</f>
        <v>60750000</v>
      </c>
      <c r="D30" s="6">
        <f t="shared" si="8"/>
        <v>62280000</v>
      </c>
      <c r="E30" s="6">
        <f t="shared" si="8"/>
        <v>61130753.999999993</v>
      </c>
      <c r="F30" s="6">
        <f t="shared" si="8"/>
        <v>59718987.719999999</v>
      </c>
      <c r="G30" s="6">
        <f t="shared" si="8"/>
        <v>56006552.760299981</v>
      </c>
      <c r="H30" s="6">
        <f t="shared" si="8"/>
        <v>52230340.55852998</v>
      </c>
      <c r="I30" s="6">
        <f t="shared" si="8"/>
        <v>47793413.843949579</v>
      </c>
      <c r="J30" s="6">
        <f t="shared" si="8"/>
        <v>43376375.54931058</v>
      </c>
      <c r="K30" s="6">
        <f t="shared" si="8"/>
        <v>39498339.461724497</v>
      </c>
      <c r="L30" s="6">
        <f t="shared" si="8"/>
        <v>35562756.517367154</v>
      </c>
    </row>
    <row r="31" spans="2:12" x14ac:dyDescent="0.2">
      <c r="B31" s="12" t="s">
        <v>21</v>
      </c>
      <c r="C31" s="14">
        <f>CHOOSE(Drivers!$C$3,'Savings forecast'!C28,'Savings forecast'!C29,'Savings forecast'!C30)</f>
        <v>84150000</v>
      </c>
      <c r="D31" s="14">
        <f>CHOOSE(Drivers!$C$3,'Savings forecast'!D28,'Savings forecast'!D29,'Savings forecast'!D30)</f>
        <v>82780500</v>
      </c>
      <c r="E31" s="14">
        <f>CHOOSE(Drivers!$C$3,'Savings forecast'!E28,'Savings forecast'!E29,'Savings forecast'!E30)</f>
        <v>81093507</v>
      </c>
      <c r="F31" s="14">
        <f>CHOOSE(Drivers!$C$3,'Savings forecast'!F28,'Savings forecast'!F29,'Savings forecast'!F30)</f>
        <v>79941290.439999998</v>
      </c>
      <c r="G31" s="14">
        <f>CHOOSE(Drivers!$C$3,'Savings forecast'!G28,'Savings forecast'!G29,'Savings forecast'!G30)</f>
        <v>74225551.850999981</v>
      </c>
      <c r="H31" s="14">
        <f>CHOOSE(Drivers!$C$3,'Savings forecast'!H28,'Savings forecast'!H29,'Savings forecast'!H30)</f>
        <v>69286589.982114971</v>
      </c>
      <c r="I31" s="14">
        <f>CHOOSE(Drivers!$C$3,'Savings forecast'!I28,'Savings forecast'!I29,'Savings forecast'!I30)</f>
        <v>63525412.56758298</v>
      </c>
      <c r="J31" s="14">
        <f>CHOOSE(Drivers!$C$3,'Savings forecast'!J28,'Savings forecast'!J29,'Savings forecast'!J30)</f>
        <v>57773377.690321073</v>
      </c>
      <c r="K31" s="14">
        <f>CHOOSE(Drivers!$C$3,'Savings forecast'!K28,'Savings forecast'!K29,'Savings forecast'!K30)</f>
        <v>52664452.615632661</v>
      </c>
      <c r="L31" s="14">
        <f>CHOOSE(Drivers!$C$3,'Savings forecast'!L28,'Savings forecast'!L29,'Savings forecast'!L30)</f>
        <v>47469001.023912586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workbookViewId="0">
      <selection activeCell="B1" sqref="B1"/>
    </sheetView>
  </sheetViews>
  <sheetFormatPr defaultRowHeight="15" x14ac:dyDescent="0.25"/>
  <cols>
    <col min="1" max="1" width="2" style="1" customWidth="1"/>
    <col min="2" max="2" width="21.85546875" style="1" bestFit="1" customWidth="1"/>
    <col min="3" max="12" width="13.5703125" style="1" bestFit="1" customWidth="1"/>
    <col min="13" max="16384" width="9.140625" style="1"/>
  </cols>
  <sheetData>
    <row r="1" spans="2:13" ht="15.75" x14ac:dyDescent="0.25">
      <c r="B1" s="4" t="s">
        <v>25</v>
      </c>
    </row>
    <row r="3" spans="2:13" ht="15.75" thickBot="1" x14ac:dyDescent="0.3">
      <c r="B3" s="7" t="s">
        <v>17</v>
      </c>
      <c r="C3" s="7"/>
    </row>
    <row r="4" spans="2:13" x14ac:dyDescent="0.25">
      <c r="B4" s="3" t="s">
        <v>2</v>
      </c>
      <c r="C4" s="6">
        <f>Drivers!C14</f>
        <v>320000000</v>
      </c>
    </row>
    <row r="5" spans="2:13" x14ac:dyDescent="0.25">
      <c r="B5" s="3" t="s">
        <v>1</v>
      </c>
      <c r="C5" s="6">
        <f>Drivers!C15</f>
        <v>350000000</v>
      </c>
    </row>
    <row r="6" spans="2:13" x14ac:dyDescent="0.25">
      <c r="B6" s="3" t="s">
        <v>3</v>
      </c>
      <c r="C6" s="6">
        <f>Drivers!C16</f>
        <v>380000000</v>
      </c>
    </row>
    <row r="7" spans="2:13" x14ac:dyDescent="0.25">
      <c r="B7" s="3"/>
      <c r="C7" s="10"/>
    </row>
    <row r="8" spans="2:13" x14ac:dyDescent="0.25">
      <c r="B8" s="3" t="str">
        <f>Drivers!B18</f>
        <v>Useful life (years)</v>
      </c>
      <c r="C8" s="28">
        <v>10</v>
      </c>
    </row>
    <row r="9" spans="2:13" x14ac:dyDescent="0.25">
      <c r="B9" s="3"/>
      <c r="C9" s="3"/>
    </row>
    <row r="10" spans="2:13" ht="15.75" thickBot="1" x14ac:dyDescent="0.3">
      <c r="B10" s="7" t="s">
        <v>16</v>
      </c>
      <c r="C10" s="7">
        <v>0</v>
      </c>
      <c r="D10" s="7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8</v>
      </c>
      <c r="L10" s="7">
        <v>9</v>
      </c>
      <c r="M10" s="7">
        <v>10</v>
      </c>
    </row>
    <row r="11" spans="2:13" x14ac:dyDescent="0.25">
      <c r="B11" s="3" t="s">
        <v>18</v>
      </c>
      <c r="C11" s="11">
        <v>0.8</v>
      </c>
      <c r="D11" s="11">
        <v>0.1</v>
      </c>
      <c r="E11" s="11">
        <v>0.1</v>
      </c>
      <c r="F11" s="11">
        <v>0.03</v>
      </c>
      <c r="G11" s="11">
        <v>0.03</v>
      </c>
      <c r="H11" s="11">
        <v>0.03</v>
      </c>
      <c r="I11" s="11">
        <v>0.03</v>
      </c>
      <c r="J11" s="11">
        <v>0.03</v>
      </c>
      <c r="K11" s="11">
        <v>0.03</v>
      </c>
      <c r="L11" s="11">
        <v>0.03</v>
      </c>
      <c r="M11" s="11">
        <v>0.03</v>
      </c>
    </row>
    <row r="13" spans="2:13" ht="15.75" thickBot="1" x14ac:dyDescent="0.3">
      <c r="B13" s="7" t="s">
        <v>24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3" x14ac:dyDescent="0.25">
      <c r="B14" s="3" t="s">
        <v>26</v>
      </c>
      <c r="C14" s="6">
        <f>CHOOSE(Drivers!$C$3,'Fixed asset roll-forward'!$C4,'Fixed asset roll-forward'!$C5,'Fixed asset roll-forward'!$C6)*'Fixed asset roll-forward'!C11</f>
        <v>256000000</v>
      </c>
      <c r="D14" s="6">
        <f>C17</f>
        <v>262400000</v>
      </c>
      <c r="E14" s="6">
        <f t="shared" ref="E14:L14" si="0">D17</f>
        <v>265600000</v>
      </c>
      <c r="F14" s="6">
        <f t="shared" si="0"/>
        <v>243200000</v>
      </c>
      <c r="G14" s="6">
        <f t="shared" si="0"/>
        <v>219840000</v>
      </c>
      <c r="H14" s="6">
        <f t="shared" si="0"/>
        <v>195520000</v>
      </c>
      <c r="I14" s="6">
        <f t="shared" si="0"/>
        <v>170240000</v>
      </c>
      <c r="J14" s="6">
        <f t="shared" si="0"/>
        <v>144000000</v>
      </c>
      <c r="K14" s="6">
        <f t="shared" si="0"/>
        <v>116800000</v>
      </c>
      <c r="L14" s="6">
        <f t="shared" si="0"/>
        <v>88640000</v>
      </c>
    </row>
    <row r="15" spans="2:13" x14ac:dyDescent="0.25">
      <c r="B15" s="3" t="s">
        <v>23</v>
      </c>
      <c r="C15" s="6">
        <f>CHOOSE(Drivers!$C$3,'Fixed asset roll-forward'!$C4,'Fixed asset roll-forward'!$C5,'Fixed asset roll-forward'!$C6)*'Fixed asset roll-forward'!D11</f>
        <v>32000000</v>
      </c>
      <c r="D15" s="6">
        <f>CHOOSE(Drivers!$C$3,'Fixed asset roll-forward'!$C4,'Fixed asset roll-forward'!$C5,'Fixed asset roll-forward'!$C6)*'Fixed asset roll-forward'!E11</f>
        <v>32000000</v>
      </c>
      <c r="E15" s="6">
        <f>CHOOSE(Drivers!$C$3,'Fixed asset roll-forward'!$C4,'Fixed asset roll-forward'!$C5,'Fixed asset roll-forward'!$C6)*'Fixed asset roll-forward'!F11</f>
        <v>9600000</v>
      </c>
      <c r="F15" s="6">
        <f>CHOOSE(Drivers!$C$3,'Fixed asset roll-forward'!$C4,'Fixed asset roll-forward'!$C5,'Fixed asset roll-forward'!$C6)*'Fixed asset roll-forward'!G11</f>
        <v>9600000</v>
      </c>
      <c r="G15" s="6">
        <f>CHOOSE(Drivers!$C$3,'Fixed asset roll-forward'!$C4,'Fixed asset roll-forward'!$C5,'Fixed asset roll-forward'!$C6)*'Fixed asset roll-forward'!H11</f>
        <v>9600000</v>
      </c>
      <c r="H15" s="6">
        <f>CHOOSE(Drivers!$C$3,'Fixed asset roll-forward'!$C4,'Fixed asset roll-forward'!$C5,'Fixed asset roll-forward'!$C6)*'Fixed asset roll-forward'!I11</f>
        <v>9600000</v>
      </c>
      <c r="I15" s="6">
        <f>CHOOSE(Drivers!$C$3,'Fixed asset roll-forward'!$C4,'Fixed asset roll-forward'!$C5,'Fixed asset roll-forward'!$C6)*'Fixed asset roll-forward'!J11</f>
        <v>9600000</v>
      </c>
      <c r="J15" s="6">
        <f>CHOOSE(Drivers!$C$3,'Fixed asset roll-forward'!$C4,'Fixed asset roll-forward'!$C5,'Fixed asset roll-forward'!$C6)*'Fixed asset roll-forward'!K11</f>
        <v>9600000</v>
      </c>
      <c r="K15" s="6">
        <f>CHOOSE(Drivers!$C$3,'Fixed asset roll-forward'!$C4,'Fixed asset roll-forward'!$C5,'Fixed asset roll-forward'!$C6)*'Fixed asset roll-forward'!L11</f>
        <v>9600000</v>
      </c>
      <c r="L15" s="6">
        <f>CHOOSE(Drivers!$C$3,'Fixed asset roll-forward'!$C4,'Fixed asset roll-forward'!$C5,'Fixed asset roll-forward'!$C6)*'Fixed asset roll-forward'!M11</f>
        <v>9600000</v>
      </c>
    </row>
    <row r="16" spans="2:13" x14ac:dyDescent="0.25">
      <c r="B16" s="1" t="s">
        <v>20</v>
      </c>
      <c r="C16" s="16">
        <f>C30</f>
        <v>-25600000</v>
      </c>
      <c r="D16" s="16">
        <f t="shared" ref="D16:L16" si="1">D30</f>
        <v>-28800000</v>
      </c>
      <c r="E16" s="16">
        <f t="shared" si="1"/>
        <v>-32000000</v>
      </c>
      <c r="F16" s="16">
        <f t="shared" si="1"/>
        <v>-32960000</v>
      </c>
      <c r="G16" s="16">
        <f t="shared" si="1"/>
        <v>-33920000</v>
      </c>
      <c r="H16" s="16">
        <f t="shared" si="1"/>
        <v>-34880000</v>
      </c>
      <c r="I16" s="16">
        <f t="shared" si="1"/>
        <v>-35840000</v>
      </c>
      <c r="J16" s="16">
        <f t="shared" si="1"/>
        <v>-36800000</v>
      </c>
      <c r="K16" s="16">
        <f t="shared" si="1"/>
        <v>-37760000</v>
      </c>
      <c r="L16" s="16">
        <f t="shared" si="1"/>
        <v>-38720000</v>
      </c>
    </row>
    <row r="17" spans="2:12" s="2" customFormat="1" thickBot="1" x14ac:dyDescent="0.25">
      <c r="B17" s="8" t="s">
        <v>27</v>
      </c>
      <c r="C17" s="9">
        <f>SUM(C14:C16)</f>
        <v>262400000</v>
      </c>
      <c r="D17" s="9">
        <f t="shared" ref="D17:L17" si="2">SUM(D14:D16)</f>
        <v>265600000</v>
      </c>
      <c r="E17" s="9">
        <f t="shared" si="2"/>
        <v>243200000</v>
      </c>
      <c r="F17" s="9">
        <f t="shared" si="2"/>
        <v>219840000</v>
      </c>
      <c r="G17" s="9">
        <f t="shared" si="2"/>
        <v>195520000</v>
      </c>
      <c r="H17" s="9">
        <f t="shared" si="2"/>
        <v>170240000</v>
      </c>
      <c r="I17" s="9">
        <f t="shared" si="2"/>
        <v>144000000</v>
      </c>
      <c r="J17" s="9">
        <f t="shared" si="2"/>
        <v>116800000</v>
      </c>
      <c r="K17" s="9">
        <f t="shared" si="2"/>
        <v>88640000</v>
      </c>
      <c r="L17" s="9">
        <f t="shared" si="2"/>
        <v>59520000</v>
      </c>
    </row>
    <row r="19" spans="2:12" ht="15.75" thickBot="1" x14ac:dyDescent="0.3">
      <c r="B19" s="7" t="s">
        <v>28</v>
      </c>
      <c r="C19" s="7">
        <v>1</v>
      </c>
      <c r="D19" s="7">
        <v>2</v>
      </c>
      <c r="E19" s="7">
        <v>3</v>
      </c>
      <c r="F19" s="7">
        <v>4</v>
      </c>
      <c r="G19" s="7">
        <v>5</v>
      </c>
      <c r="H19" s="7">
        <v>6</v>
      </c>
      <c r="I19" s="7">
        <v>7</v>
      </c>
      <c r="J19" s="7">
        <v>8</v>
      </c>
      <c r="K19" s="7">
        <v>9</v>
      </c>
      <c r="L19" s="7">
        <v>10</v>
      </c>
    </row>
    <row r="20" spans="2:12" x14ac:dyDescent="0.25">
      <c r="B20" s="1" t="s">
        <v>65</v>
      </c>
      <c r="C20" s="16">
        <f>-$C$14/10</f>
        <v>-25600000</v>
      </c>
      <c r="D20" s="16">
        <f t="shared" ref="D20:L20" si="3">-$C$14/10</f>
        <v>-25600000</v>
      </c>
      <c r="E20" s="16">
        <f t="shared" si="3"/>
        <v>-25600000</v>
      </c>
      <c r="F20" s="16">
        <f t="shared" si="3"/>
        <v>-25600000</v>
      </c>
      <c r="G20" s="16">
        <f t="shared" si="3"/>
        <v>-25600000</v>
      </c>
      <c r="H20" s="16">
        <f t="shared" si="3"/>
        <v>-25600000</v>
      </c>
      <c r="I20" s="16">
        <f t="shared" si="3"/>
        <v>-25600000</v>
      </c>
      <c r="J20" s="16">
        <f t="shared" si="3"/>
        <v>-25600000</v>
      </c>
      <c r="K20" s="16">
        <f t="shared" si="3"/>
        <v>-25600000</v>
      </c>
      <c r="L20" s="16">
        <f t="shared" si="3"/>
        <v>-25600000</v>
      </c>
    </row>
    <row r="21" spans="2:12" x14ac:dyDescent="0.25">
      <c r="B21" s="1" t="s">
        <v>66</v>
      </c>
      <c r="C21" s="3"/>
      <c r="D21" s="16">
        <f>-$C$15/10</f>
        <v>-3200000</v>
      </c>
      <c r="E21" s="16">
        <f t="shared" ref="E21:L21" si="4">-$C$15/10</f>
        <v>-3200000</v>
      </c>
      <c r="F21" s="16">
        <f t="shared" si="4"/>
        <v>-3200000</v>
      </c>
      <c r="G21" s="16">
        <f t="shared" si="4"/>
        <v>-3200000</v>
      </c>
      <c r="H21" s="16">
        <f t="shared" si="4"/>
        <v>-3200000</v>
      </c>
      <c r="I21" s="16">
        <f t="shared" si="4"/>
        <v>-3200000</v>
      </c>
      <c r="J21" s="16">
        <f t="shared" si="4"/>
        <v>-3200000</v>
      </c>
      <c r="K21" s="16">
        <f t="shared" si="4"/>
        <v>-3200000</v>
      </c>
      <c r="L21" s="16">
        <f t="shared" si="4"/>
        <v>-3200000</v>
      </c>
    </row>
    <row r="22" spans="2:12" x14ac:dyDescent="0.25">
      <c r="B22" s="1" t="s">
        <v>67</v>
      </c>
      <c r="C22" s="3"/>
      <c r="D22" s="3"/>
      <c r="E22" s="16">
        <f>-$D$15/10</f>
        <v>-3200000</v>
      </c>
      <c r="F22" s="16">
        <f t="shared" ref="F22:L22" si="5">-$D$15/10</f>
        <v>-3200000</v>
      </c>
      <c r="G22" s="16">
        <f t="shared" si="5"/>
        <v>-3200000</v>
      </c>
      <c r="H22" s="16">
        <f t="shared" si="5"/>
        <v>-3200000</v>
      </c>
      <c r="I22" s="16">
        <f t="shared" si="5"/>
        <v>-3200000</v>
      </c>
      <c r="J22" s="16">
        <f t="shared" si="5"/>
        <v>-3200000</v>
      </c>
      <c r="K22" s="16">
        <f t="shared" si="5"/>
        <v>-3200000</v>
      </c>
      <c r="L22" s="16">
        <f t="shared" si="5"/>
        <v>-3200000</v>
      </c>
    </row>
    <row r="23" spans="2:12" x14ac:dyDescent="0.25">
      <c r="B23" s="1" t="s">
        <v>68</v>
      </c>
      <c r="C23" s="3"/>
      <c r="D23" s="3"/>
      <c r="E23" s="16"/>
      <c r="F23" s="16">
        <f>-$E$15/10</f>
        <v>-960000</v>
      </c>
      <c r="G23" s="16">
        <f t="shared" ref="G23:L23" si="6">-$E$15/10</f>
        <v>-960000</v>
      </c>
      <c r="H23" s="16">
        <f t="shared" si="6"/>
        <v>-960000</v>
      </c>
      <c r="I23" s="16">
        <f t="shared" si="6"/>
        <v>-960000</v>
      </c>
      <c r="J23" s="16">
        <f t="shared" si="6"/>
        <v>-960000</v>
      </c>
      <c r="K23" s="16">
        <f t="shared" si="6"/>
        <v>-960000</v>
      </c>
      <c r="L23" s="16">
        <f t="shared" si="6"/>
        <v>-960000</v>
      </c>
    </row>
    <row r="24" spans="2:12" x14ac:dyDescent="0.25">
      <c r="B24" s="1" t="s">
        <v>69</v>
      </c>
      <c r="C24" s="3"/>
      <c r="D24" s="3"/>
      <c r="E24" s="16"/>
      <c r="F24" s="16"/>
      <c r="G24" s="16">
        <f>-$F$15/10</f>
        <v>-960000</v>
      </c>
      <c r="H24" s="16">
        <f t="shared" ref="H24:L24" si="7">-$F$15/10</f>
        <v>-960000</v>
      </c>
      <c r="I24" s="16">
        <f t="shared" si="7"/>
        <v>-960000</v>
      </c>
      <c r="J24" s="16">
        <f t="shared" si="7"/>
        <v>-960000</v>
      </c>
      <c r="K24" s="16">
        <f t="shared" si="7"/>
        <v>-960000</v>
      </c>
      <c r="L24" s="16">
        <f t="shared" si="7"/>
        <v>-960000</v>
      </c>
    </row>
    <row r="25" spans="2:12" x14ac:dyDescent="0.25">
      <c r="B25" s="1" t="s">
        <v>70</v>
      </c>
      <c r="C25" s="3"/>
      <c r="D25" s="3"/>
      <c r="E25" s="16"/>
      <c r="F25" s="16"/>
      <c r="G25" s="16"/>
      <c r="H25" s="16">
        <f>-$G$15/10</f>
        <v>-960000</v>
      </c>
      <c r="I25" s="16">
        <f t="shared" ref="I25:L25" si="8">-$G$15/10</f>
        <v>-960000</v>
      </c>
      <c r="J25" s="16">
        <f t="shared" si="8"/>
        <v>-960000</v>
      </c>
      <c r="K25" s="16">
        <f t="shared" si="8"/>
        <v>-960000</v>
      </c>
      <c r="L25" s="16">
        <f t="shared" si="8"/>
        <v>-960000</v>
      </c>
    </row>
    <row r="26" spans="2:12" x14ac:dyDescent="0.25">
      <c r="B26" s="1" t="s">
        <v>71</v>
      </c>
      <c r="C26" s="3"/>
      <c r="D26" s="3"/>
      <c r="E26" s="16"/>
      <c r="F26" s="16"/>
      <c r="G26" s="16"/>
      <c r="H26" s="16"/>
      <c r="I26" s="16">
        <f>-$H$15/10</f>
        <v>-960000</v>
      </c>
      <c r="J26" s="16">
        <f t="shared" ref="J26:L26" si="9">-$H$15/10</f>
        <v>-960000</v>
      </c>
      <c r="K26" s="16">
        <f t="shared" si="9"/>
        <v>-960000</v>
      </c>
      <c r="L26" s="16">
        <f t="shared" si="9"/>
        <v>-960000</v>
      </c>
    </row>
    <row r="27" spans="2:12" x14ac:dyDescent="0.25">
      <c r="B27" s="1" t="s">
        <v>72</v>
      </c>
      <c r="C27" s="3"/>
      <c r="D27" s="3"/>
      <c r="E27" s="16"/>
      <c r="F27" s="16"/>
      <c r="G27" s="16"/>
      <c r="H27" s="16"/>
      <c r="I27" s="16"/>
      <c r="J27" s="16">
        <f>-$I$15/10</f>
        <v>-960000</v>
      </c>
      <c r="K27" s="16">
        <f t="shared" ref="K27:L27" si="10">-$I$15/10</f>
        <v>-960000</v>
      </c>
      <c r="L27" s="16">
        <f t="shared" si="10"/>
        <v>-960000</v>
      </c>
    </row>
    <row r="28" spans="2:12" x14ac:dyDescent="0.25">
      <c r="B28" s="1" t="s">
        <v>73</v>
      </c>
      <c r="C28" s="3"/>
      <c r="D28" s="3"/>
      <c r="E28" s="16"/>
      <c r="F28" s="16"/>
      <c r="G28" s="16"/>
      <c r="H28" s="16"/>
      <c r="I28" s="16"/>
      <c r="J28" s="16"/>
      <c r="K28" s="16">
        <f>-$J$15/10</f>
        <v>-960000</v>
      </c>
      <c r="L28" s="16">
        <f>-$J$15/10</f>
        <v>-960000</v>
      </c>
    </row>
    <row r="29" spans="2:12" x14ac:dyDescent="0.25">
      <c r="B29" s="1" t="s">
        <v>74</v>
      </c>
      <c r="C29" s="3"/>
      <c r="D29" s="3"/>
      <c r="E29" s="16"/>
      <c r="F29" s="16"/>
      <c r="G29" s="16"/>
      <c r="H29" s="16"/>
      <c r="I29" s="16"/>
      <c r="J29" s="16"/>
      <c r="K29" s="16"/>
      <c r="L29" s="16">
        <f>-$K$15/10</f>
        <v>-960000</v>
      </c>
    </row>
    <row r="30" spans="2:12" ht="15.75" thickBot="1" x14ac:dyDescent="0.3">
      <c r="B30" s="8" t="s">
        <v>75</v>
      </c>
      <c r="C30" s="9">
        <f>SUM(C20:C29)</f>
        <v>-25600000</v>
      </c>
      <c r="D30" s="9">
        <f t="shared" ref="D30:L30" si="11">SUM(D20:D29)</f>
        <v>-28800000</v>
      </c>
      <c r="E30" s="9">
        <f t="shared" si="11"/>
        <v>-32000000</v>
      </c>
      <c r="F30" s="9">
        <f t="shared" si="11"/>
        <v>-32960000</v>
      </c>
      <c r="G30" s="9">
        <f t="shared" si="11"/>
        <v>-33920000</v>
      </c>
      <c r="H30" s="9">
        <f t="shared" si="11"/>
        <v>-34880000</v>
      </c>
      <c r="I30" s="9">
        <f t="shared" si="11"/>
        <v>-35840000</v>
      </c>
      <c r="J30" s="9">
        <f t="shared" si="11"/>
        <v>-36800000</v>
      </c>
      <c r="K30" s="9">
        <f t="shared" si="11"/>
        <v>-37760000</v>
      </c>
      <c r="L30" s="9">
        <f t="shared" si="11"/>
        <v>-38720000</v>
      </c>
    </row>
    <row r="38" spans="6:6" x14ac:dyDescent="0.25">
      <c r="F38" s="1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tabSelected="1" workbookViewId="0">
      <selection activeCell="C14" sqref="C14:L17"/>
    </sheetView>
  </sheetViews>
  <sheetFormatPr defaultRowHeight="15" x14ac:dyDescent="0.25"/>
  <cols>
    <col min="1" max="1" width="2" style="1" customWidth="1"/>
    <col min="2" max="2" width="24.28515625" style="1" customWidth="1"/>
    <col min="3" max="12" width="13.5703125" style="1" bestFit="1" customWidth="1"/>
    <col min="13" max="16384" width="9.140625" style="1"/>
  </cols>
  <sheetData>
    <row r="1" spans="2:12" ht="15.75" x14ac:dyDescent="0.25">
      <c r="B1" s="4" t="s">
        <v>48</v>
      </c>
    </row>
    <row r="3" spans="2:12" ht="15.75" thickBot="1" x14ac:dyDescent="0.3">
      <c r="B3" s="7" t="s">
        <v>29</v>
      </c>
      <c r="C3" s="7"/>
    </row>
    <row r="4" spans="2:12" x14ac:dyDescent="0.25">
      <c r="B4" s="3" t="s">
        <v>31</v>
      </c>
      <c r="C4" s="3">
        <f>Drivers!C21</f>
        <v>25</v>
      </c>
    </row>
    <row r="5" spans="2:12" x14ac:dyDescent="0.25">
      <c r="B5" s="3" t="s">
        <v>30</v>
      </c>
      <c r="C5" s="3">
        <f>Drivers!C22</f>
        <v>30</v>
      </c>
    </row>
    <row r="6" spans="2:12" x14ac:dyDescent="0.25">
      <c r="B6" s="17" t="s">
        <v>32</v>
      </c>
      <c r="C6" s="17">
        <f>C4-C5</f>
        <v>-5</v>
      </c>
    </row>
    <row r="7" spans="2:12" ht="3.75" customHeight="1" x14ac:dyDescent="0.25">
      <c r="B7" s="15"/>
      <c r="C7" s="15"/>
    </row>
    <row r="8" spans="2:12" ht="15.75" thickBot="1" x14ac:dyDescent="0.3">
      <c r="B8" s="7" t="s">
        <v>33</v>
      </c>
      <c r="C8" s="7"/>
    </row>
    <row r="9" spans="2:12" x14ac:dyDescent="0.25">
      <c r="B9" s="3" t="s">
        <v>31</v>
      </c>
      <c r="C9" s="3">
        <f>CHOOSE(Drivers!$C$3,'Working capital'!C20,'Working capital'!C21,'Working capital'!C22)</f>
        <v>45</v>
      </c>
    </row>
    <row r="10" spans="2:12" x14ac:dyDescent="0.25">
      <c r="B10" s="3" t="s">
        <v>30</v>
      </c>
      <c r="C10" s="3">
        <f>CHOOSE(Drivers!$C$3,'Working capital'!C25,'Working capital'!C26,'Working capital'!C27)</f>
        <v>25</v>
      </c>
    </row>
    <row r="11" spans="2:12" x14ac:dyDescent="0.25">
      <c r="B11" s="17" t="s">
        <v>32</v>
      </c>
      <c r="C11" s="17">
        <f>C9-C10</f>
        <v>20</v>
      </c>
    </row>
    <row r="12" spans="2:12" x14ac:dyDescent="0.25">
      <c r="B12" s="15"/>
      <c r="C12" s="15"/>
    </row>
    <row r="13" spans="2:12" ht="15.75" thickBot="1" x14ac:dyDescent="0.3">
      <c r="B13" s="7" t="s">
        <v>24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2" x14ac:dyDescent="0.25">
      <c r="B14" s="19" t="s">
        <v>46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2:12" s="18" customFormat="1" x14ac:dyDescent="0.25">
      <c r="B15" s="19" t="s">
        <v>47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2:12" s="18" customFormat="1" x14ac:dyDescent="0.25">
      <c r="B16" s="19" t="s">
        <v>48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spans="2:12" s="18" customFormat="1" ht="15.75" thickBot="1" x14ac:dyDescent="0.3">
      <c r="B17" s="8" t="s">
        <v>37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x14ac:dyDescent="0.25"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2:12" ht="15.75" thickBot="1" x14ac:dyDescent="0.3">
      <c r="B19" s="7" t="s">
        <v>35</v>
      </c>
      <c r="C19" s="7"/>
    </row>
    <row r="20" spans="2:12" x14ac:dyDescent="0.25">
      <c r="B20" s="3" t="s">
        <v>2</v>
      </c>
      <c r="C20" s="1">
        <v>45</v>
      </c>
    </row>
    <row r="21" spans="2:12" x14ac:dyDescent="0.25">
      <c r="B21" s="3" t="s">
        <v>1</v>
      </c>
      <c r="C21" s="1">
        <v>50</v>
      </c>
    </row>
    <row r="22" spans="2:12" x14ac:dyDescent="0.25">
      <c r="B22" s="3" t="s">
        <v>3</v>
      </c>
      <c r="C22" s="1">
        <v>55</v>
      </c>
    </row>
    <row r="23" spans="2:12" ht="3.75" customHeight="1" x14ac:dyDescent="0.25"/>
    <row r="24" spans="2:12" ht="15.75" thickBot="1" x14ac:dyDescent="0.3">
      <c r="B24" s="7" t="s">
        <v>36</v>
      </c>
      <c r="C24" s="7"/>
    </row>
    <row r="25" spans="2:12" x14ac:dyDescent="0.25">
      <c r="B25" s="3" t="s">
        <v>2</v>
      </c>
      <c r="C25" s="1">
        <v>25</v>
      </c>
    </row>
    <row r="26" spans="2:12" x14ac:dyDescent="0.25">
      <c r="B26" s="3" t="s">
        <v>1</v>
      </c>
      <c r="C26" s="1">
        <v>30</v>
      </c>
    </row>
    <row r="27" spans="2:12" x14ac:dyDescent="0.25">
      <c r="B27" s="3" t="s">
        <v>3</v>
      </c>
      <c r="C27" s="1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 --&gt;</vt:lpstr>
      <vt:lpstr>Drivers</vt:lpstr>
      <vt:lpstr>Workings --&gt;</vt:lpstr>
      <vt:lpstr>Savings forecast</vt:lpstr>
      <vt:lpstr>Fixed asset roll-forward</vt:lpstr>
      <vt:lpstr>Working 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2017-10-13T13:35:42Z</dcterms:created>
  <dcterms:modified xsi:type="dcterms:W3CDTF">2017-11-14T14:43:36Z</dcterms:modified>
</cp:coreProperties>
</file>