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3" activeTab="6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9" l="1"/>
  <c r="C6" i="2"/>
  <c r="C5" i="2"/>
  <c r="C4" i="2"/>
  <c r="C7" i="7" l="1"/>
  <c r="C6" i="7"/>
  <c r="C10" i="5" l="1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C3" i="7" l="1"/>
  <c r="C7" i="9"/>
  <c r="C8" i="9" s="1"/>
  <c r="K9" i="9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H14" i="5" l="1"/>
  <c r="D14" i="5"/>
  <c r="C13" i="9"/>
  <c r="L9" i="9"/>
  <c r="J14" i="5"/>
  <c r="K14" i="5"/>
  <c r="F14" i="5"/>
  <c r="G14" i="5"/>
  <c r="I14" i="5"/>
  <c r="C14" i="5"/>
  <c r="E14" i="5"/>
  <c r="F9" i="9"/>
  <c r="E9" i="9"/>
  <c r="H9" i="9"/>
  <c r="G9" i="9"/>
  <c r="I9" i="9"/>
  <c r="M9" i="9"/>
  <c r="J9" i="9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E4" i="9" l="1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L30" i="1"/>
  <c r="L28" i="1"/>
  <c r="L29" i="1"/>
  <c r="K30" i="1"/>
  <c r="K28" i="1"/>
  <c r="K29" i="1"/>
  <c r="J16" i="5" l="1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L16" i="5" l="1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L17" i="5" l="1"/>
  <c r="M6" i="9" s="1"/>
  <c r="E7" i="12"/>
  <c r="E9" i="12" s="1"/>
  <c r="E10" i="12" s="1"/>
  <c r="F10" i="9"/>
  <c r="D11" i="12"/>
  <c r="E5" i="9"/>
  <c r="E8" i="9" s="1"/>
  <c r="E13" i="9" s="1"/>
  <c r="F7" i="12" l="1"/>
  <c r="F9" i="12" s="1"/>
  <c r="F10" i="12" s="1"/>
  <c r="G10" i="9"/>
  <c r="E11" i="12"/>
  <c r="F5" i="9"/>
  <c r="F8" i="9" s="1"/>
  <c r="F13" i="9" s="1"/>
  <c r="F11" i="12" l="1"/>
  <c r="G5" i="9"/>
  <c r="G8" i="9" s="1"/>
  <c r="G13" i="9" s="1"/>
  <c r="G7" i="12"/>
  <c r="G9" i="12" s="1"/>
  <c r="G10" i="12" s="1"/>
  <c r="H10" i="9"/>
  <c r="I10" i="9" l="1"/>
  <c r="G11" i="12"/>
  <c r="H5" i="9"/>
  <c r="H8" i="9" s="1"/>
  <c r="H13" i="9" s="1"/>
  <c r="H7" i="12" l="1"/>
  <c r="H9" i="12" s="1"/>
  <c r="H10" i="12" s="1"/>
  <c r="H11" i="12" s="1"/>
  <c r="I7" i="12"/>
  <c r="I9" i="12" s="1"/>
  <c r="I10" i="12" s="1"/>
  <c r="J10" i="9"/>
  <c r="I5" i="9" l="1"/>
  <c r="I8" i="9" s="1"/>
  <c r="I13" i="9" s="1"/>
  <c r="J7" i="12"/>
  <c r="J9" i="12" s="1"/>
  <c r="J10" i="12" s="1"/>
  <c r="K10" i="9"/>
  <c r="I11" i="12"/>
  <c r="J5" i="9"/>
  <c r="J8" i="9" s="1"/>
  <c r="J13" i="9" s="1"/>
  <c r="K7" i="12" l="1"/>
  <c r="K9" i="12" s="1"/>
  <c r="K10" i="12" s="1"/>
  <c r="L10" i="9"/>
  <c r="J11" i="12"/>
  <c r="K5" i="9"/>
  <c r="K8" i="9" s="1"/>
  <c r="K13" i="9" s="1"/>
  <c r="M10" i="9" l="1"/>
  <c r="K11" i="12"/>
  <c r="L5" i="9"/>
  <c r="L8" i="9" s="1"/>
  <c r="L13" i="9" s="1"/>
  <c r="L7" i="12" l="1"/>
  <c r="L9" i="12" s="1"/>
  <c r="L10" i="12" s="1"/>
  <c r="M5" i="9" s="1"/>
  <c r="M8" i="9" s="1"/>
  <c r="M13" i="9" s="1"/>
  <c r="L11" i="12" l="1"/>
  <c r="D12" i="9"/>
  <c r="E12" i="9" l="1"/>
  <c r="F12" i="9" l="1"/>
  <c r="G12" i="9" l="1"/>
  <c r="H12" i="9" l="1"/>
  <c r="I12" i="9" l="1"/>
  <c r="J12" i="9" l="1"/>
  <c r="K12" i="9" l="1"/>
  <c r="L12" i="9" l="1"/>
  <c r="M12" i="9" l="1"/>
</calcChain>
</file>

<file path=xl/sharedStrings.xml><?xml version="1.0" encoding="utf-8"?>
<sst xmlns="http://schemas.openxmlformats.org/spreadsheetml/2006/main" count="155" uniqueCount="111">
  <si>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</si>
  <si>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</si>
  <si>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</si>
  <si>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</si>
  <si>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</si>
  <si>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</si>
  <si>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</si>
  <si>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</si>
  <si>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</si>
  <si>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</si>
  <si>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</si>
  <si>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</si>
  <si>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</si>
  <si>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</si>
  <si>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</si>
  <si>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</si>
  <si>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</si>
  <si>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</si>
  <si>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</si>
  <si>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</si>
  <si>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</si>
  <si>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</si>
  <si>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</si>
  <si>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</si>
  <si>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</si>
  <si>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</si>
  <si>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</si>
  <si>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</si>
  <si>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</si>
  <si>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</si>
  <si>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</si>
  <si>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</si>
  <si>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</si>
  <si>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</si>
  <si>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</si>
  <si>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</si>
  <si>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</si>
  <si>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</si>
  <si>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</si>
  <si>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</si>
  <si>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</si>
  <si>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</si>
  <si>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</si>
  <si>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</si>
  <si>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</si>
  <si>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</si>
  <si>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</si>
  <si>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</si>
  <si>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</si>
  <si>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</si>
  <si>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</si>
  <si>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</si>
  <si>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</si>
  <si>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</si>
  <si>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</si>
  <si>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</si>
  <si>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</si>
  <si>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</si>
  <si>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</si>
  <si>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</si>
  <si>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</si>
  <si>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</si>
  <si>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</si>
  <si>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</si>
  <si>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</si>
  <si>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</si>
  <si>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</si>
  <si>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</si>
  <si>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Cash Flow</t>
  </si>
  <si>
    <t>Input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</si>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</sst>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/>
    </xf>
    <xf numFmtId="0" fontId="5" fillId="2" borderId="0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61" customWidth="1"/>
    <col min="2" max="16384" width="9.140625" style="61"/>
  </cols>
  <sheetData>
    <row r="17" spans="2:2" ht="50.25" x14ac:dyDescent="0.7">
      <c r="B17" s="6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B1" sqref="B1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63" t="s">
        <v>21</v>
      </c>
      <c r="C3" s="13">
        <v>1</v>
      </c>
    </row>
    <row r="4" spans="2:3" s="2" customFormat="1" ht="14.25" x14ac:dyDescent="0.2">
      <c r="B4" s="62"/>
    </row>
    <row r="5" spans="2:3" s="2" customFormat="1" ht="15" thickBot="1" x14ac:dyDescent="0.25">
      <c r="B5" s="65" t="s">
        <v>40</v>
      </c>
      <c r="C5" s="7"/>
    </row>
    <row r="6" spans="2:3" s="2" customFormat="1" ht="14.25" x14ac:dyDescent="0.2">
      <c r="B6" s="63" t="s">
        <v>104</v>
      </c>
      <c r="C6" s="5">
        <v>0.01</v>
      </c>
    </row>
    <row r="7" spans="2:3" s="2" customFormat="1" ht="14.25" x14ac:dyDescent="0.2">
      <c r="B7" s="63" t="s">
        <v>105</v>
      </c>
      <c r="C7" s="5">
        <v>0.03</v>
      </c>
    </row>
    <row r="8" spans="2:3" s="2" customFormat="1" ht="14.25" x14ac:dyDescent="0.2">
      <c r="B8" s="62"/>
    </row>
    <row r="9" spans="2:3" s="2" customFormat="1" ht="15" thickBot="1" x14ac:dyDescent="0.25">
      <c r="B9" s="65" t="s">
        <v>106</v>
      </c>
      <c r="C9" s="7"/>
    </row>
    <row r="10" spans="2:3" s="2" customFormat="1" ht="14.25" x14ac:dyDescent="0.2">
      <c r="B10" s="63" t="s">
        <v>6</v>
      </c>
      <c r="C10" s="6">
        <v>15500</v>
      </c>
    </row>
    <row r="11" spans="2:3" s="2" customFormat="1" ht="14.25" x14ac:dyDescent="0.2">
      <c r="B11" s="63" t="s">
        <v>7</v>
      </c>
      <c r="C11" s="6">
        <v>11000</v>
      </c>
    </row>
    <row r="12" spans="2:3" s="2" customFormat="1" ht="14.25" x14ac:dyDescent="0.2">
      <c r="B12" s="62"/>
    </row>
    <row r="13" spans="2:3" s="2" customFormat="1" ht="15" thickBot="1" x14ac:dyDescent="0.25">
      <c r="B13" s="65" t="s">
        <v>17</v>
      </c>
      <c r="C13" s="7"/>
    </row>
    <row r="14" spans="2:3" s="2" customFormat="1" ht="14.25" x14ac:dyDescent="0.2">
      <c r="B14" s="63" t="s">
        <v>2</v>
      </c>
      <c r="C14" s="6">
        <v>320000000</v>
      </c>
    </row>
    <row r="15" spans="2:3" x14ac:dyDescent="0.2">
      <c r="B15" s="63" t="s">
        <v>1</v>
      </c>
      <c r="C15" s="6">
        <v>350000000</v>
      </c>
    </row>
    <row r="16" spans="2:3" x14ac:dyDescent="0.2">
      <c r="B16" s="63" t="s">
        <v>3</v>
      </c>
      <c r="C16" s="6">
        <v>380000000</v>
      </c>
    </row>
    <row r="18" spans="2:13" x14ac:dyDescent="0.2">
      <c r="B18" s="63" t="s">
        <v>19</v>
      </c>
      <c r="C18" s="6">
        <v>10</v>
      </c>
    </row>
    <row r="20" spans="2:13" ht="12.75" thickBot="1" x14ac:dyDescent="0.25">
      <c r="B20" s="65" t="s">
        <v>29</v>
      </c>
      <c r="C20" s="7"/>
    </row>
    <row r="21" spans="2:13" x14ac:dyDescent="0.2">
      <c r="B21" s="63" t="s">
        <v>31</v>
      </c>
      <c r="C21" s="3">
        <v>25</v>
      </c>
    </row>
    <row r="22" spans="2:13" x14ac:dyDescent="0.2">
      <c r="B22" s="63" t="s">
        <v>30</v>
      </c>
      <c r="C22" s="3">
        <v>30</v>
      </c>
    </row>
    <row r="23" spans="2:13" x14ac:dyDescent="0.2">
      <c r="B23" s="66" t="s">
        <v>32</v>
      </c>
      <c r="C23" s="12">
        <f>C21-C22</f>
        <v>-5</v>
      </c>
    </row>
    <row r="24" spans="2:13" x14ac:dyDescent="0.2">
      <c r="B24" s="69"/>
      <c r="C24" s="58"/>
    </row>
    <row r="25" spans="2:13" ht="12.75" thickBot="1" x14ac:dyDescent="0.25">
      <c r="B25" s="65" t="s">
        <v>39</v>
      </c>
      <c r="C25" s="7"/>
    </row>
    <row r="26" spans="2:13" x14ac:dyDescent="0.2">
      <c r="B26" s="63" t="s">
        <v>91</v>
      </c>
      <c r="C26" s="6">
        <v>200000000</v>
      </c>
    </row>
    <row r="27" spans="2:13" x14ac:dyDescent="0.2">
      <c r="B27" s="63" t="s">
        <v>41</v>
      </c>
      <c r="C27" s="5">
        <v>0.05</v>
      </c>
    </row>
    <row r="28" spans="2:13" x14ac:dyDescent="0.2">
      <c r="B28" s="63" t="s">
        <v>60</v>
      </c>
      <c r="C28" s="24" t="s">
        <v>59</v>
      </c>
    </row>
    <row r="29" spans="2:13" x14ac:dyDescent="0.2">
      <c r="B29" s="63" t="s">
        <v>107</v>
      </c>
      <c r="C29" s="5"/>
    </row>
    <row r="30" spans="2:13" s="63" customFormat="1" x14ac:dyDescent="0.2">
      <c r="C30" s="64"/>
    </row>
    <row r="31" spans="2:13" s="63" customFormat="1" ht="12.75" thickBot="1" x14ac:dyDescent="0.25">
      <c r="B31" s="65" t="s">
        <v>108</v>
      </c>
      <c r="C31" s="51">
        <v>0</v>
      </c>
      <c r="D31" s="51">
        <v>1</v>
      </c>
      <c r="E31" s="51">
        <v>2</v>
      </c>
      <c r="F31" s="51">
        <v>3</v>
      </c>
      <c r="G31" s="51">
        <v>4</v>
      </c>
      <c r="H31" s="51">
        <v>5</v>
      </c>
      <c r="I31" s="51">
        <v>6</v>
      </c>
      <c r="J31" s="51">
        <v>7</v>
      </c>
      <c r="K31" s="51">
        <v>8</v>
      </c>
      <c r="L31" s="51">
        <v>9</v>
      </c>
      <c r="M31" s="51">
        <v>10</v>
      </c>
    </row>
    <row r="32" spans="2:13" x14ac:dyDescent="0.2">
      <c r="B32" s="45" t="s">
        <v>70</v>
      </c>
      <c r="C32" s="53">
        <v>0</v>
      </c>
      <c r="D32" s="53">
        <v>0</v>
      </c>
      <c r="E32" s="53">
        <v>0.05</v>
      </c>
      <c r="F32" s="53">
        <v>0.1</v>
      </c>
      <c r="G32" s="53">
        <v>0.1</v>
      </c>
      <c r="H32" s="53">
        <v>0.1</v>
      </c>
      <c r="I32" s="53">
        <v>0.1</v>
      </c>
      <c r="J32" s="53">
        <v>0.1</v>
      </c>
      <c r="K32" s="53">
        <v>0.1</v>
      </c>
      <c r="L32" s="53">
        <v>0.1</v>
      </c>
      <c r="M32" s="53">
        <v>0.1</v>
      </c>
    </row>
    <row r="33" spans="2:13" s="63" customFormat="1" x14ac:dyDescent="0.2">
      <c r="B33" s="45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2:13" x14ac:dyDescent="0.2">
      <c r="B34" s="68" t="s">
        <v>48</v>
      </c>
    </row>
    <row r="35" spans="2:13" x14ac:dyDescent="0.2">
      <c r="B35" s="63" t="s">
        <v>109</v>
      </c>
    </row>
    <row r="36" spans="2:13" x14ac:dyDescent="0.2">
      <c r="B36" s="63" t="s">
        <v>71</v>
      </c>
    </row>
    <row r="38" spans="2:13" x14ac:dyDescent="0.2">
      <c r="B38" s="63" t="s">
        <v>58</v>
      </c>
      <c r="C38" s="5">
        <v>0.3</v>
      </c>
    </row>
    <row r="40" spans="2:13" x14ac:dyDescent="0.2">
      <c r="B40" s="63" t="s">
        <v>63</v>
      </c>
      <c r="C40" s="6">
        <v>100000000</v>
      </c>
    </row>
    <row r="42" spans="2:13" s="63" customFormat="1" hidden="1" outlineLevel="1" x14ac:dyDescent="0.2">
      <c r="B42" s="67" t="s">
        <v>83</v>
      </c>
      <c r="C42" s="19">
        <v>0.9</v>
      </c>
    </row>
    <row r="43" spans="2:13" s="63" customFormat="1" hidden="1" outlineLevel="1" x14ac:dyDescent="0.2"/>
    <row r="44" spans="2:13" ht="12.75" hidden="1" outlineLevel="1" thickBot="1" x14ac:dyDescent="0.25">
      <c r="B44" s="65" t="s">
        <v>78</v>
      </c>
      <c r="C44" s="57" t="s">
        <v>84</v>
      </c>
      <c r="D44" s="57" t="s">
        <v>80</v>
      </c>
    </row>
    <row r="45" spans="2:13" hidden="1" outlineLevel="1" x14ac:dyDescent="0.2">
      <c r="B45" s="63" t="s">
        <v>79</v>
      </c>
      <c r="C45" s="5">
        <v>0.8</v>
      </c>
      <c r="D45" s="3">
        <v>0.6</v>
      </c>
    </row>
    <row r="46" spans="2:13" hidden="1" outlineLevel="1" x14ac:dyDescent="0.2">
      <c r="B46" s="63" t="s">
        <v>81</v>
      </c>
      <c r="C46" s="5">
        <v>0.9</v>
      </c>
      <c r="D46" s="3">
        <v>0.65</v>
      </c>
    </row>
    <row r="47" spans="2:13" hidden="1" outlineLevel="1" x14ac:dyDescent="0.2">
      <c r="B47" s="63" t="s">
        <v>82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63" t="s">
        <v>85</v>
      </c>
      <c r="C49" s="5">
        <v>0.06</v>
      </c>
    </row>
    <row r="50" spans="2:3" hidden="1" outlineLevel="1" x14ac:dyDescent="0.2">
      <c r="B50" s="63" t="s">
        <v>86</v>
      </c>
      <c r="C50" s="5">
        <v>0.05</v>
      </c>
    </row>
    <row r="51" spans="2:3" hidden="1" outlineLevel="1" x14ac:dyDescent="0.2"/>
    <row r="52" spans="2:3" hidden="1" outlineLevel="1" x14ac:dyDescent="0.2">
      <c r="B52" s="63" t="s">
        <v>87</v>
      </c>
      <c r="C52" s="5">
        <v>0.03</v>
      </c>
    </row>
    <row r="53" spans="2:3" hidden="1" outlineLevel="1" x14ac:dyDescent="0.2">
      <c r="B53" s="63" t="s">
        <v>88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0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5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92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93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94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95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96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97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98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99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100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101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102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C11" sqref="C11:N16"/>
    </sheetView>
  </sheetViews>
  <sheetFormatPr defaultRowHeight="15" x14ac:dyDescent="0.25"/>
  <cols>
    <col min="1" max="1" width="2" style="42" customWidth="1"/>
    <col min="2" max="2" width="31" style="42" bestFit="1" customWidth="1"/>
    <col min="3" max="3" width="12.5703125" style="42" bestFit="1" customWidth="1"/>
    <col min="4" max="13" width="12" style="42" bestFit="1" customWidth="1"/>
    <col min="14" max="16384" width="9.140625" style="42"/>
  </cols>
  <sheetData>
    <row r="1" spans="2:14" ht="15.75" x14ac:dyDescent="0.25">
      <c r="B1" s="41" t="s">
        <v>38</v>
      </c>
      <c r="C1" s="41"/>
    </row>
    <row r="3" spans="2:14" x14ac:dyDescent="0.25">
      <c r="B3" s="43" t="s">
        <v>61</v>
      </c>
      <c r="C3" s="44">
        <f>'Fixed asset roll-forward'!$C$14</f>
        <v>256000000</v>
      </c>
      <c r="D3" s="45"/>
      <c r="E3" s="45"/>
      <c r="F3" s="45"/>
      <c r="G3" s="45"/>
      <c r="H3" s="45"/>
      <c r="I3" s="45"/>
      <c r="J3" s="45"/>
      <c r="K3" s="45"/>
      <c r="L3" s="45"/>
      <c r="M3" s="46"/>
    </row>
    <row r="5" spans="2:14" x14ac:dyDescent="0.25">
      <c r="B5" s="47" t="s">
        <v>39</v>
      </c>
      <c r="C5" s="48"/>
    </row>
    <row r="6" spans="2:14" x14ac:dyDescent="0.25">
      <c r="B6" s="43" t="s">
        <v>103</v>
      </c>
      <c r="C6" s="45">
        <f>Drivers!C26</f>
        <v>200000000</v>
      </c>
    </row>
    <row r="7" spans="2:14" x14ac:dyDescent="0.25">
      <c r="B7" s="43" t="s">
        <v>76</v>
      </c>
      <c r="C7" s="49">
        <f>Drivers!C27</f>
        <v>0.05</v>
      </c>
    </row>
    <row r="8" spans="2:14" x14ac:dyDescent="0.25">
      <c r="B8" s="43" t="s">
        <v>77</v>
      </c>
      <c r="C8" s="50" t="s">
        <v>59</v>
      </c>
    </row>
    <row r="9" spans="2:14" x14ac:dyDescent="0.25">
      <c r="B9" s="43"/>
      <c r="C9" s="50"/>
    </row>
    <row r="10" spans="2:14" ht="15.75" thickBot="1" x14ac:dyDescent="0.3">
      <c r="B10" s="51" t="s">
        <v>24</v>
      </c>
      <c r="C10" s="51">
        <v>0</v>
      </c>
      <c r="D10" s="51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</row>
    <row r="11" spans="2:14" x14ac:dyDescent="0.25">
      <c r="B11" s="45" t="s">
        <v>75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2:14" x14ac:dyDescent="0.25">
      <c r="B12" s="45" t="s">
        <v>73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2:14" x14ac:dyDescent="0.25">
      <c r="B13" s="45" t="s">
        <v>70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2:14" x14ac:dyDescent="0.25">
      <c r="B14" s="52" t="s">
        <v>74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2:14" x14ac:dyDescent="0.25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spans="2:14" x14ac:dyDescent="0.25">
      <c r="B16" s="54" t="s">
        <v>45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2:13" x14ac:dyDescent="0.25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2:13" x14ac:dyDescent="0.25">
      <c r="B18" s="45" t="s">
        <v>47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2:13" x14ac:dyDescent="0.25">
      <c r="B19" s="45" t="s">
        <v>110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2:13" x14ac:dyDescent="0.25">
      <c r="B20" s="52" t="s">
        <v>49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2" spans="2:13" x14ac:dyDescent="0.25">
      <c r="B22" s="20" t="s">
        <v>62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3" x14ac:dyDescent="0.25">
      <c r="B23" s="52" t="s">
        <v>72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0</v>
      </c>
      <c r="D7" s="20">
        <f>Financing!E16</f>
        <v>0</v>
      </c>
      <c r="E7" s="20">
        <f>Financing!F16</f>
        <v>0</v>
      </c>
      <c r="F7" s="20">
        <f>Financing!G16</f>
        <v>0</v>
      </c>
      <c r="G7" s="20">
        <f>Financing!H16</f>
        <v>0</v>
      </c>
      <c r="H7" s="20">
        <f>Financing!I16</f>
        <v>0</v>
      </c>
      <c r="I7" s="20">
        <f>Financing!J16</f>
        <v>0</v>
      </c>
      <c r="J7" s="20">
        <f>Financing!K16</f>
        <v>0</v>
      </c>
      <c r="K7" s="20">
        <f>Financing!L16</f>
        <v>0</v>
      </c>
      <c r="L7" s="20">
        <f>Financing!M16</f>
        <v>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58550000</v>
      </c>
      <c r="D9" s="21">
        <f t="shared" ref="D9:L9" si="1">SUM(D6:D8)</f>
        <v>53980500</v>
      </c>
      <c r="E9" s="21">
        <f t="shared" si="1"/>
        <v>49093507</v>
      </c>
      <c r="F9" s="21">
        <f t="shared" si="1"/>
        <v>46981290.439999998</v>
      </c>
      <c r="G9" s="21">
        <f t="shared" si="1"/>
        <v>40305551.850999981</v>
      </c>
      <c r="H9" s="21">
        <f t="shared" si="1"/>
        <v>34406589.982114971</v>
      </c>
      <c r="I9" s="21">
        <f t="shared" si="1"/>
        <v>27685412.56758298</v>
      </c>
      <c r="J9" s="21">
        <f t="shared" si="1"/>
        <v>20973377.690321073</v>
      </c>
      <c r="K9" s="21">
        <f t="shared" si="1"/>
        <v>14904452.615632661</v>
      </c>
      <c r="L9" s="21">
        <f t="shared" si="1"/>
        <v>8749001.0239125863</v>
      </c>
    </row>
    <row r="10" spans="2:12" x14ac:dyDescent="0.25">
      <c r="B10" s="19" t="s">
        <v>56</v>
      </c>
      <c r="C10" s="20">
        <f>IF(-'P&amp;L'!C9*Drivers!$C$38&gt;0,0,-'P&amp;L'!C9*Drivers!$C$38)</f>
        <v>-17565000</v>
      </c>
      <c r="D10" s="20">
        <f>IF(-'P&amp;L'!D9*Drivers!$C$38&gt;0,0,-'P&amp;L'!D9*Drivers!$C$38)</f>
        <v>-16194150</v>
      </c>
      <c r="E10" s="20">
        <f>IF(-'P&amp;L'!E9*Drivers!$C$38&gt;0,0,-'P&amp;L'!E9*Drivers!$C$38)</f>
        <v>-14728052.1</v>
      </c>
      <c r="F10" s="20">
        <f>IF(-'P&amp;L'!F9*Drivers!$C$38&gt;0,0,-'P&amp;L'!F9*Drivers!$C$38)</f>
        <v>-14094387.131999999</v>
      </c>
      <c r="G10" s="20">
        <f>IF(-'P&amp;L'!G9*Drivers!$C$38&gt;0,0,-'P&amp;L'!G9*Drivers!$C$38)</f>
        <v>-12091665.555299994</v>
      </c>
      <c r="H10" s="20">
        <f>IF(-'P&amp;L'!H9*Drivers!$C$38&gt;0,0,-'P&amp;L'!H9*Drivers!$C$38)</f>
        <v>-10321976.99463449</v>
      </c>
      <c r="I10" s="20">
        <f>IF(-'P&amp;L'!I9*Drivers!$C$38&gt;0,0,-'P&amp;L'!I9*Drivers!$C$38)</f>
        <v>-8305623.7702748934</v>
      </c>
      <c r="J10" s="20">
        <f>IF(-'P&amp;L'!J9*Drivers!$C$38&gt;0,0,-'P&amp;L'!J9*Drivers!$C$38)</f>
        <v>-6292013.3070963221</v>
      </c>
      <c r="K10" s="20">
        <f>IF(-'P&amp;L'!K9*Drivers!$C$38&gt;0,0,-'P&amp;L'!K9*Drivers!$C$38)</f>
        <v>-4471335.784689798</v>
      </c>
      <c r="L10" s="20">
        <f>IF(-'P&amp;L'!L9*Drivers!$C$38&gt;0,0,-'P&amp;L'!L9*Drivers!$C$38)</f>
        <v>-2624700.307173776</v>
      </c>
    </row>
    <row r="11" spans="2:12" ht="15.75" thickBot="1" x14ac:dyDescent="0.3">
      <c r="B11" s="22" t="s">
        <v>57</v>
      </c>
      <c r="C11" s="23">
        <f>SUM(C9:C10)</f>
        <v>40985000</v>
      </c>
      <c r="D11" s="23">
        <f t="shared" ref="D11:L11" si="2">SUM(D9:D10)</f>
        <v>37786350</v>
      </c>
      <c r="E11" s="23">
        <f t="shared" si="2"/>
        <v>34365454.899999999</v>
      </c>
      <c r="F11" s="23">
        <f t="shared" si="2"/>
        <v>32886903.307999998</v>
      </c>
      <c r="G11" s="23">
        <f t="shared" si="2"/>
        <v>28213886.295699988</v>
      </c>
      <c r="H11" s="23">
        <f t="shared" si="2"/>
        <v>24084612.98748048</v>
      </c>
      <c r="I11" s="23">
        <f t="shared" si="2"/>
        <v>19379788.797308087</v>
      </c>
      <c r="J11" s="23">
        <f t="shared" si="2"/>
        <v>14681364.383224752</v>
      </c>
      <c r="K11" s="23">
        <f t="shared" si="2"/>
        <v>10433116.830942862</v>
      </c>
      <c r="L11" s="23">
        <f t="shared" si="2"/>
        <v>6124300.7167388108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7" customWidth="1"/>
    <col min="2" max="2" width="22.42578125" style="27" bestFit="1" customWidth="1"/>
    <col min="3" max="3" width="12.5703125" style="27" bestFit="1" customWidth="1"/>
    <col min="4" max="5" width="11.5703125" style="27" customWidth="1"/>
    <col min="6" max="13" width="11.5703125" style="27" bestFit="1" customWidth="1"/>
    <col min="14" max="14" width="1.28515625" style="29" customWidth="1"/>
    <col min="15" max="15" width="13.140625" style="27" bestFit="1" customWidth="1"/>
    <col min="16" max="16384" width="9.140625" style="27"/>
  </cols>
  <sheetData>
    <row r="1" spans="2:15" ht="15.75" x14ac:dyDescent="0.25">
      <c r="B1" s="25" t="s">
        <v>68</v>
      </c>
      <c r="C1" s="25"/>
      <c r="D1" s="26"/>
    </row>
    <row r="3" spans="2:15" ht="12.75" thickBot="1" x14ac:dyDescent="0.25">
      <c r="B3" s="28" t="s">
        <v>24</v>
      </c>
      <c r="C3" s="28">
        <v>0</v>
      </c>
      <c r="D3" s="28">
        <v>1</v>
      </c>
      <c r="E3" s="28">
        <v>2</v>
      </c>
      <c r="F3" s="28">
        <v>3</v>
      </c>
      <c r="G3" s="28">
        <v>4</v>
      </c>
      <c r="H3" s="28">
        <v>5</v>
      </c>
      <c r="I3" s="28">
        <v>6</v>
      </c>
      <c r="J3" s="28">
        <v>7</v>
      </c>
      <c r="K3" s="28">
        <v>8</v>
      </c>
      <c r="L3" s="28">
        <v>9</v>
      </c>
      <c r="M3" s="28">
        <v>10</v>
      </c>
      <c r="N3" s="37"/>
      <c r="O3" s="35" t="s">
        <v>67</v>
      </c>
    </row>
    <row r="4" spans="2:15" x14ac:dyDescent="0.2">
      <c r="B4" s="29" t="s">
        <v>43</v>
      </c>
      <c r="C4" s="30">
        <v>0</v>
      </c>
      <c r="D4" s="30">
        <f>'Savings forecast'!C31</f>
        <v>84150000</v>
      </c>
      <c r="E4" s="30">
        <f>'Savings forecast'!D31</f>
        <v>82780500</v>
      </c>
      <c r="F4" s="30">
        <f>'Savings forecast'!E31</f>
        <v>81093507</v>
      </c>
      <c r="G4" s="30">
        <f>'Savings forecast'!F31</f>
        <v>79941290.439999998</v>
      </c>
      <c r="H4" s="30">
        <f>'Savings forecast'!G31</f>
        <v>74225551.850999981</v>
      </c>
      <c r="I4" s="30">
        <f>'Savings forecast'!H31</f>
        <v>69286589.982114971</v>
      </c>
      <c r="J4" s="30">
        <f>'Savings forecast'!I31</f>
        <v>63525412.56758298</v>
      </c>
      <c r="K4" s="30">
        <f>'Savings forecast'!J31</f>
        <v>57773377.690321073</v>
      </c>
      <c r="L4" s="30">
        <f>'Savings forecast'!K31</f>
        <v>52664452.615632661</v>
      </c>
      <c r="M4" s="30">
        <f>'Savings forecast'!L31</f>
        <v>47469001.023912586</v>
      </c>
      <c r="N4" s="30"/>
    </row>
    <row r="5" spans="2:15" x14ac:dyDescent="0.2">
      <c r="B5" s="29" t="s">
        <v>56</v>
      </c>
      <c r="C5" s="30">
        <v>0</v>
      </c>
      <c r="D5" s="30">
        <f>'P&amp;L'!C10</f>
        <v>-17565000</v>
      </c>
      <c r="E5" s="30">
        <f>'P&amp;L'!D10</f>
        <v>-16194150</v>
      </c>
      <c r="F5" s="30">
        <f>'P&amp;L'!E10</f>
        <v>-14728052.1</v>
      </c>
      <c r="G5" s="30">
        <f>'P&amp;L'!F10</f>
        <v>-14094387.131999999</v>
      </c>
      <c r="H5" s="30">
        <f>'P&amp;L'!G10</f>
        <v>-12091665.555299994</v>
      </c>
      <c r="I5" s="30">
        <f>'P&amp;L'!H10</f>
        <v>-10321976.99463449</v>
      </c>
      <c r="J5" s="30">
        <f>'P&amp;L'!I10</f>
        <v>-8305623.7702748934</v>
      </c>
      <c r="K5" s="30">
        <f>'P&amp;L'!J10</f>
        <v>-6292013.3070963221</v>
      </c>
      <c r="L5" s="30">
        <f>'P&amp;L'!K10</f>
        <v>-4471335.784689798</v>
      </c>
      <c r="M5" s="30">
        <f>'P&amp;L'!L10</f>
        <v>-2624700.307173776</v>
      </c>
      <c r="N5" s="30"/>
    </row>
    <row r="6" spans="2:15" s="29" customFormat="1" x14ac:dyDescent="0.2">
      <c r="B6" s="29" t="s">
        <v>37</v>
      </c>
      <c r="C6" s="30">
        <v>0</v>
      </c>
      <c r="D6" s="30">
        <f>'Working capital'!C17</f>
        <v>-14284722.222222222</v>
      </c>
      <c r="E6" s="30">
        <f>'Working capital'!D17</f>
        <v>-774736.11111111194</v>
      </c>
      <c r="F6" s="30">
        <f>'Working capital'!E17</f>
        <v>-808364.02777777798</v>
      </c>
      <c r="G6" s="30">
        <f>'Working capital'!F17</f>
        <v>-1026951.1999999993</v>
      </c>
      <c r="H6" s="30">
        <f>'Working capital'!G17</f>
        <v>-128547.19013889134</v>
      </c>
      <c r="I6" s="30">
        <f>'Working capital'!H17</f>
        <v>-315877.17393985763</v>
      </c>
      <c r="J6" s="30">
        <f>'Working capital'!I17</f>
        <v>-118841.69364456087</v>
      </c>
      <c r="K6" s="30">
        <f>'Working capital'!J17</f>
        <v>-110366.91713055968</v>
      </c>
      <c r="L6" s="30">
        <f>'Working capital'!K17</f>
        <v>-314164.44629019871</v>
      </c>
      <c r="M6" s="30">
        <f>'Working capital'!L17</f>
        <v>-317202.74718524516</v>
      </c>
      <c r="N6" s="30"/>
    </row>
    <row r="7" spans="2:15" x14ac:dyDescent="0.2">
      <c r="B7" s="27" t="s">
        <v>23</v>
      </c>
      <c r="C7" s="30">
        <f>-'Fixed asset roll-forward'!C14</f>
        <v>-256000000</v>
      </c>
      <c r="D7" s="30">
        <f>-'Fixed asset roll-forward'!C15</f>
        <v>-32000000</v>
      </c>
      <c r="E7" s="30">
        <f>-'Fixed asset roll-forward'!D15</f>
        <v>-32000000</v>
      </c>
      <c r="F7" s="30">
        <f>-'Fixed asset roll-forward'!E15</f>
        <v>-9600000</v>
      </c>
      <c r="G7" s="30">
        <f>-'Fixed asset roll-forward'!F15</f>
        <v>-9600000</v>
      </c>
      <c r="H7" s="30">
        <f>-'Fixed asset roll-forward'!G15</f>
        <v>-9600000</v>
      </c>
      <c r="I7" s="30">
        <f>-'Fixed asset roll-forward'!H15</f>
        <v>-9600000</v>
      </c>
      <c r="J7" s="30">
        <f>-'Fixed asset roll-forward'!I15</f>
        <v>-9600000</v>
      </c>
      <c r="K7" s="30">
        <f>-'Fixed asset roll-forward'!J15</f>
        <v>-9600000</v>
      </c>
      <c r="L7" s="30">
        <f>-'Fixed asset roll-forward'!K15</f>
        <v>-9600000</v>
      </c>
      <c r="M7" s="30">
        <f>-'Fixed asset roll-forward'!L15</f>
        <v>-9600000</v>
      </c>
      <c r="N7" s="30"/>
    </row>
    <row r="8" spans="2:15" x14ac:dyDescent="0.2">
      <c r="B8" s="31" t="s">
        <v>44</v>
      </c>
      <c r="C8" s="32">
        <f>SUM(C4:C7)</f>
        <v>-256000000</v>
      </c>
      <c r="D8" s="32">
        <f>SUM(D4:D7)</f>
        <v>20300277.777777776</v>
      </c>
      <c r="E8" s="32">
        <f t="shared" ref="E8:M8" si="0">SUM(E4:E7)</f>
        <v>33811613.888888888</v>
      </c>
      <c r="F8" s="32">
        <f t="shared" si="0"/>
        <v>55957090.872222222</v>
      </c>
      <c r="G8" s="32">
        <f t="shared" si="0"/>
        <v>55219952.107999995</v>
      </c>
      <c r="H8" s="32">
        <f t="shared" si="0"/>
        <v>52405339.105561092</v>
      </c>
      <c r="I8" s="32">
        <f t="shared" si="0"/>
        <v>49048735.813540623</v>
      </c>
      <c r="J8" s="32">
        <f t="shared" si="0"/>
        <v>45500947.103663526</v>
      </c>
      <c r="K8" s="32">
        <f t="shared" si="0"/>
        <v>41770997.466094188</v>
      </c>
      <c r="L8" s="32">
        <f t="shared" si="0"/>
        <v>38278952.384652659</v>
      </c>
      <c r="M8" s="32">
        <f t="shared" si="0"/>
        <v>34927097.969553567</v>
      </c>
      <c r="N8" s="36"/>
    </row>
    <row r="9" spans="2:15" x14ac:dyDescent="0.2">
      <c r="B9" s="27" t="s">
        <v>46</v>
      </c>
      <c r="C9" s="30">
        <v>0</v>
      </c>
      <c r="D9" s="30">
        <f>Financing!D12</f>
        <v>0</v>
      </c>
      <c r="E9" s="30">
        <f>Financing!E12</f>
        <v>0</v>
      </c>
      <c r="F9" s="30">
        <f>Financing!F12</f>
        <v>0</v>
      </c>
      <c r="G9" s="30">
        <f>Financing!G12</f>
        <v>0</v>
      </c>
      <c r="H9" s="30">
        <f>Financing!H12</f>
        <v>0</v>
      </c>
      <c r="I9" s="30">
        <f>Financing!I12</f>
        <v>0</v>
      </c>
      <c r="J9" s="30">
        <f>Financing!J12</f>
        <v>0</v>
      </c>
      <c r="K9" s="30">
        <f>Financing!K12</f>
        <v>0</v>
      </c>
      <c r="L9" s="30">
        <f>Financing!L12</f>
        <v>0</v>
      </c>
      <c r="M9" s="30">
        <f>Financing!M12</f>
        <v>0</v>
      </c>
      <c r="N9" s="30"/>
    </row>
    <row r="10" spans="2:15" x14ac:dyDescent="0.2">
      <c r="B10" s="27" t="s">
        <v>50</v>
      </c>
      <c r="C10" s="30">
        <v>0</v>
      </c>
      <c r="D10" s="30">
        <f>Financing!D16</f>
        <v>0</v>
      </c>
      <c r="E10" s="30">
        <f>Financing!E16</f>
        <v>0</v>
      </c>
      <c r="F10" s="30">
        <f>Financing!F16</f>
        <v>0</v>
      </c>
      <c r="G10" s="30">
        <f>Financing!G16</f>
        <v>0</v>
      </c>
      <c r="H10" s="30">
        <f>Financing!H16</f>
        <v>0</v>
      </c>
      <c r="I10" s="30">
        <f>Financing!I16</f>
        <v>0</v>
      </c>
      <c r="J10" s="30">
        <f>Financing!J16</f>
        <v>0</v>
      </c>
      <c r="K10" s="30">
        <f>Financing!K16</f>
        <v>0</v>
      </c>
      <c r="L10" s="30">
        <f>Financing!L16</f>
        <v>0</v>
      </c>
      <c r="M10" s="30">
        <f>Financing!M16</f>
        <v>0</v>
      </c>
      <c r="N10" s="30"/>
    </row>
    <row r="11" spans="2:15" x14ac:dyDescent="0.2">
      <c r="B11" s="27" t="s">
        <v>51</v>
      </c>
      <c r="C11" s="30">
        <v>0</v>
      </c>
      <c r="D11" s="30">
        <f>-Financing!D20</f>
        <v>0</v>
      </c>
      <c r="E11" s="30">
        <f>-Financing!E20</f>
        <v>0</v>
      </c>
      <c r="F11" s="30">
        <f>-Financing!F20</f>
        <v>0</v>
      </c>
      <c r="G11" s="30">
        <f>-Financing!G20</f>
        <v>0</v>
      </c>
      <c r="H11" s="30">
        <f>-Financing!H20</f>
        <v>0</v>
      </c>
      <c r="I11" s="30">
        <f>-Financing!I20</f>
        <v>0</v>
      </c>
      <c r="J11" s="30">
        <f>-Financing!J20</f>
        <v>0</v>
      </c>
      <c r="K11" s="30">
        <f>-Financing!K20</f>
        <v>0</v>
      </c>
      <c r="L11" s="30">
        <f>-Financing!L20</f>
        <v>0</v>
      </c>
      <c r="M11" s="30">
        <f>-Financing!M20</f>
        <v>0</v>
      </c>
      <c r="N11" s="30"/>
    </row>
    <row r="12" spans="2:15" x14ac:dyDescent="0.2">
      <c r="B12" s="27" t="s">
        <v>90</v>
      </c>
      <c r="C12" s="30"/>
      <c r="D12" s="30">
        <f>Financing!D23-Financing!C23</f>
        <v>0</v>
      </c>
      <c r="E12" s="30">
        <f>Financing!E23-Financing!D23</f>
        <v>0</v>
      </c>
      <c r="F12" s="30">
        <f>Financing!F23-Financing!E23</f>
        <v>0</v>
      </c>
      <c r="G12" s="30">
        <f>Financing!G23-Financing!F23</f>
        <v>0</v>
      </c>
      <c r="H12" s="30">
        <f>Financing!H23-Financing!G23</f>
        <v>0</v>
      </c>
      <c r="I12" s="30">
        <f>Financing!I23-Financing!H23</f>
        <v>0</v>
      </c>
      <c r="J12" s="30">
        <f>Financing!J23-Financing!I23</f>
        <v>0</v>
      </c>
      <c r="K12" s="30">
        <f>Financing!K23-Financing!J23</f>
        <v>0</v>
      </c>
      <c r="L12" s="30">
        <f>Financing!L23-Financing!K23</f>
        <v>0</v>
      </c>
      <c r="M12" s="30">
        <f>Financing!M23-Financing!L23</f>
        <v>0</v>
      </c>
      <c r="N12" s="30"/>
    </row>
    <row r="13" spans="2:15" ht="12.75" thickBot="1" x14ac:dyDescent="0.25">
      <c r="B13" s="33" t="s">
        <v>62</v>
      </c>
      <c r="C13" s="34">
        <f>SUM(C8:C12)</f>
        <v>-256000000</v>
      </c>
      <c r="D13" s="34">
        <f>SUM(D8:D11)</f>
        <v>20300277.777777776</v>
      </c>
      <c r="E13" s="34">
        <f t="shared" ref="E13:M13" si="1">SUM(E8:E11)</f>
        <v>33811613.888888888</v>
      </c>
      <c r="F13" s="34">
        <f t="shared" si="1"/>
        <v>55957090.872222222</v>
      </c>
      <c r="G13" s="34">
        <f t="shared" si="1"/>
        <v>55219952.107999995</v>
      </c>
      <c r="H13" s="34">
        <f t="shared" si="1"/>
        <v>52405339.105561092</v>
      </c>
      <c r="I13" s="34">
        <f t="shared" si="1"/>
        <v>49048735.813540623</v>
      </c>
      <c r="J13" s="34">
        <f t="shared" si="1"/>
        <v>45500947.103663526</v>
      </c>
      <c r="K13" s="34">
        <f t="shared" si="1"/>
        <v>41770997.466094188</v>
      </c>
      <c r="L13" s="34">
        <f t="shared" si="1"/>
        <v>38278952.384652659</v>
      </c>
      <c r="M13" s="34">
        <f t="shared" si="1"/>
        <v>34927097.969553567</v>
      </c>
      <c r="N13" s="38"/>
      <c r="O13" s="34">
        <f>Drivers!C40</f>
        <v>100000000</v>
      </c>
    </row>
    <row r="15" spans="2:15" x14ac:dyDescent="0.2"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7" spans="4:15" x14ac:dyDescent="0.2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2017-11-14T14:44:29Z</dcterms:modified>
</cp:coreProperties>
</file>