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bcom 230 nvs" sheetId="1" r:id="rId1"/>
    <sheet name="Bcom 330 NHR" sheetId="2" r:id="rId2"/>
    <sheet name="BUST 121 SB" sheetId="3" r:id="rId3"/>
    <sheet name="BUST 211" sheetId="4" r:id="rId4"/>
    <sheet name="BCOM 412" sheetId="5" r:id="rId5"/>
    <sheet name="BCOM 211" sheetId="6" r:id="rId6"/>
  </sheets>
  <calcPr calcId="125725"/>
</workbook>
</file>

<file path=xl/calcChain.xml><?xml version="1.0" encoding="utf-8"?>
<calcChain xmlns="http://schemas.openxmlformats.org/spreadsheetml/2006/main">
  <c r="I13" i="5"/>
  <c r="D2"/>
  <c r="F2" s="1"/>
  <c r="G2" s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F39" s="1"/>
  <c r="G39" s="1"/>
  <c r="D41"/>
  <c r="D40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F6"/>
  <c r="G6" s="1"/>
  <c r="F32"/>
  <c r="G32" s="1"/>
  <c r="F48"/>
  <c r="G48" s="1"/>
  <c r="F62"/>
  <c r="G62" s="1"/>
  <c r="D4"/>
  <c r="D5"/>
  <c r="D3"/>
  <c r="E2" i="6"/>
  <c r="F2" s="1"/>
  <c r="E3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6"/>
  <c r="E57"/>
  <c r="E58"/>
  <c r="E59"/>
  <c r="E60"/>
  <c r="E61"/>
  <c r="E62"/>
  <c r="E63"/>
  <c r="E64"/>
  <c r="E65"/>
  <c r="E2"/>
  <c r="D11" i="1"/>
  <c r="F18" i="5"/>
  <c r="G18" s="1"/>
  <c r="F53"/>
  <c r="G53" s="1"/>
  <c r="F13"/>
  <c r="G13" s="1"/>
  <c r="F17"/>
  <c r="G17" s="1"/>
  <c r="F8"/>
  <c r="G8" s="1"/>
  <c r="F33"/>
  <c r="G33" s="1"/>
  <c r="F12"/>
  <c r="G12" s="1"/>
  <c r="F50"/>
  <c r="G50" s="1"/>
  <c r="F51"/>
  <c r="G51" s="1"/>
  <c r="F69"/>
  <c r="G69" s="1"/>
  <c r="F24"/>
  <c r="G24" s="1"/>
  <c r="F26"/>
  <c r="G26" s="1"/>
  <c r="F34"/>
  <c r="G34" s="1"/>
  <c r="F60"/>
  <c r="G60" s="1"/>
  <c r="F31"/>
  <c r="G31" s="1"/>
  <c r="F61"/>
  <c r="G61" s="1"/>
  <c r="F16"/>
  <c r="G16" s="1"/>
  <c r="F19"/>
  <c r="G19" s="1"/>
  <c r="F38"/>
  <c r="G38" s="1"/>
  <c r="F59"/>
  <c r="G59" s="1"/>
  <c r="F10"/>
  <c r="G10" s="1"/>
  <c r="F21"/>
  <c r="G21" s="1"/>
  <c r="F43"/>
  <c r="G43" s="1"/>
  <c r="F63"/>
  <c r="G63" s="1"/>
  <c r="F35"/>
  <c r="G35" s="1"/>
  <c r="F47"/>
  <c r="G47" s="1"/>
  <c r="F46"/>
  <c r="G46" s="1"/>
  <c r="F52"/>
  <c r="G52" s="1"/>
  <c r="F49"/>
  <c r="G49" s="1"/>
  <c r="F57"/>
  <c r="G57" s="1"/>
  <c r="F28"/>
  <c r="G28" s="1"/>
  <c r="F41"/>
  <c r="G41" s="1"/>
  <c r="F15"/>
  <c r="G15" s="1"/>
  <c r="F20"/>
  <c r="G20" s="1"/>
  <c r="F65"/>
  <c r="G65" s="1"/>
  <c r="F45"/>
  <c r="G45" s="1"/>
  <c r="F56"/>
  <c r="G56" s="1"/>
  <c r="F29"/>
  <c r="G29" s="1"/>
  <c r="F5"/>
  <c r="G5" s="1"/>
  <c r="F42"/>
  <c r="G42" s="1"/>
  <c r="F66"/>
  <c r="G66" s="1"/>
  <c r="F70"/>
  <c r="G70" s="1"/>
  <c r="F44"/>
  <c r="G44" s="1"/>
  <c r="F36"/>
  <c r="G36" s="1"/>
  <c r="F9"/>
  <c r="G9" s="1"/>
  <c r="F64"/>
  <c r="G64" s="1"/>
  <c r="F67"/>
  <c r="G67" s="1"/>
  <c r="F37"/>
  <c r="G37" s="1"/>
  <c r="F68"/>
  <c r="G68" s="1"/>
  <c r="F58"/>
  <c r="G58" s="1"/>
  <c r="F7"/>
  <c r="G7" s="1"/>
  <c r="F71"/>
  <c r="G71" s="1"/>
  <c r="F3"/>
  <c r="G3" s="1"/>
  <c r="F11"/>
  <c r="G11" s="1"/>
  <c r="F54"/>
  <c r="G54" s="1"/>
  <c r="F40"/>
  <c r="G40" s="1"/>
  <c r="F55"/>
  <c r="G55" s="1"/>
  <c r="F27"/>
  <c r="G27" s="1"/>
  <c r="F14"/>
  <c r="G14" s="1"/>
  <c r="F25"/>
  <c r="G25" s="1"/>
  <c r="F23"/>
  <c r="G23" s="1"/>
  <c r="F4"/>
  <c r="G4" s="1"/>
  <c r="F30"/>
  <c r="G30" s="1"/>
  <c r="F22"/>
  <c r="G22" s="1"/>
  <c r="G65" i="4"/>
  <c r="H65"/>
  <c r="G61"/>
  <c r="H61"/>
  <c r="G62"/>
  <c r="H62"/>
  <c r="G63"/>
  <c r="H63"/>
  <c r="G64"/>
  <c r="H64"/>
  <c r="G4"/>
  <c r="H4"/>
  <c r="G3"/>
  <c r="G5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2"/>
  <c r="F3" i="6"/>
  <c r="H5" i="4"/>
  <c r="H3"/>
  <c r="H2"/>
  <c r="J6" i="5" l="1"/>
  <c r="J8"/>
  <c r="J5"/>
  <c r="J7"/>
  <c r="J4"/>
  <c r="I8" i="6"/>
  <c r="I4"/>
  <c r="I5"/>
  <c r="I6"/>
  <c r="I7"/>
  <c r="K8" i="4"/>
  <c r="K7"/>
  <c r="K6"/>
  <c r="K5"/>
  <c r="K4"/>
  <c r="K9" s="1"/>
  <c r="I9" i="6" l="1"/>
  <c r="J9" i="5"/>
  <c r="D4" i="3" l="1"/>
  <c r="G3"/>
  <c r="H3" s="1"/>
  <c r="G2"/>
  <c r="H2" s="1"/>
  <c r="F3"/>
  <c r="F4"/>
  <c r="G4" s="1"/>
  <c r="H4" s="1"/>
  <c r="F2"/>
  <c r="E10" i="2"/>
  <c r="F10" s="1"/>
  <c r="G10" s="1"/>
  <c r="E23"/>
  <c r="F23" s="1"/>
  <c r="G23" s="1"/>
  <c r="E21"/>
  <c r="F21" s="1"/>
  <c r="G21" s="1"/>
  <c r="E16"/>
  <c r="F16" s="1"/>
  <c r="G16" s="1"/>
  <c r="E33"/>
  <c r="F33" s="1"/>
  <c r="G33" s="1"/>
  <c r="E2"/>
  <c r="F2" s="1"/>
  <c r="E27"/>
  <c r="F27" s="1"/>
  <c r="G27" s="1"/>
  <c r="E4"/>
  <c r="F4" s="1"/>
  <c r="G4" s="1"/>
  <c r="E3"/>
  <c r="F3" s="1"/>
  <c r="G3" s="1"/>
  <c r="E17"/>
  <c r="F17" s="1"/>
  <c r="G17" s="1"/>
  <c r="E30"/>
  <c r="F30" s="1"/>
  <c r="G30" s="1"/>
  <c r="E25"/>
  <c r="F25" s="1"/>
  <c r="G25" s="1"/>
  <c r="E13"/>
  <c r="F13" s="1"/>
  <c r="G13" s="1"/>
  <c r="E31"/>
  <c r="F31" s="1"/>
  <c r="G31" s="1"/>
  <c r="E22"/>
  <c r="F22" s="1"/>
  <c r="G22" s="1"/>
  <c r="E14"/>
  <c r="F14" s="1"/>
  <c r="G14" s="1"/>
  <c r="E9"/>
  <c r="F9" s="1"/>
  <c r="G9" s="1"/>
  <c r="E26"/>
  <c r="F26" s="1"/>
  <c r="G26" s="1"/>
  <c r="E5"/>
  <c r="F5" s="1"/>
  <c r="G5" s="1"/>
  <c r="E6"/>
  <c r="F6" s="1"/>
  <c r="G6" s="1"/>
  <c r="E8"/>
  <c r="F8" s="1"/>
  <c r="G8" s="1"/>
  <c r="E11"/>
  <c r="F11" s="1"/>
  <c r="G11" s="1"/>
  <c r="E19"/>
  <c r="F19" s="1"/>
  <c r="G19" s="1"/>
  <c r="E20"/>
  <c r="F20" s="1"/>
  <c r="G20" s="1"/>
  <c r="E24"/>
  <c r="F24" s="1"/>
  <c r="G24" s="1"/>
  <c r="E18"/>
  <c r="F18" s="1"/>
  <c r="G18" s="1"/>
  <c r="E29"/>
  <c r="F29" s="1"/>
  <c r="G29" s="1"/>
  <c r="E28"/>
  <c r="F28" s="1"/>
  <c r="G28" s="1"/>
  <c r="E34"/>
  <c r="F34" s="1"/>
  <c r="G34" s="1"/>
  <c r="E15"/>
  <c r="F15" s="1"/>
  <c r="G15" s="1"/>
  <c r="E32"/>
  <c r="F32" s="1"/>
  <c r="G32" s="1"/>
  <c r="E12"/>
  <c r="F12" s="1"/>
  <c r="G12" s="1"/>
  <c r="E7"/>
  <c r="F7" s="1"/>
  <c r="G7" s="1"/>
  <c r="C24" i="1"/>
  <c r="E24" s="1"/>
  <c r="F24" s="1"/>
  <c r="C6"/>
  <c r="E6" s="1"/>
  <c r="F6" s="1"/>
  <c r="C3"/>
  <c r="E3" s="1"/>
  <c r="F3" s="1"/>
  <c r="C4"/>
  <c r="E4" s="1"/>
  <c r="F4" s="1"/>
  <c r="C7"/>
  <c r="E7" s="1"/>
  <c r="F7" s="1"/>
  <c r="C15"/>
  <c r="E15" s="1"/>
  <c r="F15" s="1"/>
  <c r="C18"/>
  <c r="E18" s="1"/>
  <c r="F18" s="1"/>
  <c r="C8"/>
  <c r="E8" s="1"/>
  <c r="F8" s="1"/>
  <c r="C22"/>
  <c r="E22" s="1"/>
  <c r="F22" s="1"/>
  <c r="C12"/>
  <c r="E12" s="1"/>
  <c r="F12" s="1"/>
  <c r="C25"/>
  <c r="E25" s="1"/>
  <c r="F25" s="1"/>
  <c r="C31"/>
  <c r="E31" s="1"/>
  <c r="F31" s="1"/>
  <c r="C2"/>
  <c r="E2" s="1"/>
  <c r="F2" s="1"/>
  <c r="C20"/>
  <c r="E20" s="1"/>
  <c r="F20" s="1"/>
  <c r="C9"/>
  <c r="E9" s="1"/>
  <c r="F9" s="1"/>
  <c r="C13"/>
  <c r="E13" s="1"/>
  <c r="F13" s="1"/>
  <c r="C5"/>
  <c r="E5" s="1"/>
  <c r="F5" s="1"/>
  <c r="C32"/>
  <c r="E32" s="1"/>
  <c r="F32" s="1"/>
  <c r="C10"/>
  <c r="E10" s="1"/>
  <c r="F10" s="1"/>
  <c r="C26"/>
  <c r="E26" s="1"/>
  <c r="F26" s="1"/>
  <c r="C23"/>
  <c r="E23" s="1"/>
  <c r="F23" s="1"/>
  <c r="C29"/>
  <c r="E29" s="1"/>
  <c r="F29" s="1"/>
  <c r="C16"/>
  <c r="E16" s="1"/>
  <c r="F16" s="1"/>
  <c r="C27"/>
  <c r="E27" s="1"/>
  <c r="F27" s="1"/>
  <c r="C28"/>
  <c r="E28" s="1"/>
  <c r="F28" s="1"/>
  <c r="C30"/>
  <c r="E30" s="1"/>
  <c r="F30" s="1"/>
  <c r="C21"/>
  <c r="E21" s="1"/>
  <c r="F21" s="1"/>
  <c r="C14"/>
  <c r="E14" s="1"/>
  <c r="F14" s="1"/>
  <c r="C19"/>
  <c r="E19" s="1"/>
  <c r="F19" s="1"/>
  <c r="C17"/>
  <c r="E17" s="1"/>
  <c r="F17" s="1"/>
  <c r="C11"/>
  <c r="E11" s="1"/>
  <c r="F11" s="1"/>
  <c r="K5" i="3" l="1"/>
  <c r="K7"/>
  <c r="K4"/>
  <c r="K6"/>
  <c r="K8"/>
  <c r="K6" i="1"/>
  <c r="K8"/>
  <c r="K5"/>
  <c r="K7"/>
  <c r="K4"/>
  <c r="J6" i="2"/>
  <c r="J8"/>
  <c r="J5"/>
  <c r="J7"/>
  <c r="J4"/>
  <c r="J9" s="1"/>
  <c r="K9" i="3" l="1"/>
  <c r="K9" i="1"/>
</calcChain>
</file>

<file path=xl/sharedStrings.xml><?xml version="1.0" encoding="utf-8"?>
<sst xmlns="http://schemas.openxmlformats.org/spreadsheetml/2006/main" count="370" uniqueCount="298">
  <si>
    <t>Number</t>
  </si>
  <si>
    <t>Exam/70</t>
  </si>
  <si>
    <t>CAT/30</t>
  </si>
  <si>
    <t>Total/70</t>
  </si>
  <si>
    <t>MP11/2019/10</t>
  </si>
  <si>
    <t>MP11/2037/10</t>
  </si>
  <si>
    <t>MP11/2039/10</t>
  </si>
  <si>
    <t>MP11/2029/10</t>
  </si>
  <si>
    <t>MP11/2042/10</t>
  </si>
  <si>
    <t>MP11/2056/10</t>
  </si>
  <si>
    <t>MP11/2052/10</t>
  </si>
  <si>
    <t>MP11/2050/10</t>
  </si>
  <si>
    <t>MP11/2036/10</t>
  </si>
  <si>
    <t>MP11/2053/10</t>
  </si>
  <si>
    <t>MP11/2046/10</t>
  </si>
  <si>
    <t>MP11/2049/10</t>
  </si>
  <si>
    <t>MP11/2015/10</t>
  </si>
  <si>
    <t>MP11/2059/10</t>
  </si>
  <si>
    <t>MP11/2004/10</t>
  </si>
  <si>
    <t>MP11/2024/10</t>
  </si>
  <si>
    <t>MP11/2013/10</t>
  </si>
  <si>
    <t>MP11/2040/10</t>
  </si>
  <si>
    <t>MP11/2058/10</t>
  </si>
  <si>
    <t>MP11/2048/10</t>
  </si>
  <si>
    <t>MP11/2022/10</t>
  </si>
  <si>
    <t>MP11/2043/10</t>
  </si>
  <si>
    <t>MP11/2010/10</t>
  </si>
  <si>
    <t>MP11/2038/10</t>
  </si>
  <si>
    <t>MP11/2035/10</t>
  </si>
  <si>
    <t>MP11/2008/10</t>
  </si>
  <si>
    <t>CP12/60530/10</t>
  </si>
  <si>
    <t>CP12/60391/10</t>
  </si>
  <si>
    <t>MP11/2006/10</t>
  </si>
  <si>
    <t>MP11/2047/10</t>
  </si>
  <si>
    <t>CP12/60390/10</t>
  </si>
  <si>
    <t>No</t>
  </si>
  <si>
    <t>Name</t>
  </si>
  <si>
    <t>CAT</t>
  </si>
  <si>
    <t>Exam/90</t>
  </si>
  <si>
    <t>TOTAL</t>
  </si>
  <si>
    <t>CP12/60405/10</t>
  </si>
  <si>
    <t>CP12/60410/10</t>
  </si>
  <si>
    <t>CP12/60429/10</t>
  </si>
  <si>
    <t>CP12/60427/10</t>
  </si>
  <si>
    <t>CP12/60417/10</t>
  </si>
  <si>
    <t>CP12/60937/10</t>
  </si>
  <si>
    <t>CP12/60388/10</t>
  </si>
  <si>
    <t>CP12/60510/10</t>
  </si>
  <si>
    <t>CP12/60398/10</t>
  </si>
  <si>
    <t>CP12/60394/10</t>
  </si>
  <si>
    <t>CP12/60418/10</t>
  </si>
  <si>
    <t>CP12/60534/10</t>
  </si>
  <si>
    <t>CP12/60508/10</t>
  </si>
  <si>
    <t>CP12/60413/10</t>
  </si>
  <si>
    <t>CP12/60536/10</t>
  </si>
  <si>
    <t>CP12/60428/10</t>
  </si>
  <si>
    <t>CP12/60415/10</t>
  </si>
  <si>
    <t>CP12/60409/10</t>
  </si>
  <si>
    <t>CP12/60509/10</t>
  </si>
  <si>
    <t>CP12/60400/10</t>
  </si>
  <si>
    <t>CP12/60404/10</t>
  </si>
  <si>
    <t>CP12/60408/10</t>
  </si>
  <si>
    <t>CP12/60411/10</t>
  </si>
  <si>
    <t>CP12/60421/10</t>
  </si>
  <si>
    <t>CP12/60425/10</t>
  </si>
  <si>
    <t>CP12/60433/10</t>
  </si>
  <si>
    <t>CP12/60420/10</t>
  </si>
  <si>
    <t>CP12/60533/10</t>
  </si>
  <si>
    <t>CP12/60532/10</t>
  </si>
  <si>
    <t>CP12/60941/10</t>
  </si>
  <si>
    <t>CP12/60416/10</t>
  </si>
  <si>
    <t>CP12/60915/10</t>
  </si>
  <si>
    <t>CP12/60412/10</t>
  </si>
  <si>
    <t>GRADE</t>
  </si>
  <si>
    <t>CAT/33</t>
  </si>
  <si>
    <t>LSP11/1104/11</t>
  </si>
  <si>
    <t>LSP11/1095/11</t>
  </si>
  <si>
    <t>LSP11/1422/11</t>
  </si>
  <si>
    <t>Nginga Joseph Kamwele</t>
  </si>
  <si>
    <t>Lawrence W. Ndiritu</t>
  </si>
  <si>
    <t>David Janga Silanke</t>
  </si>
  <si>
    <t>BCOM 412: NTC</t>
  </si>
  <si>
    <t>NUMBER</t>
  </si>
  <si>
    <t>A</t>
  </si>
  <si>
    <t>B</t>
  </si>
  <si>
    <t>C</t>
  </si>
  <si>
    <t>D</t>
  </si>
  <si>
    <t>F</t>
  </si>
  <si>
    <t>E13/00255/10</t>
  </si>
  <si>
    <t>E13/00261/10</t>
  </si>
  <si>
    <t>E13/00269/10</t>
  </si>
  <si>
    <t>E13/00274/10</t>
  </si>
  <si>
    <t>E13/00285/10</t>
  </si>
  <si>
    <t>E13/00293/10</t>
  </si>
  <si>
    <t>E13/00297/10</t>
  </si>
  <si>
    <t>E13/00301/10</t>
  </si>
  <si>
    <t>E13/00307/10</t>
  </si>
  <si>
    <t>E13/00308/10</t>
  </si>
  <si>
    <t>E13/00313/10</t>
  </si>
  <si>
    <t>E13/00320/10</t>
  </si>
  <si>
    <t>E13/00321/10</t>
  </si>
  <si>
    <t>E13/00322/10</t>
  </si>
  <si>
    <t>E13/00324/10</t>
  </si>
  <si>
    <t>E13/00325/10</t>
  </si>
  <si>
    <t>E13/00326/10</t>
  </si>
  <si>
    <t>E13/00328/10</t>
  </si>
  <si>
    <t>E13/00331/10</t>
  </si>
  <si>
    <t>E13/00332/10</t>
  </si>
  <si>
    <t>E13/00333/10</t>
  </si>
  <si>
    <t>E13/00334/10</t>
  </si>
  <si>
    <t>E13/00337/10</t>
  </si>
  <si>
    <t>E13/00339/10</t>
  </si>
  <si>
    <t>E13/00343/10</t>
  </si>
  <si>
    <t>E13/00354/10</t>
  </si>
  <si>
    <t>E13/00360/10</t>
  </si>
  <si>
    <t>E13/00363/10</t>
  </si>
  <si>
    <t>E13/00369/10</t>
  </si>
  <si>
    <t>E13/00381/10</t>
  </si>
  <si>
    <t>E13/00382/10</t>
  </si>
  <si>
    <t>E13/00383/10</t>
  </si>
  <si>
    <t>E13/00390/10</t>
  </si>
  <si>
    <t>E13/00399/10</t>
  </si>
  <si>
    <t>E13/00400/10</t>
  </si>
  <si>
    <t>E13/00404/10</t>
  </si>
  <si>
    <t>E13/00407/10</t>
  </si>
  <si>
    <t>E13/00408/10</t>
  </si>
  <si>
    <t>E13/00411/10</t>
  </si>
  <si>
    <t>E13/00418/10</t>
  </si>
  <si>
    <t>E13/00420/10</t>
  </si>
  <si>
    <t>E13/00422/10</t>
  </si>
  <si>
    <t>E13/00427/10</t>
  </si>
  <si>
    <t>E13/00428/10</t>
  </si>
  <si>
    <t>E13/00429/10</t>
  </si>
  <si>
    <t>E13/00435/10</t>
  </si>
  <si>
    <t>E13/00437/10</t>
  </si>
  <si>
    <t>E13/00439/10</t>
  </si>
  <si>
    <t>E13/01362/10</t>
  </si>
  <si>
    <t>LP11/01039/10</t>
  </si>
  <si>
    <t>LP11/01038/10</t>
  </si>
  <si>
    <t>LP11/01037/10</t>
  </si>
  <si>
    <t>LP11/01030/10</t>
  </si>
  <si>
    <t>EP13/01672/10</t>
  </si>
  <si>
    <t>EP13/01394/10</t>
  </si>
  <si>
    <t>EP13/01374/10</t>
  </si>
  <si>
    <t>EP13/01338/10</t>
  </si>
  <si>
    <t>EP13/01314/10</t>
  </si>
  <si>
    <t>E13/00265/10</t>
  </si>
  <si>
    <t>E13/00345/10</t>
  </si>
  <si>
    <t>E13/00344/10</t>
  </si>
  <si>
    <t>E13/00717/06</t>
  </si>
  <si>
    <t>LP11/1050/10</t>
  </si>
  <si>
    <t>E13/00564/08</t>
  </si>
  <si>
    <t>CP12/60406/09</t>
  </si>
  <si>
    <t>Ruto Hillary Kipkorir</t>
  </si>
  <si>
    <t>CAT/80</t>
  </si>
  <si>
    <t>CP12/60376/09</t>
  </si>
  <si>
    <t>Ndiema Pauline</t>
  </si>
  <si>
    <t>CP12/60402/09</t>
  </si>
  <si>
    <t>CP12/60578/09</t>
  </si>
  <si>
    <t>Oira Judith Kemunto</t>
  </si>
  <si>
    <t>CP12/60338/09</t>
  </si>
  <si>
    <t>Kegwaro Caleb O.</t>
  </si>
  <si>
    <t>CP12/60369/09</t>
  </si>
  <si>
    <t>Mukonyi M. Pamela</t>
  </si>
  <si>
    <t>CP12/60315/09</t>
  </si>
  <si>
    <t>Chemjor Chebet Mercy</t>
  </si>
  <si>
    <t>CP12/60471/09</t>
  </si>
  <si>
    <t>Kemboi j. Ruth</t>
  </si>
  <si>
    <t>Robert K. Kanguga</t>
  </si>
  <si>
    <t>CP12/60335/09</t>
  </si>
  <si>
    <t>Salome Chepkorir Njoki</t>
  </si>
  <si>
    <t>CP12/60563/09</t>
  </si>
  <si>
    <t>CP12/60565/09</t>
  </si>
  <si>
    <t>Cyrus Muhia</t>
  </si>
  <si>
    <t>CP12/60681/09</t>
  </si>
  <si>
    <t>Cheserek K. Jackson</t>
  </si>
  <si>
    <t>CP12/60413/09</t>
  </si>
  <si>
    <t>Wambugu Elisepha</t>
  </si>
  <si>
    <t>CP12/60423/09</t>
  </si>
  <si>
    <t>Betty Florence</t>
  </si>
  <si>
    <t>CP12/60472/09</t>
  </si>
  <si>
    <t>Patrick Gitau</t>
  </si>
  <si>
    <t>CP12/60595/09</t>
  </si>
  <si>
    <t>Tom Kiptoo Ruto</t>
  </si>
  <si>
    <t>CP12/60454/09</t>
  </si>
  <si>
    <t>Habon Gureh Hassan</t>
  </si>
  <si>
    <t>CP12/60597/09</t>
  </si>
  <si>
    <t>Sang Hillary</t>
  </si>
  <si>
    <t>CP12/60361/09</t>
  </si>
  <si>
    <t>Barbara Mbocho</t>
  </si>
  <si>
    <t>CP12/60394/09</t>
  </si>
  <si>
    <t>lilian Kemuma Ondieki</t>
  </si>
  <si>
    <t>CP12/60507/09</t>
  </si>
  <si>
    <t>Hezbon Abuga</t>
  </si>
  <si>
    <t>CP12/60511/09</t>
  </si>
  <si>
    <t>CP12/60592/09</t>
  </si>
  <si>
    <t>Charles Kipsang</t>
  </si>
  <si>
    <t>CP12/60322/09</t>
  </si>
  <si>
    <t>Jeremiah Chesaina</t>
  </si>
  <si>
    <t>Martin Rono</t>
  </si>
  <si>
    <t>CP12/60524/09</t>
  </si>
  <si>
    <t>Peter Mugo</t>
  </si>
  <si>
    <t>CP12/60607/09</t>
  </si>
  <si>
    <t>Veronica Jepchirchir</t>
  </si>
  <si>
    <t>CP12/60489/09</t>
  </si>
  <si>
    <t>Kiprotich Raymond</t>
  </si>
  <si>
    <t>CP12/60555/09</t>
  </si>
  <si>
    <t>Nickson Theuri</t>
  </si>
  <si>
    <t>CP12/60549/09</t>
  </si>
  <si>
    <t>Catherine Muthoni Mwenja</t>
  </si>
  <si>
    <t>CP12/60577/09</t>
  </si>
  <si>
    <t>Josphat Oino</t>
  </si>
  <si>
    <t>CP12/60562/09</t>
  </si>
  <si>
    <t>David Njau</t>
  </si>
  <si>
    <t>CP12/60585/09</t>
  </si>
  <si>
    <t>CP12/60433/09</t>
  </si>
  <si>
    <t>Laban Chebii</t>
  </si>
  <si>
    <t>CP12/60512/09</t>
  </si>
  <si>
    <t>John Wambugu</t>
  </si>
  <si>
    <t>CP12/60351/09</t>
  </si>
  <si>
    <t>Esther Kuria</t>
  </si>
  <si>
    <t>CP12/60400/09</t>
  </si>
  <si>
    <t>Moses Owino</t>
  </si>
  <si>
    <t>CP12/60615/09</t>
  </si>
  <si>
    <t>William Birundu</t>
  </si>
  <si>
    <t>CP12/60547/09</t>
  </si>
  <si>
    <t>Mwaura Ann</t>
  </si>
  <si>
    <t>CP12/60584/09</t>
  </si>
  <si>
    <t>Sheila Kemunto</t>
  </si>
  <si>
    <t>CP12/60437/09</t>
  </si>
  <si>
    <t>Abigael Tanui</t>
  </si>
  <si>
    <t>CP12/60209/09</t>
  </si>
  <si>
    <t>Kellen Mwangi</t>
  </si>
  <si>
    <t>CP12/60514/09</t>
  </si>
  <si>
    <t>Moses Mamati</t>
  </si>
  <si>
    <t>CP12/60616/09</t>
  </si>
  <si>
    <t>Vincent Cheruiyot</t>
  </si>
  <si>
    <t>CP12/60894/07</t>
  </si>
  <si>
    <t>Takai Mathew</t>
  </si>
  <si>
    <t>CP12/60533/09</t>
  </si>
  <si>
    <t>Daniel Muli Mutuku</t>
  </si>
  <si>
    <t>CP12/60491/09</t>
  </si>
  <si>
    <t>Irene Kiptilak</t>
  </si>
  <si>
    <t>CP12/60320/09</t>
  </si>
  <si>
    <t>Chepngeno Judith</t>
  </si>
  <si>
    <t>CP12/60608/09</t>
  </si>
  <si>
    <t>Vincent Kiptoo</t>
  </si>
  <si>
    <t>CP12/60620/09</t>
  </si>
  <si>
    <t>Vincent Kiyai</t>
  </si>
  <si>
    <t>CP12/60494/09</t>
  </si>
  <si>
    <t>Korir Ronald</t>
  </si>
  <si>
    <t>CP12/60622/09</t>
  </si>
  <si>
    <t>Florence Kirui</t>
  </si>
  <si>
    <t>CP12/60590/09</t>
  </si>
  <si>
    <t>Evans Ronoh</t>
  </si>
  <si>
    <t>CP12/60232/09</t>
  </si>
  <si>
    <t>Rose Kimungen</t>
  </si>
  <si>
    <t>CP12/60991/08</t>
  </si>
  <si>
    <t>Langat Peter</t>
  </si>
  <si>
    <t>CP12/60196/09</t>
  </si>
  <si>
    <t>Macharia Susan</t>
  </si>
  <si>
    <t>CP12/60326/09</t>
  </si>
  <si>
    <t>Ruth Gathuki</t>
  </si>
  <si>
    <t>CP12/60580/09</t>
  </si>
  <si>
    <t>Ruth Omariba</t>
  </si>
  <si>
    <t>Grace Jeruto</t>
  </si>
  <si>
    <t>CP12/60582/09</t>
  </si>
  <si>
    <t>Olgar Kemuma</t>
  </si>
  <si>
    <t>CP12/60431/09</t>
  </si>
  <si>
    <t>Reuben Wanjala</t>
  </si>
  <si>
    <t>CP12/60343/09</t>
  </si>
  <si>
    <t>CP12/60419/09</t>
  </si>
  <si>
    <t>Anyango Vinnie Silvon</t>
  </si>
  <si>
    <t>CP12/60407/09</t>
  </si>
  <si>
    <t>Kennedy Somoey</t>
  </si>
  <si>
    <t>CP12/60199/09</t>
  </si>
  <si>
    <t>Abuga Kemunto</t>
  </si>
  <si>
    <t>CP12/60439/09</t>
  </si>
  <si>
    <t>Cheruiyot C. Titus</t>
  </si>
  <si>
    <t>MP11/2091/11</t>
  </si>
  <si>
    <t>MP11/2094/11</t>
  </si>
  <si>
    <t>MP11/2063/11</t>
  </si>
  <si>
    <t>MP11/2239/11</t>
  </si>
  <si>
    <t>MP11/2253/11</t>
  </si>
  <si>
    <t>MP11/2089/11</t>
  </si>
  <si>
    <t>MP11/2247/11</t>
  </si>
  <si>
    <t>MP11/2092/11</t>
  </si>
  <si>
    <t>MP11/2242/11</t>
  </si>
  <si>
    <t>MP11/2236/11</t>
  </si>
  <si>
    <t>MP11/2246/11</t>
  </si>
  <si>
    <t>MP11/2088/11</t>
  </si>
  <si>
    <t>CP12/60223/09</t>
  </si>
  <si>
    <t>CP12/60462/09</t>
  </si>
  <si>
    <t>CP12/60561/09</t>
  </si>
  <si>
    <t>CP12/60600/09</t>
  </si>
  <si>
    <t>CP12/60164/09</t>
  </si>
  <si>
    <t>CP12/60512/08</t>
  </si>
  <si>
    <t>0726 493 501</t>
  </si>
</sst>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K9" sqref="K9"/>
    </sheetView>
  </sheetViews>
  <sheetFormatPr defaultRowHeight="15"/>
  <cols>
    <col min="1" max="1" width="18.42578125" customWidth="1"/>
    <col min="2" max="2" width="27.85546875" customWidth="1"/>
  </cols>
  <sheetData>
    <row r="1" spans="1:11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73</v>
      </c>
    </row>
    <row r="2" spans="1:11">
      <c r="A2" t="s">
        <v>34</v>
      </c>
      <c r="C2">
        <f>13+17+9</f>
        <v>39</v>
      </c>
      <c r="D2">
        <v>18</v>
      </c>
      <c r="E2">
        <f>C2+D2</f>
        <v>57</v>
      </c>
      <c r="F2" t="str">
        <f t="shared" ref="F2:F32" si="0">IF(E2&gt;=69.9,"A",IF(E2&gt;=59.9,"B",IF(E2&gt;=49.9,"C",IF(E2&gt;=39.9,"D","F"))))</f>
        <v>C</v>
      </c>
      <c r="J2" t="s">
        <v>81</v>
      </c>
    </row>
    <row r="3" spans="1:11">
      <c r="A3" t="s">
        <v>31</v>
      </c>
      <c r="C3">
        <f>9+10+7</f>
        <v>26</v>
      </c>
      <c r="D3">
        <v>24</v>
      </c>
      <c r="E3">
        <f t="shared" ref="E3:E32" si="1">C3+D3</f>
        <v>50</v>
      </c>
      <c r="F3" t="str">
        <f t="shared" si="0"/>
        <v>C</v>
      </c>
      <c r="J3" t="s">
        <v>73</v>
      </c>
      <c r="K3" t="s">
        <v>82</v>
      </c>
    </row>
    <row r="4" spans="1:11">
      <c r="A4" t="s">
        <v>30</v>
      </c>
      <c r="C4">
        <f>20+14+17</f>
        <v>51</v>
      </c>
      <c r="D4">
        <v>18</v>
      </c>
      <c r="E4">
        <f t="shared" si="1"/>
        <v>69</v>
      </c>
      <c r="F4" t="str">
        <f t="shared" si="0"/>
        <v>B</v>
      </c>
      <c r="J4" t="s">
        <v>83</v>
      </c>
      <c r="K4">
        <f>COUNTIF($F$2:$F$65,J4)</f>
        <v>5</v>
      </c>
    </row>
    <row r="5" spans="1:11">
      <c r="A5" t="s">
        <v>18</v>
      </c>
      <c r="C5">
        <f>30</f>
        <v>30</v>
      </c>
      <c r="D5">
        <v>17</v>
      </c>
      <c r="E5">
        <f t="shared" si="1"/>
        <v>47</v>
      </c>
      <c r="F5" t="str">
        <f t="shared" si="0"/>
        <v>D</v>
      </c>
      <c r="J5" t="s">
        <v>84</v>
      </c>
      <c r="K5">
        <f>COUNTIF($F$2:$F$65,J5)</f>
        <v>18</v>
      </c>
    </row>
    <row r="6" spans="1:11">
      <c r="A6" t="s">
        <v>32</v>
      </c>
      <c r="C6">
        <f>17+17+18</f>
        <v>52</v>
      </c>
      <c r="D6">
        <v>19</v>
      </c>
      <c r="E6">
        <f t="shared" si="1"/>
        <v>71</v>
      </c>
      <c r="F6" t="str">
        <f t="shared" si="0"/>
        <v>A</v>
      </c>
      <c r="J6" t="s">
        <v>85</v>
      </c>
      <c r="K6">
        <f>COUNTIF($F$2:$F$65,J6)</f>
        <v>7</v>
      </c>
    </row>
    <row r="7" spans="1:11">
      <c r="A7" t="s">
        <v>29</v>
      </c>
      <c r="C7">
        <f>14+17+11</f>
        <v>42</v>
      </c>
      <c r="D7">
        <v>18</v>
      </c>
      <c r="E7">
        <f t="shared" si="1"/>
        <v>60</v>
      </c>
      <c r="F7" t="str">
        <f t="shared" si="0"/>
        <v>B</v>
      </c>
      <c r="J7" t="s">
        <v>86</v>
      </c>
      <c r="K7">
        <f>COUNTIF($F$2:$F$65,J7)</f>
        <v>1</v>
      </c>
    </row>
    <row r="8" spans="1:11">
      <c r="A8" t="s">
        <v>26</v>
      </c>
      <c r="C8">
        <f>16+17+15</f>
        <v>48</v>
      </c>
      <c r="D8">
        <v>17</v>
      </c>
      <c r="E8">
        <f t="shared" si="1"/>
        <v>65</v>
      </c>
      <c r="F8" t="str">
        <f t="shared" si="0"/>
        <v>B</v>
      </c>
      <c r="J8" t="s">
        <v>87</v>
      </c>
      <c r="K8">
        <f>COUNTIF($F$2:$F$65,J8)</f>
        <v>0</v>
      </c>
    </row>
    <row r="9" spans="1:11">
      <c r="A9" t="s">
        <v>20</v>
      </c>
      <c r="C9">
        <f>32+19</f>
        <v>51</v>
      </c>
      <c r="D9">
        <v>18</v>
      </c>
      <c r="E9">
        <f t="shared" si="1"/>
        <v>69</v>
      </c>
      <c r="F9" t="str">
        <f t="shared" si="0"/>
        <v>B</v>
      </c>
      <c r="K9">
        <f>SUM(K4:K8)</f>
        <v>31</v>
      </c>
    </row>
    <row r="10" spans="1:11">
      <c r="A10" t="s">
        <v>16</v>
      </c>
      <c r="C10">
        <f>15+14+9</f>
        <v>38</v>
      </c>
      <c r="D10">
        <v>25</v>
      </c>
      <c r="E10">
        <f t="shared" si="1"/>
        <v>63</v>
      </c>
      <c r="F10" t="str">
        <f t="shared" si="0"/>
        <v>B</v>
      </c>
    </row>
    <row r="11" spans="1:11">
      <c r="A11" t="s">
        <v>4</v>
      </c>
      <c r="C11">
        <f>12+11+15</f>
        <v>38</v>
      </c>
      <c r="D11">
        <f>17+5</f>
        <v>22</v>
      </c>
      <c r="E11">
        <f t="shared" si="1"/>
        <v>60</v>
      </c>
      <c r="F11" t="str">
        <f t="shared" si="0"/>
        <v>B</v>
      </c>
    </row>
    <row r="12" spans="1:11">
      <c r="A12" t="s">
        <v>24</v>
      </c>
      <c r="C12">
        <f>11+16</f>
        <v>27</v>
      </c>
      <c r="D12">
        <v>28</v>
      </c>
      <c r="E12">
        <f t="shared" si="1"/>
        <v>55</v>
      </c>
      <c r="F12" t="str">
        <f t="shared" si="0"/>
        <v>C</v>
      </c>
    </row>
    <row r="13" spans="1:11">
      <c r="A13" t="s">
        <v>19</v>
      </c>
      <c r="C13">
        <f>48</f>
        <v>48</v>
      </c>
      <c r="D13">
        <v>25</v>
      </c>
      <c r="E13">
        <f t="shared" si="1"/>
        <v>73</v>
      </c>
      <c r="F13" t="str">
        <f t="shared" si="0"/>
        <v>A</v>
      </c>
    </row>
    <row r="14" spans="1:11">
      <c r="A14" t="s">
        <v>7</v>
      </c>
      <c r="C14">
        <f>18+12+7</f>
        <v>37</v>
      </c>
      <c r="D14">
        <v>23</v>
      </c>
      <c r="E14">
        <f t="shared" si="1"/>
        <v>60</v>
      </c>
      <c r="F14" t="str">
        <f t="shared" si="0"/>
        <v>B</v>
      </c>
    </row>
    <row r="15" spans="1:11">
      <c r="A15" t="s">
        <v>28</v>
      </c>
      <c r="C15">
        <f>21+16+20</f>
        <v>57</v>
      </c>
      <c r="D15">
        <v>19</v>
      </c>
      <c r="E15">
        <f t="shared" si="1"/>
        <v>76</v>
      </c>
      <c r="F15" t="str">
        <f t="shared" si="0"/>
        <v>A</v>
      </c>
    </row>
    <row r="16" spans="1:11">
      <c r="A16" t="s">
        <v>12</v>
      </c>
      <c r="C16">
        <f>16+6+17</f>
        <v>39</v>
      </c>
      <c r="D16">
        <v>23</v>
      </c>
      <c r="E16">
        <f t="shared" si="1"/>
        <v>62</v>
      </c>
      <c r="F16" t="str">
        <f t="shared" si="0"/>
        <v>B</v>
      </c>
    </row>
    <row r="17" spans="1:6">
      <c r="A17" t="s">
        <v>5</v>
      </c>
      <c r="C17">
        <f>14+8+13</f>
        <v>35</v>
      </c>
      <c r="D17">
        <v>25</v>
      </c>
      <c r="E17">
        <f t="shared" si="1"/>
        <v>60</v>
      </c>
      <c r="F17" t="str">
        <f t="shared" si="0"/>
        <v>B</v>
      </c>
    </row>
    <row r="18" spans="1:6">
      <c r="A18" t="s">
        <v>27</v>
      </c>
      <c r="C18">
        <f>8+18+9</f>
        <v>35</v>
      </c>
      <c r="D18">
        <v>25</v>
      </c>
      <c r="E18">
        <f t="shared" si="1"/>
        <v>60</v>
      </c>
      <c r="F18" t="str">
        <f t="shared" si="0"/>
        <v>B</v>
      </c>
    </row>
    <row r="19" spans="1:6">
      <c r="A19" t="s">
        <v>6</v>
      </c>
      <c r="C19">
        <f>12+9+13</f>
        <v>34</v>
      </c>
      <c r="D19">
        <v>23</v>
      </c>
      <c r="E19">
        <f t="shared" si="1"/>
        <v>57</v>
      </c>
      <c r="F19" t="str">
        <f t="shared" si="0"/>
        <v>C</v>
      </c>
    </row>
    <row r="20" spans="1:6">
      <c r="A20" t="s">
        <v>21</v>
      </c>
      <c r="C20">
        <f>19+17+12</f>
        <v>48</v>
      </c>
      <c r="D20">
        <v>21</v>
      </c>
      <c r="E20">
        <f t="shared" si="1"/>
        <v>69</v>
      </c>
      <c r="F20" t="str">
        <f t="shared" si="0"/>
        <v>B</v>
      </c>
    </row>
    <row r="21" spans="1:6">
      <c r="A21" t="s">
        <v>8</v>
      </c>
      <c r="C21">
        <f>18+12+18</f>
        <v>48</v>
      </c>
      <c r="D21">
        <v>21</v>
      </c>
      <c r="E21">
        <f t="shared" si="1"/>
        <v>69</v>
      </c>
      <c r="F21" t="str">
        <f t="shared" si="0"/>
        <v>B</v>
      </c>
    </row>
    <row r="22" spans="1:6">
      <c r="A22" t="s">
        <v>25</v>
      </c>
      <c r="C22">
        <f>22+10+11</f>
        <v>43</v>
      </c>
      <c r="D22">
        <v>23</v>
      </c>
      <c r="E22">
        <f t="shared" si="1"/>
        <v>66</v>
      </c>
      <c r="F22" t="str">
        <f t="shared" si="0"/>
        <v>B</v>
      </c>
    </row>
    <row r="23" spans="1:6">
      <c r="A23" t="s">
        <v>14</v>
      </c>
      <c r="C23">
        <f>17+12+11</f>
        <v>40</v>
      </c>
      <c r="D23">
        <v>23</v>
      </c>
      <c r="E23">
        <f t="shared" si="1"/>
        <v>63</v>
      </c>
      <c r="F23" t="str">
        <f t="shared" si="0"/>
        <v>B</v>
      </c>
    </row>
    <row r="24" spans="1:6">
      <c r="A24" t="s">
        <v>33</v>
      </c>
      <c r="C24">
        <f>15+15+12</f>
        <v>42</v>
      </c>
      <c r="D24">
        <v>23</v>
      </c>
      <c r="E24">
        <f t="shared" si="1"/>
        <v>65</v>
      </c>
      <c r="F24" t="str">
        <f t="shared" si="0"/>
        <v>B</v>
      </c>
    </row>
    <row r="25" spans="1:6">
      <c r="A25" t="s">
        <v>23</v>
      </c>
      <c r="C25">
        <f>17+6+20</f>
        <v>43</v>
      </c>
      <c r="D25">
        <v>19</v>
      </c>
      <c r="E25">
        <f t="shared" si="1"/>
        <v>62</v>
      </c>
      <c r="F25" t="str">
        <f t="shared" si="0"/>
        <v>B</v>
      </c>
    </row>
    <row r="26" spans="1:6">
      <c r="A26" t="s">
        <v>15</v>
      </c>
      <c r="C26">
        <f>15+18+12</f>
        <v>45</v>
      </c>
      <c r="D26">
        <v>23</v>
      </c>
      <c r="E26">
        <f t="shared" si="1"/>
        <v>68</v>
      </c>
      <c r="F26" t="str">
        <f t="shared" si="0"/>
        <v>B</v>
      </c>
    </row>
    <row r="27" spans="1:6">
      <c r="A27" t="s">
        <v>11</v>
      </c>
      <c r="C27">
        <f>19+20+15</f>
        <v>54</v>
      </c>
      <c r="D27">
        <v>18</v>
      </c>
      <c r="E27">
        <f t="shared" si="1"/>
        <v>72</v>
      </c>
      <c r="F27" t="str">
        <f t="shared" si="0"/>
        <v>A</v>
      </c>
    </row>
    <row r="28" spans="1:6">
      <c r="A28" t="s">
        <v>10</v>
      </c>
      <c r="C28">
        <f>13+26</f>
        <v>39</v>
      </c>
      <c r="D28">
        <v>19</v>
      </c>
      <c r="E28">
        <f t="shared" si="1"/>
        <v>58</v>
      </c>
      <c r="F28" t="str">
        <f t="shared" si="0"/>
        <v>C</v>
      </c>
    </row>
    <row r="29" spans="1:6">
      <c r="A29" t="s">
        <v>13</v>
      </c>
      <c r="C29">
        <f>18+18</f>
        <v>36</v>
      </c>
      <c r="D29">
        <v>21</v>
      </c>
      <c r="E29">
        <f t="shared" si="1"/>
        <v>57</v>
      </c>
      <c r="F29" t="str">
        <f t="shared" si="0"/>
        <v>C</v>
      </c>
    </row>
    <row r="30" spans="1:6">
      <c r="A30" t="s">
        <v>9</v>
      </c>
      <c r="C30">
        <f>15+11+6</f>
        <v>32</v>
      </c>
      <c r="D30">
        <v>26</v>
      </c>
      <c r="E30">
        <f t="shared" si="1"/>
        <v>58</v>
      </c>
      <c r="F30" t="str">
        <f t="shared" si="0"/>
        <v>C</v>
      </c>
    </row>
    <row r="31" spans="1:6">
      <c r="A31" t="s">
        <v>22</v>
      </c>
      <c r="C31">
        <f>18+15+12</f>
        <v>45</v>
      </c>
      <c r="D31">
        <v>20</v>
      </c>
      <c r="E31">
        <f t="shared" si="1"/>
        <v>65</v>
      </c>
      <c r="F31" t="str">
        <f t="shared" si="0"/>
        <v>B</v>
      </c>
    </row>
    <row r="32" spans="1:6">
      <c r="A32" t="s">
        <v>17</v>
      </c>
      <c r="C32">
        <f>17*3</f>
        <v>51</v>
      </c>
      <c r="D32">
        <v>22</v>
      </c>
      <c r="E32">
        <f t="shared" si="1"/>
        <v>73</v>
      </c>
      <c r="F32" t="str">
        <f t="shared" si="0"/>
        <v>A</v>
      </c>
    </row>
    <row r="33" spans="1:2">
      <c r="A33" s="4"/>
      <c r="B33" s="4"/>
    </row>
    <row r="34" spans="1:2">
      <c r="A34" s="4"/>
      <c r="B34" s="4"/>
    </row>
  </sheetData>
  <sortState ref="A2:B32">
    <sortCondition ref="A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topLeftCell="A11" workbookViewId="0">
      <selection activeCell="A33" sqref="A33"/>
    </sheetView>
  </sheetViews>
  <sheetFormatPr defaultRowHeight="15"/>
  <cols>
    <col min="1" max="1" width="18.42578125" customWidth="1"/>
    <col min="2" max="2" width="36.5703125" customWidth="1"/>
    <col min="3" max="3" width="6.140625" customWidth="1"/>
    <col min="4" max="4" width="12" customWidth="1"/>
    <col min="5" max="5" width="10.5703125" customWidth="1"/>
    <col min="6" max="6" width="9.42578125" customWidth="1"/>
    <col min="7" max="7" width="18.28515625" customWidth="1"/>
  </cols>
  <sheetData>
    <row r="1" spans="1:10">
      <c r="A1" t="s">
        <v>35</v>
      </c>
      <c r="B1" t="s">
        <v>36</v>
      </c>
      <c r="C1" t="s">
        <v>37</v>
      </c>
      <c r="D1" t="s">
        <v>38</v>
      </c>
      <c r="E1" t="s">
        <v>1</v>
      </c>
      <c r="F1" t="s">
        <v>39</v>
      </c>
      <c r="G1" t="s">
        <v>73</v>
      </c>
    </row>
    <row r="2" spans="1:10">
      <c r="A2" t="s">
        <v>46</v>
      </c>
      <c r="C2">
        <v>21</v>
      </c>
      <c r="D2">
        <v>37</v>
      </c>
      <c r="E2" s="1">
        <f t="shared" ref="E2:E34" si="0">D2/90*70</f>
        <v>28.777777777777775</v>
      </c>
      <c r="F2" s="1">
        <f t="shared" ref="F2:F34" si="1">C2+E2</f>
        <v>49.777777777777771</v>
      </c>
      <c r="G2" t="s">
        <v>85</v>
      </c>
      <c r="I2" t="s">
        <v>81</v>
      </c>
    </row>
    <row r="3" spans="1:10">
      <c r="A3" t="s">
        <v>49</v>
      </c>
      <c r="C3">
        <v>22</v>
      </c>
      <c r="D3">
        <v>52</v>
      </c>
      <c r="E3" s="1">
        <f t="shared" si="0"/>
        <v>40.444444444444443</v>
      </c>
      <c r="F3" s="1">
        <f t="shared" si="1"/>
        <v>62.444444444444443</v>
      </c>
      <c r="G3" t="str">
        <f t="shared" ref="G3:G34" si="2">IF(F3&gt;=69.9,"A",IF(F3&gt;=59.9,"B",IF(F3&gt;=49.9,"C",IF(F3&gt;=39.9,"D","F"))))</f>
        <v>B</v>
      </c>
      <c r="I3" t="s">
        <v>73</v>
      </c>
      <c r="J3" t="s">
        <v>82</v>
      </c>
    </row>
    <row r="4" spans="1:10">
      <c r="A4" t="s">
        <v>48</v>
      </c>
      <c r="C4">
        <v>20</v>
      </c>
      <c r="D4">
        <v>53</v>
      </c>
      <c r="E4" s="1">
        <f t="shared" si="0"/>
        <v>41.222222222222221</v>
      </c>
      <c r="F4" s="1">
        <f t="shared" si="1"/>
        <v>61.222222222222221</v>
      </c>
      <c r="G4" t="str">
        <f t="shared" si="2"/>
        <v>B</v>
      </c>
      <c r="I4" t="s">
        <v>83</v>
      </c>
      <c r="J4">
        <f>COUNTIF($G$2:$G$65,I4)</f>
        <v>4</v>
      </c>
    </row>
    <row r="5" spans="1:10">
      <c r="A5" t="s">
        <v>59</v>
      </c>
      <c r="C5">
        <v>22</v>
      </c>
      <c r="D5">
        <v>59</v>
      </c>
      <c r="E5" s="1">
        <f t="shared" si="0"/>
        <v>45.888888888888886</v>
      </c>
      <c r="F5" s="1">
        <f t="shared" si="1"/>
        <v>67.888888888888886</v>
      </c>
      <c r="G5" t="str">
        <f t="shared" si="2"/>
        <v>B</v>
      </c>
      <c r="I5" t="s">
        <v>84</v>
      </c>
      <c r="J5">
        <f>COUNTIF($G$2:$G$65,I5)</f>
        <v>22</v>
      </c>
    </row>
    <row r="6" spans="1:10">
      <c r="A6" t="s">
        <v>60</v>
      </c>
      <c r="C6">
        <v>22</v>
      </c>
      <c r="D6">
        <v>55</v>
      </c>
      <c r="E6" s="1">
        <f t="shared" si="0"/>
        <v>42.777777777777779</v>
      </c>
      <c r="F6" s="1">
        <f t="shared" si="1"/>
        <v>64.777777777777771</v>
      </c>
      <c r="G6" t="str">
        <f t="shared" si="2"/>
        <v>B</v>
      </c>
      <c r="I6" t="s">
        <v>85</v>
      </c>
      <c r="J6">
        <f>COUNTIF($G$2:$G$65,I6)</f>
        <v>7</v>
      </c>
    </row>
    <row r="7" spans="1:10">
      <c r="A7" t="s">
        <v>40</v>
      </c>
      <c r="C7">
        <v>21</v>
      </c>
      <c r="D7">
        <v>62</v>
      </c>
      <c r="E7" s="1">
        <f t="shared" si="0"/>
        <v>48.222222222222221</v>
      </c>
      <c r="F7" s="1">
        <f t="shared" si="1"/>
        <v>69.222222222222229</v>
      </c>
      <c r="G7" t="str">
        <f t="shared" si="2"/>
        <v>B</v>
      </c>
      <c r="I7" t="s">
        <v>86</v>
      </c>
      <c r="J7">
        <f>COUNTIF($G$2:$G$65,I7)</f>
        <v>0</v>
      </c>
    </row>
    <row r="8" spans="1:10">
      <c r="A8" t="s">
        <v>61</v>
      </c>
      <c r="C8">
        <v>25</v>
      </c>
      <c r="D8">
        <v>66</v>
      </c>
      <c r="E8" s="1">
        <f t="shared" si="0"/>
        <v>51.333333333333329</v>
      </c>
      <c r="F8" s="1">
        <f t="shared" si="1"/>
        <v>76.333333333333329</v>
      </c>
      <c r="G8" t="str">
        <f t="shared" si="2"/>
        <v>A</v>
      </c>
      <c r="I8" t="s">
        <v>87</v>
      </c>
      <c r="J8">
        <f>COUNTIF($G$2:$G$65,I8)</f>
        <v>0</v>
      </c>
    </row>
    <row r="9" spans="1:10">
      <c r="A9" t="s">
        <v>57</v>
      </c>
      <c r="C9">
        <v>18</v>
      </c>
      <c r="D9">
        <v>56</v>
      </c>
      <c r="E9" s="1">
        <f t="shared" si="0"/>
        <v>43.555555555555557</v>
      </c>
      <c r="F9" s="1">
        <f t="shared" si="1"/>
        <v>61.555555555555557</v>
      </c>
      <c r="G9" t="str">
        <f t="shared" si="2"/>
        <v>B</v>
      </c>
      <c r="J9">
        <f>SUM(J4:J8)</f>
        <v>33</v>
      </c>
    </row>
    <row r="10" spans="1:10">
      <c r="A10" t="s">
        <v>41</v>
      </c>
      <c r="C10">
        <v>22</v>
      </c>
      <c r="D10">
        <v>59</v>
      </c>
      <c r="E10" s="1">
        <f t="shared" si="0"/>
        <v>45.888888888888886</v>
      </c>
      <c r="F10" s="1">
        <f t="shared" si="1"/>
        <v>67.888888888888886</v>
      </c>
      <c r="G10" t="str">
        <f t="shared" si="2"/>
        <v>B</v>
      </c>
    </row>
    <row r="11" spans="1:10">
      <c r="A11" t="s">
        <v>62</v>
      </c>
      <c r="C11">
        <v>18</v>
      </c>
      <c r="D11">
        <v>66</v>
      </c>
      <c r="E11" s="1">
        <f t="shared" si="0"/>
        <v>51.333333333333329</v>
      </c>
      <c r="F11" s="1">
        <f t="shared" si="1"/>
        <v>69.333333333333329</v>
      </c>
      <c r="G11" t="str">
        <f t="shared" si="2"/>
        <v>B</v>
      </c>
    </row>
    <row r="12" spans="1:10">
      <c r="A12" t="s">
        <v>72</v>
      </c>
      <c r="C12">
        <v>22</v>
      </c>
      <c r="D12">
        <v>50</v>
      </c>
      <c r="E12" s="1">
        <f t="shared" si="0"/>
        <v>38.888888888888893</v>
      </c>
      <c r="F12" s="1">
        <f t="shared" si="1"/>
        <v>60.888888888888893</v>
      </c>
      <c r="G12" t="str">
        <f t="shared" si="2"/>
        <v>B</v>
      </c>
    </row>
    <row r="13" spans="1:10">
      <c r="A13" t="s">
        <v>53</v>
      </c>
      <c r="C13">
        <v>25</v>
      </c>
      <c r="D13">
        <v>38</v>
      </c>
      <c r="E13" s="1">
        <f t="shared" si="0"/>
        <v>29.555555555555557</v>
      </c>
      <c r="F13" s="1">
        <f t="shared" si="1"/>
        <v>54.555555555555557</v>
      </c>
      <c r="G13" t="str">
        <f t="shared" si="2"/>
        <v>C</v>
      </c>
    </row>
    <row r="14" spans="1:10">
      <c r="A14" t="s">
        <v>56</v>
      </c>
      <c r="C14">
        <v>23</v>
      </c>
      <c r="D14">
        <v>61</v>
      </c>
      <c r="E14" s="1">
        <f t="shared" si="0"/>
        <v>47.44444444444445</v>
      </c>
      <c r="F14" s="1">
        <f t="shared" si="1"/>
        <v>70.444444444444457</v>
      </c>
      <c r="G14" t="str">
        <f t="shared" si="2"/>
        <v>A</v>
      </c>
    </row>
    <row r="15" spans="1:10">
      <c r="A15" t="s">
        <v>70</v>
      </c>
      <c r="C15">
        <v>22</v>
      </c>
      <c r="D15">
        <v>59</v>
      </c>
      <c r="E15" s="1">
        <f t="shared" si="0"/>
        <v>45.888888888888886</v>
      </c>
      <c r="F15" s="1">
        <f t="shared" si="1"/>
        <v>67.888888888888886</v>
      </c>
      <c r="G15" t="str">
        <f t="shared" si="2"/>
        <v>B</v>
      </c>
    </row>
    <row r="16" spans="1:10">
      <c r="A16" t="s">
        <v>44</v>
      </c>
      <c r="C16">
        <v>21</v>
      </c>
      <c r="D16">
        <v>47.5</v>
      </c>
      <c r="E16" s="1">
        <f t="shared" si="0"/>
        <v>36.944444444444443</v>
      </c>
      <c r="F16" s="1">
        <f t="shared" si="1"/>
        <v>57.944444444444443</v>
      </c>
      <c r="G16" t="str">
        <f t="shared" si="2"/>
        <v>C</v>
      </c>
    </row>
    <row r="17" spans="1:7">
      <c r="A17" t="s">
        <v>50</v>
      </c>
      <c r="C17">
        <v>18</v>
      </c>
      <c r="D17">
        <v>57.5</v>
      </c>
      <c r="E17" s="1">
        <f t="shared" si="0"/>
        <v>44.722222222222221</v>
      </c>
      <c r="F17" s="1">
        <f t="shared" si="1"/>
        <v>62.722222222222221</v>
      </c>
      <c r="G17" t="str">
        <f t="shared" si="2"/>
        <v>B</v>
      </c>
    </row>
    <row r="18" spans="1:7">
      <c r="A18" t="s">
        <v>66</v>
      </c>
      <c r="C18">
        <v>19</v>
      </c>
      <c r="D18">
        <v>40</v>
      </c>
      <c r="E18" s="1">
        <f t="shared" si="0"/>
        <v>31.111111111111111</v>
      </c>
      <c r="F18" s="1">
        <f t="shared" si="1"/>
        <v>50.111111111111114</v>
      </c>
      <c r="G18" t="str">
        <f t="shared" si="2"/>
        <v>C</v>
      </c>
    </row>
    <row r="19" spans="1:7">
      <c r="A19" t="s">
        <v>63</v>
      </c>
      <c r="C19">
        <v>25</v>
      </c>
      <c r="D19">
        <v>63</v>
      </c>
      <c r="E19" s="1">
        <f t="shared" si="0"/>
        <v>49</v>
      </c>
      <c r="F19" s="1">
        <f t="shared" si="1"/>
        <v>74</v>
      </c>
      <c r="G19" t="str">
        <f t="shared" si="2"/>
        <v>A</v>
      </c>
    </row>
    <row r="20" spans="1:7">
      <c r="A20" t="s">
        <v>64</v>
      </c>
      <c r="C20">
        <v>25</v>
      </c>
      <c r="D20">
        <v>61</v>
      </c>
      <c r="E20" s="1">
        <f t="shared" si="0"/>
        <v>47.44444444444445</v>
      </c>
      <c r="F20" s="1">
        <f t="shared" si="1"/>
        <v>72.444444444444457</v>
      </c>
      <c r="G20" t="str">
        <f t="shared" si="2"/>
        <v>A</v>
      </c>
    </row>
    <row r="21" spans="1:7">
      <c r="A21" t="s">
        <v>43</v>
      </c>
      <c r="C21">
        <v>21</v>
      </c>
      <c r="D21">
        <v>51</v>
      </c>
      <c r="E21" s="1">
        <f t="shared" si="0"/>
        <v>39.666666666666664</v>
      </c>
      <c r="F21" s="1">
        <f t="shared" si="1"/>
        <v>60.666666666666664</v>
      </c>
      <c r="G21" t="str">
        <f t="shared" si="2"/>
        <v>B</v>
      </c>
    </row>
    <row r="22" spans="1:7">
      <c r="A22" t="s">
        <v>55</v>
      </c>
      <c r="C22">
        <v>23</v>
      </c>
      <c r="D22">
        <v>57</v>
      </c>
      <c r="E22" s="1">
        <f t="shared" si="0"/>
        <v>44.333333333333329</v>
      </c>
      <c r="F22" s="1">
        <f t="shared" si="1"/>
        <v>67.333333333333329</v>
      </c>
      <c r="G22" t="str">
        <f t="shared" si="2"/>
        <v>B</v>
      </c>
    </row>
    <row r="23" spans="1:7">
      <c r="A23" t="s">
        <v>42</v>
      </c>
      <c r="C23">
        <v>18</v>
      </c>
      <c r="D23">
        <v>60</v>
      </c>
      <c r="E23" s="1">
        <f t="shared" si="0"/>
        <v>46.666666666666664</v>
      </c>
      <c r="F23" s="1">
        <f t="shared" si="1"/>
        <v>64.666666666666657</v>
      </c>
      <c r="G23" t="str">
        <f t="shared" si="2"/>
        <v>B</v>
      </c>
    </row>
    <row r="24" spans="1:7">
      <c r="A24" t="s">
        <v>65</v>
      </c>
      <c r="C24">
        <v>22</v>
      </c>
      <c r="D24">
        <v>55</v>
      </c>
      <c r="E24" s="1">
        <f t="shared" si="0"/>
        <v>42.777777777777779</v>
      </c>
      <c r="F24" s="1">
        <f t="shared" si="1"/>
        <v>64.777777777777771</v>
      </c>
      <c r="G24" t="str">
        <f t="shared" si="2"/>
        <v>B</v>
      </c>
    </row>
    <row r="25" spans="1:7">
      <c r="A25" t="s">
        <v>52</v>
      </c>
      <c r="C25">
        <v>19</v>
      </c>
      <c r="D25">
        <v>45</v>
      </c>
      <c r="E25" s="1">
        <f t="shared" si="0"/>
        <v>35</v>
      </c>
      <c r="F25" s="1">
        <f t="shared" si="1"/>
        <v>54</v>
      </c>
      <c r="G25" t="str">
        <f t="shared" si="2"/>
        <v>C</v>
      </c>
    </row>
    <row r="26" spans="1:7">
      <c r="A26" t="s">
        <v>58</v>
      </c>
      <c r="C26">
        <v>24</v>
      </c>
      <c r="D26">
        <v>58</v>
      </c>
      <c r="E26" s="1">
        <f t="shared" si="0"/>
        <v>45.111111111111114</v>
      </c>
      <c r="F26" s="1">
        <f t="shared" si="1"/>
        <v>69.111111111111114</v>
      </c>
      <c r="G26" t="str">
        <f t="shared" si="2"/>
        <v>B</v>
      </c>
    </row>
    <row r="27" spans="1:7">
      <c r="A27" t="s">
        <v>47</v>
      </c>
      <c r="C27">
        <v>18</v>
      </c>
      <c r="D27">
        <v>56</v>
      </c>
      <c r="E27" s="1">
        <f t="shared" si="0"/>
        <v>43.555555555555557</v>
      </c>
      <c r="F27" s="1">
        <f t="shared" si="1"/>
        <v>61.555555555555557</v>
      </c>
      <c r="G27" t="str">
        <f t="shared" si="2"/>
        <v>B</v>
      </c>
    </row>
    <row r="28" spans="1:7">
      <c r="A28" t="s">
        <v>68</v>
      </c>
      <c r="C28">
        <v>24</v>
      </c>
      <c r="D28">
        <v>37</v>
      </c>
      <c r="E28" s="1">
        <f t="shared" si="0"/>
        <v>28.777777777777775</v>
      </c>
      <c r="F28" s="1">
        <f t="shared" si="1"/>
        <v>52.777777777777771</v>
      </c>
      <c r="G28" t="str">
        <f t="shared" si="2"/>
        <v>C</v>
      </c>
    </row>
    <row r="29" spans="1:7">
      <c r="A29" t="s">
        <v>67</v>
      </c>
      <c r="C29">
        <v>21</v>
      </c>
      <c r="D29">
        <v>59</v>
      </c>
      <c r="E29" s="1">
        <f t="shared" si="0"/>
        <v>45.888888888888886</v>
      </c>
      <c r="F29" s="1">
        <f t="shared" si="1"/>
        <v>66.888888888888886</v>
      </c>
      <c r="G29" t="str">
        <f t="shared" si="2"/>
        <v>B</v>
      </c>
    </row>
    <row r="30" spans="1:7">
      <c r="A30" t="s">
        <v>51</v>
      </c>
      <c r="C30">
        <v>19</v>
      </c>
      <c r="D30">
        <v>60</v>
      </c>
      <c r="E30" s="1">
        <f t="shared" si="0"/>
        <v>46.666666666666664</v>
      </c>
      <c r="F30" s="1">
        <f t="shared" si="1"/>
        <v>65.666666666666657</v>
      </c>
      <c r="G30" t="str">
        <f t="shared" si="2"/>
        <v>B</v>
      </c>
    </row>
    <row r="31" spans="1:7">
      <c r="A31" t="s">
        <v>54</v>
      </c>
      <c r="C31">
        <v>18</v>
      </c>
      <c r="D31">
        <v>54</v>
      </c>
      <c r="E31" s="1">
        <f t="shared" si="0"/>
        <v>42</v>
      </c>
      <c r="F31" s="1">
        <f t="shared" si="1"/>
        <v>60</v>
      </c>
      <c r="G31" t="str">
        <f t="shared" si="2"/>
        <v>B</v>
      </c>
    </row>
    <row r="32" spans="1:7">
      <c r="A32" t="s">
        <v>71</v>
      </c>
      <c r="C32">
        <v>25</v>
      </c>
      <c r="D32">
        <v>56</v>
      </c>
      <c r="E32" s="1">
        <f t="shared" si="0"/>
        <v>43.555555555555557</v>
      </c>
      <c r="F32" s="1">
        <f t="shared" si="1"/>
        <v>68.555555555555557</v>
      </c>
      <c r="G32" t="str">
        <f t="shared" si="2"/>
        <v>B</v>
      </c>
    </row>
    <row r="33" spans="1:7">
      <c r="A33" t="s">
        <v>45</v>
      </c>
      <c r="C33">
        <v>21</v>
      </c>
      <c r="D33">
        <v>53</v>
      </c>
      <c r="E33" s="1">
        <f t="shared" si="0"/>
        <v>41.222222222222221</v>
      </c>
      <c r="F33" s="1">
        <f t="shared" si="1"/>
        <v>62.222222222222221</v>
      </c>
      <c r="G33" t="str">
        <f t="shared" si="2"/>
        <v>B</v>
      </c>
    </row>
    <row r="34" spans="1:7">
      <c r="A34" t="s">
        <v>69</v>
      </c>
      <c r="C34">
        <v>23</v>
      </c>
      <c r="D34">
        <v>47</v>
      </c>
      <c r="E34" s="1">
        <f t="shared" si="0"/>
        <v>36.555555555555557</v>
      </c>
      <c r="F34" s="1">
        <f t="shared" si="1"/>
        <v>59.555555555555557</v>
      </c>
      <c r="G34" t="str">
        <f t="shared" si="2"/>
        <v>C</v>
      </c>
    </row>
  </sheetData>
  <sortState ref="A2:G34">
    <sortCondition ref="A2:A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2" sqref="A2"/>
    </sheetView>
  </sheetViews>
  <sheetFormatPr defaultRowHeight="15"/>
  <cols>
    <col min="1" max="1" width="18.85546875" customWidth="1"/>
    <col min="2" max="2" width="27.7109375" customWidth="1"/>
    <col min="6" max="6" width="12.5703125" customWidth="1"/>
    <col min="7" max="7" width="13.28515625" customWidth="1"/>
    <col min="9" max="9" width="5.7109375" customWidth="1"/>
  </cols>
  <sheetData>
    <row r="1" spans="1:11">
      <c r="A1" t="s">
        <v>0</v>
      </c>
      <c r="B1" t="s">
        <v>36</v>
      </c>
      <c r="C1" t="s">
        <v>74</v>
      </c>
      <c r="D1" t="s">
        <v>2</v>
      </c>
      <c r="E1" t="s">
        <v>38</v>
      </c>
      <c r="F1" s="3" t="s">
        <v>1</v>
      </c>
      <c r="G1" s="3" t="s">
        <v>39</v>
      </c>
      <c r="H1" t="s">
        <v>73</v>
      </c>
    </row>
    <row r="2" spans="1:11">
      <c r="A2" t="s">
        <v>75</v>
      </c>
      <c r="B2" t="s">
        <v>79</v>
      </c>
      <c r="C2">
        <v>33</v>
      </c>
      <c r="D2">
        <v>20</v>
      </c>
      <c r="E2">
        <v>39</v>
      </c>
      <c r="F2" s="2">
        <f>E2/90*70</f>
        <v>30.333333333333336</v>
      </c>
      <c r="G2" s="2">
        <f>D2+F2</f>
        <v>50.333333333333336</v>
      </c>
      <c r="H2" t="str">
        <f>IF(G2&gt;=69.9,"A",IF(G2&gt;=59.9,"B",IF(G2&gt;=49.9,"C",IF(G2&gt;=39.9,"D","F"))))</f>
        <v>C</v>
      </c>
      <c r="J2" t="s">
        <v>81</v>
      </c>
    </row>
    <row r="3" spans="1:11">
      <c r="A3" t="s">
        <v>76</v>
      </c>
      <c r="B3" t="s">
        <v>80</v>
      </c>
      <c r="C3">
        <v>33</v>
      </c>
      <c r="D3">
        <v>24</v>
      </c>
      <c r="E3">
        <v>68</v>
      </c>
      <c r="F3" s="2">
        <f>E3/90*70</f>
        <v>52.888888888888886</v>
      </c>
      <c r="G3" s="2">
        <f>D3+F3</f>
        <v>76.888888888888886</v>
      </c>
      <c r="H3" t="str">
        <f>IF(G3&gt;=69.9,"A",IF(G3&gt;=59.9,"B",IF(G3&gt;=49.9,"C",IF(G3&gt;=39.9,"D","F"))))</f>
        <v>A</v>
      </c>
      <c r="J3" t="s">
        <v>73</v>
      </c>
      <c r="K3" t="s">
        <v>82</v>
      </c>
    </row>
    <row r="4" spans="1:11">
      <c r="A4" t="s">
        <v>77</v>
      </c>
      <c r="B4" t="s">
        <v>78</v>
      </c>
      <c r="C4">
        <v>33</v>
      </c>
      <c r="D4">
        <f>C4/33*30-C4/3</f>
        <v>19</v>
      </c>
      <c r="E4">
        <v>49</v>
      </c>
      <c r="F4" s="2">
        <f>E4/90*70</f>
        <v>38.111111111111107</v>
      </c>
      <c r="G4" s="2">
        <f>D4+F4</f>
        <v>57.111111111111107</v>
      </c>
      <c r="H4" t="str">
        <f>IF(G4&gt;=69.9,"A",IF(G4&gt;=59.9,"B",IF(G4&gt;=49.9,"C",IF(G4&gt;=39.9,"D","F"))))</f>
        <v>C</v>
      </c>
      <c r="J4" t="s">
        <v>83</v>
      </c>
      <c r="K4">
        <f>COUNTIF($H$2:$H$65,J4)</f>
        <v>1</v>
      </c>
    </row>
    <row r="5" spans="1:11">
      <c r="J5" t="s">
        <v>84</v>
      </c>
      <c r="K5">
        <f>COUNTIF($H$2:$H$65,J5)</f>
        <v>0</v>
      </c>
    </row>
    <row r="6" spans="1:11">
      <c r="J6" t="s">
        <v>85</v>
      </c>
      <c r="K6">
        <f>COUNTIF($H$2:$H$65,J6)</f>
        <v>2</v>
      </c>
    </row>
    <row r="7" spans="1:11">
      <c r="J7" t="s">
        <v>86</v>
      </c>
      <c r="K7">
        <f>COUNTIF($H$2:$H$65,J7)</f>
        <v>0</v>
      </c>
    </row>
    <row r="8" spans="1:11">
      <c r="J8" t="s">
        <v>87</v>
      </c>
      <c r="K8">
        <f>COUNTIF($H$2:$H$65,J8)</f>
        <v>0</v>
      </c>
    </row>
    <row r="9" spans="1:11">
      <c r="K9">
        <f>SUM(K4:K8)</f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6"/>
  <sheetViews>
    <sheetView topLeftCell="A44" workbookViewId="0">
      <selection activeCell="I53" sqref="I53"/>
    </sheetView>
  </sheetViews>
  <sheetFormatPr defaultRowHeight="15"/>
  <cols>
    <col min="1" max="1" width="14.140625" customWidth="1"/>
    <col min="2" max="2" width="23.85546875" customWidth="1"/>
  </cols>
  <sheetData>
    <row r="1" spans="1:11">
      <c r="A1" t="s">
        <v>0</v>
      </c>
      <c r="B1" t="s">
        <v>36</v>
      </c>
      <c r="C1" t="s">
        <v>2</v>
      </c>
      <c r="D1" t="s">
        <v>2</v>
      </c>
      <c r="F1" s="3" t="s">
        <v>1</v>
      </c>
      <c r="G1" s="3" t="s">
        <v>39</v>
      </c>
      <c r="H1" t="s">
        <v>73</v>
      </c>
    </row>
    <row r="2" spans="1:11">
      <c r="A2" t="s">
        <v>88</v>
      </c>
      <c r="C2">
        <v>15</v>
      </c>
      <c r="D2">
        <v>14</v>
      </c>
      <c r="E2" s="1">
        <f>AVERAGE(C2:D2)</f>
        <v>14.5</v>
      </c>
      <c r="F2" s="2">
        <v>59</v>
      </c>
      <c r="G2" s="2">
        <f t="shared" ref="G2:G6" si="0">((C2+D2)/2)+F2</f>
        <v>73.5</v>
      </c>
      <c r="H2" t="str">
        <f t="shared" ref="H2:H6" si="1">IF(G2&gt;=69.9,"A",IF(G2&gt;=59.9,"B",IF(G2&gt;=49.9,"C",IF(G2&gt;=39.9,"D","F"))))</f>
        <v>A</v>
      </c>
      <c r="J2" t="s">
        <v>81</v>
      </c>
    </row>
    <row r="3" spans="1:11">
      <c r="A3" t="s">
        <v>89</v>
      </c>
      <c r="C3">
        <v>12</v>
      </c>
      <c r="D3">
        <v>20</v>
      </c>
      <c r="E3" s="1">
        <f t="shared" ref="E3:E65" si="2">AVERAGE(C3:D3)</f>
        <v>16</v>
      </c>
      <c r="F3" s="2">
        <v>60</v>
      </c>
      <c r="G3" s="2">
        <f t="shared" si="0"/>
        <v>76</v>
      </c>
      <c r="H3" t="str">
        <f t="shared" si="1"/>
        <v>A</v>
      </c>
      <c r="J3" t="s">
        <v>73</v>
      </c>
      <c r="K3" t="s">
        <v>82</v>
      </c>
    </row>
    <row r="4" spans="1:11">
      <c r="A4" s="5" t="s">
        <v>146</v>
      </c>
      <c r="B4" s="5"/>
      <c r="C4" s="5">
        <v>15</v>
      </c>
      <c r="D4" s="5">
        <v>12</v>
      </c>
      <c r="E4" s="6">
        <f t="shared" si="2"/>
        <v>13.5</v>
      </c>
      <c r="F4" s="7">
        <v>49</v>
      </c>
      <c r="G4" s="7">
        <f t="shared" si="0"/>
        <v>62.5</v>
      </c>
      <c r="H4" s="5" t="str">
        <f t="shared" si="1"/>
        <v>B</v>
      </c>
      <c r="J4" t="s">
        <v>83</v>
      </c>
      <c r="K4">
        <f>COUNTIF($H$2:$H$65,J4)</f>
        <v>15</v>
      </c>
    </row>
    <row r="5" spans="1:11">
      <c r="A5" t="s">
        <v>90</v>
      </c>
      <c r="C5">
        <v>14</v>
      </c>
      <c r="D5">
        <v>14</v>
      </c>
      <c r="E5" s="1">
        <f t="shared" si="2"/>
        <v>14</v>
      </c>
      <c r="F5" s="2">
        <v>46</v>
      </c>
      <c r="G5" s="2">
        <f t="shared" si="0"/>
        <v>60</v>
      </c>
      <c r="H5" t="str">
        <f t="shared" si="1"/>
        <v>B</v>
      </c>
      <c r="J5" t="s">
        <v>84</v>
      </c>
      <c r="K5">
        <f>COUNTIF($H$2:$H$65,J5)</f>
        <v>30</v>
      </c>
    </row>
    <row r="6" spans="1:11">
      <c r="A6" t="s">
        <v>91</v>
      </c>
      <c r="C6">
        <v>14</v>
      </c>
      <c r="D6">
        <v>14</v>
      </c>
      <c r="E6" s="1">
        <f t="shared" si="2"/>
        <v>14</v>
      </c>
      <c r="F6" s="2">
        <v>56</v>
      </c>
      <c r="G6" s="2">
        <f t="shared" si="0"/>
        <v>70</v>
      </c>
      <c r="H6" t="str">
        <f t="shared" si="1"/>
        <v>A</v>
      </c>
      <c r="J6" t="s">
        <v>85</v>
      </c>
      <c r="K6">
        <f>COUNTIF($H$2:$H$65,J6)</f>
        <v>8</v>
      </c>
    </row>
    <row r="7" spans="1:11">
      <c r="A7" t="s">
        <v>92</v>
      </c>
      <c r="C7">
        <v>15</v>
      </c>
      <c r="D7">
        <v>17</v>
      </c>
      <c r="E7" s="1">
        <f t="shared" si="2"/>
        <v>16</v>
      </c>
      <c r="F7" s="2">
        <v>56</v>
      </c>
      <c r="G7" s="2">
        <f t="shared" ref="G7:G32" si="3">((C7+D7)/2)+F7</f>
        <v>72</v>
      </c>
      <c r="H7" t="str">
        <f t="shared" ref="H7:H32" si="4">IF(G7&gt;=69.9,"A",IF(G7&gt;=59.9,"B",IF(G7&gt;=49.9,"C",IF(G7&gt;=39.9,"D","F"))))</f>
        <v>A</v>
      </c>
      <c r="J7" t="s">
        <v>86</v>
      </c>
      <c r="K7">
        <f>COUNTIF($H$2:$H$65,J7)</f>
        <v>10</v>
      </c>
    </row>
    <row r="8" spans="1:11">
      <c r="A8" t="s">
        <v>93</v>
      </c>
      <c r="C8">
        <v>16</v>
      </c>
      <c r="D8">
        <v>18</v>
      </c>
      <c r="E8" s="1">
        <f t="shared" si="2"/>
        <v>17</v>
      </c>
      <c r="F8" s="2">
        <v>23</v>
      </c>
      <c r="G8" s="2">
        <f t="shared" si="3"/>
        <v>40</v>
      </c>
      <c r="H8" t="str">
        <f t="shared" si="4"/>
        <v>D</v>
      </c>
      <c r="J8" t="s">
        <v>87</v>
      </c>
      <c r="K8">
        <f>COUNTIF($H$2:$H$65,J8)</f>
        <v>1</v>
      </c>
    </row>
    <row r="9" spans="1:11">
      <c r="A9" t="s">
        <v>94</v>
      </c>
      <c r="C9">
        <v>18</v>
      </c>
      <c r="D9">
        <v>15</v>
      </c>
      <c r="E9" s="1">
        <f t="shared" si="2"/>
        <v>16.5</v>
      </c>
      <c r="F9" s="2">
        <v>56</v>
      </c>
      <c r="G9" s="2">
        <f t="shared" si="3"/>
        <v>72.5</v>
      </c>
      <c r="H9" t="str">
        <f t="shared" si="4"/>
        <v>A</v>
      </c>
      <c r="K9">
        <f>SUM(K4:K8)</f>
        <v>64</v>
      </c>
    </row>
    <row r="10" spans="1:11">
      <c r="A10" t="s">
        <v>95</v>
      </c>
      <c r="C10">
        <v>19</v>
      </c>
      <c r="D10">
        <v>20</v>
      </c>
      <c r="E10" s="1">
        <f t="shared" si="2"/>
        <v>19.5</v>
      </c>
      <c r="F10" s="2">
        <v>53</v>
      </c>
      <c r="G10" s="2">
        <f t="shared" si="3"/>
        <v>72.5</v>
      </c>
      <c r="H10" t="str">
        <f t="shared" si="4"/>
        <v>A</v>
      </c>
    </row>
    <row r="11" spans="1:11">
      <c r="A11" t="s">
        <v>96</v>
      </c>
      <c r="C11">
        <v>12</v>
      </c>
      <c r="D11">
        <v>12</v>
      </c>
      <c r="E11" s="1">
        <f t="shared" si="2"/>
        <v>12</v>
      </c>
      <c r="F11" s="2">
        <v>33</v>
      </c>
      <c r="G11" s="2">
        <f t="shared" si="3"/>
        <v>45</v>
      </c>
      <c r="H11" t="str">
        <f t="shared" si="4"/>
        <v>D</v>
      </c>
    </row>
    <row r="12" spans="1:11">
      <c r="A12" t="s">
        <v>97</v>
      </c>
      <c r="C12">
        <v>18</v>
      </c>
      <c r="D12">
        <v>16</v>
      </c>
      <c r="E12" s="1">
        <f t="shared" si="2"/>
        <v>17</v>
      </c>
      <c r="F12" s="2">
        <v>52</v>
      </c>
      <c r="G12" s="2">
        <f t="shared" si="3"/>
        <v>69</v>
      </c>
      <c r="H12" t="str">
        <f t="shared" si="4"/>
        <v>B</v>
      </c>
    </row>
    <row r="13" spans="1:11">
      <c r="A13" t="s">
        <v>98</v>
      </c>
      <c r="C13">
        <v>10</v>
      </c>
      <c r="D13">
        <v>17</v>
      </c>
      <c r="E13" s="1">
        <f t="shared" si="2"/>
        <v>13.5</v>
      </c>
      <c r="F13" s="2">
        <v>45</v>
      </c>
      <c r="G13" s="2">
        <f t="shared" si="3"/>
        <v>58.5</v>
      </c>
      <c r="H13" t="str">
        <f t="shared" si="4"/>
        <v>C</v>
      </c>
    </row>
    <row r="14" spans="1:11">
      <c r="A14" t="s">
        <v>99</v>
      </c>
      <c r="C14">
        <v>13</v>
      </c>
      <c r="D14">
        <v>20</v>
      </c>
      <c r="E14" s="1">
        <f t="shared" si="2"/>
        <v>16.5</v>
      </c>
      <c r="F14" s="2">
        <v>60</v>
      </c>
      <c r="G14" s="2">
        <f t="shared" si="3"/>
        <v>76.5</v>
      </c>
      <c r="H14" t="str">
        <f t="shared" si="4"/>
        <v>A</v>
      </c>
    </row>
    <row r="15" spans="1:11">
      <c r="A15" t="s">
        <v>100</v>
      </c>
      <c r="C15">
        <v>18</v>
      </c>
      <c r="D15">
        <v>19</v>
      </c>
      <c r="E15" s="1">
        <f t="shared" si="2"/>
        <v>18.5</v>
      </c>
      <c r="F15" s="2">
        <v>55</v>
      </c>
      <c r="G15" s="2">
        <f t="shared" si="3"/>
        <v>73.5</v>
      </c>
      <c r="H15" t="str">
        <f t="shared" si="4"/>
        <v>A</v>
      </c>
    </row>
    <row r="16" spans="1:11">
      <c r="A16" t="s">
        <v>101</v>
      </c>
      <c r="C16">
        <v>20</v>
      </c>
      <c r="D16">
        <v>18</v>
      </c>
      <c r="E16" s="1">
        <f t="shared" si="2"/>
        <v>19</v>
      </c>
      <c r="F16" s="2">
        <v>46</v>
      </c>
      <c r="G16" s="2">
        <f t="shared" si="3"/>
        <v>65</v>
      </c>
      <c r="H16" t="str">
        <f t="shared" si="4"/>
        <v>B</v>
      </c>
    </row>
    <row r="17" spans="1:8">
      <c r="A17" t="s">
        <v>102</v>
      </c>
      <c r="C17">
        <v>10</v>
      </c>
      <c r="D17">
        <v>17</v>
      </c>
      <c r="E17" s="1">
        <f t="shared" si="2"/>
        <v>13.5</v>
      </c>
      <c r="F17" s="2">
        <v>42</v>
      </c>
      <c r="G17" s="2">
        <f t="shared" si="3"/>
        <v>55.5</v>
      </c>
      <c r="H17" t="str">
        <f t="shared" si="4"/>
        <v>C</v>
      </c>
    </row>
    <row r="18" spans="1:8">
      <c r="A18" t="s">
        <v>103</v>
      </c>
      <c r="C18">
        <v>20</v>
      </c>
      <c r="D18">
        <v>18</v>
      </c>
      <c r="E18" s="1">
        <f t="shared" si="2"/>
        <v>19</v>
      </c>
      <c r="F18" s="2">
        <v>44</v>
      </c>
      <c r="G18" s="2">
        <f t="shared" si="3"/>
        <v>63</v>
      </c>
      <c r="H18" t="str">
        <f t="shared" si="4"/>
        <v>B</v>
      </c>
    </row>
    <row r="19" spans="1:8">
      <c r="A19" t="s">
        <v>104</v>
      </c>
      <c r="C19">
        <v>12</v>
      </c>
      <c r="D19">
        <v>17</v>
      </c>
      <c r="E19" s="1">
        <f t="shared" si="2"/>
        <v>14.5</v>
      </c>
      <c r="F19" s="2">
        <v>51</v>
      </c>
      <c r="G19" s="2">
        <f t="shared" si="3"/>
        <v>65.5</v>
      </c>
      <c r="H19" t="str">
        <f t="shared" si="4"/>
        <v>B</v>
      </c>
    </row>
    <row r="20" spans="1:8">
      <c r="A20" t="s">
        <v>105</v>
      </c>
      <c r="C20">
        <v>8</v>
      </c>
      <c r="D20">
        <v>18</v>
      </c>
      <c r="E20" s="1">
        <f t="shared" si="2"/>
        <v>13</v>
      </c>
      <c r="F20" s="2">
        <v>56</v>
      </c>
      <c r="G20" s="2">
        <f t="shared" si="3"/>
        <v>69</v>
      </c>
      <c r="H20" t="str">
        <f t="shared" si="4"/>
        <v>B</v>
      </c>
    </row>
    <row r="21" spans="1:8">
      <c r="A21" t="s">
        <v>106</v>
      </c>
      <c r="C21">
        <v>16</v>
      </c>
      <c r="D21">
        <v>13</v>
      </c>
      <c r="E21" s="1">
        <f t="shared" si="2"/>
        <v>14.5</v>
      </c>
      <c r="F21" s="2">
        <v>43</v>
      </c>
      <c r="G21" s="2">
        <f t="shared" si="3"/>
        <v>57.5</v>
      </c>
      <c r="H21" t="str">
        <f t="shared" si="4"/>
        <v>C</v>
      </c>
    </row>
    <row r="22" spans="1:8">
      <c r="A22" t="s">
        <v>107</v>
      </c>
      <c r="C22">
        <v>19</v>
      </c>
      <c r="D22">
        <v>18</v>
      </c>
      <c r="E22" s="1">
        <f t="shared" si="2"/>
        <v>18.5</v>
      </c>
      <c r="F22" s="2">
        <v>46</v>
      </c>
      <c r="G22" s="2">
        <f t="shared" si="3"/>
        <v>64.5</v>
      </c>
      <c r="H22" t="str">
        <f t="shared" si="4"/>
        <v>B</v>
      </c>
    </row>
    <row r="23" spans="1:8">
      <c r="A23" t="s">
        <v>108</v>
      </c>
      <c r="C23">
        <v>19</v>
      </c>
      <c r="D23">
        <v>12</v>
      </c>
      <c r="E23" s="1">
        <f t="shared" si="2"/>
        <v>15.5</v>
      </c>
      <c r="F23" s="2">
        <v>33</v>
      </c>
      <c r="G23" s="2">
        <f t="shared" si="3"/>
        <v>48.5</v>
      </c>
      <c r="H23" t="str">
        <f t="shared" si="4"/>
        <v>D</v>
      </c>
    </row>
    <row r="24" spans="1:8">
      <c r="A24" t="s">
        <v>109</v>
      </c>
      <c r="C24">
        <v>19</v>
      </c>
      <c r="D24">
        <v>17</v>
      </c>
      <c r="E24" s="1">
        <f t="shared" si="2"/>
        <v>18</v>
      </c>
      <c r="F24">
        <v>61</v>
      </c>
      <c r="G24" s="2">
        <f t="shared" si="3"/>
        <v>79</v>
      </c>
      <c r="H24" t="str">
        <f t="shared" si="4"/>
        <v>A</v>
      </c>
    </row>
    <row r="25" spans="1:8">
      <c r="A25" t="s">
        <v>110</v>
      </c>
      <c r="C25">
        <v>15</v>
      </c>
      <c r="D25">
        <v>14</v>
      </c>
      <c r="E25" s="1">
        <f t="shared" si="2"/>
        <v>14.5</v>
      </c>
      <c r="F25" s="2">
        <v>55</v>
      </c>
      <c r="G25" s="2">
        <f t="shared" si="3"/>
        <v>69.5</v>
      </c>
      <c r="H25" t="str">
        <f t="shared" si="4"/>
        <v>B</v>
      </c>
    </row>
    <row r="26" spans="1:8">
      <c r="A26" t="s">
        <v>111</v>
      </c>
      <c r="C26">
        <v>15</v>
      </c>
      <c r="D26">
        <v>12</v>
      </c>
      <c r="E26" s="1">
        <f t="shared" si="2"/>
        <v>13.5</v>
      </c>
      <c r="F26">
        <v>59</v>
      </c>
      <c r="G26" s="2">
        <f t="shared" si="3"/>
        <v>72.5</v>
      </c>
      <c r="H26" t="str">
        <f t="shared" si="4"/>
        <v>A</v>
      </c>
    </row>
    <row r="27" spans="1:8">
      <c r="A27" s="5" t="s">
        <v>112</v>
      </c>
      <c r="B27" s="5"/>
      <c r="C27" s="5">
        <v>19</v>
      </c>
      <c r="D27" s="5">
        <v>15</v>
      </c>
      <c r="E27" s="6">
        <f t="shared" si="2"/>
        <v>17</v>
      </c>
      <c r="F27" s="7">
        <v>44</v>
      </c>
      <c r="G27" s="7">
        <f t="shared" si="3"/>
        <v>61</v>
      </c>
      <c r="H27" s="5" t="str">
        <f t="shared" si="4"/>
        <v>B</v>
      </c>
    </row>
    <row r="28" spans="1:8">
      <c r="A28" t="s">
        <v>113</v>
      </c>
      <c r="C28">
        <v>11</v>
      </c>
      <c r="D28">
        <v>13</v>
      </c>
      <c r="E28" s="1">
        <f t="shared" si="2"/>
        <v>12</v>
      </c>
      <c r="F28">
        <v>61</v>
      </c>
      <c r="G28" s="2">
        <f t="shared" si="3"/>
        <v>73</v>
      </c>
      <c r="H28" t="str">
        <f t="shared" si="4"/>
        <v>A</v>
      </c>
    </row>
    <row r="29" spans="1:8">
      <c r="A29" t="s">
        <v>114</v>
      </c>
      <c r="C29">
        <v>11</v>
      </c>
      <c r="D29">
        <v>13</v>
      </c>
      <c r="E29" s="1">
        <f t="shared" si="2"/>
        <v>12</v>
      </c>
      <c r="F29" s="2">
        <v>48</v>
      </c>
      <c r="G29" s="2">
        <f t="shared" si="3"/>
        <v>60</v>
      </c>
      <c r="H29" t="str">
        <f t="shared" si="4"/>
        <v>B</v>
      </c>
    </row>
    <row r="30" spans="1:8">
      <c r="A30" t="s">
        <v>115</v>
      </c>
      <c r="C30">
        <v>12</v>
      </c>
      <c r="D30">
        <v>15</v>
      </c>
      <c r="E30" s="1">
        <f t="shared" si="2"/>
        <v>13.5</v>
      </c>
      <c r="F30">
        <v>34</v>
      </c>
      <c r="G30" s="2">
        <f t="shared" si="3"/>
        <v>47.5</v>
      </c>
      <c r="H30" t="str">
        <f t="shared" si="4"/>
        <v>D</v>
      </c>
    </row>
    <row r="31" spans="1:8">
      <c r="A31" t="s">
        <v>116</v>
      </c>
      <c r="C31">
        <v>11</v>
      </c>
      <c r="D31">
        <v>19</v>
      </c>
      <c r="E31" s="1">
        <f t="shared" si="2"/>
        <v>15</v>
      </c>
      <c r="F31" s="2">
        <v>50</v>
      </c>
      <c r="G31" s="2">
        <f t="shared" si="3"/>
        <v>65</v>
      </c>
      <c r="H31" t="str">
        <f t="shared" si="4"/>
        <v>B</v>
      </c>
    </row>
    <row r="32" spans="1:8">
      <c r="A32" t="s">
        <v>117</v>
      </c>
      <c r="C32">
        <v>20</v>
      </c>
      <c r="D32">
        <v>12</v>
      </c>
      <c r="E32" s="1">
        <f t="shared" si="2"/>
        <v>16</v>
      </c>
      <c r="F32">
        <v>39</v>
      </c>
      <c r="G32" s="2">
        <f t="shared" si="3"/>
        <v>55</v>
      </c>
      <c r="H32" t="str">
        <f t="shared" si="4"/>
        <v>C</v>
      </c>
    </row>
    <row r="33" spans="1:8">
      <c r="A33" t="s">
        <v>118</v>
      </c>
      <c r="C33">
        <v>15</v>
      </c>
      <c r="D33">
        <v>18</v>
      </c>
      <c r="E33" s="1">
        <f t="shared" si="2"/>
        <v>16.5</v>
      </c>
      <c r="F33" s="2">
        <v>31</v>
      </c>
      <c r="G33" s="2">
        <f t="shared" ref="G33:G60" si="5">((C33+D33)/2)+F33</f>
        <v>47.5</v>
      </c>
      <c r="H33" t="str">
        <f t="shared" ref="H33:H65" si="6">IF(G33&gt;=69.9,"A",IF(G33&gt;=59.9,"B",IF(G33&gt;=49.9,"C",IF(G33&gt;=39.9,"D","F"))))</f>
        <v>D</v>
      </c>
    </row>
    <row r="34" spans="1:8">
      <c r="A34" t="s">
        <v>119</v>
      </c>
      <c r="C34">
        <v>11</v>
      </c>
      <c r="D34">
        <v>17</v>
      </c>
      <c r="E34" s="1">
        <f t="shared" si="2"/>
        <v>14</v>
      </c>
      <c r="F34">
        <v>42</v>
      </c>
      <c r="G34" s="2">
        <f t="shared" si="5"/>
        <v>56</v>
      </c>
      <c r="H34" t="str">
        <f t="shared" si="6"/>
        <v>C</v>
      </c>
    </row>
    <row r="35" spans="1:8">
      <c r="A35" t="s">
        <v>120</v>
      </c>
      <c r="E35" s="1" t="e">
        <f t="shared" si="2"/>
        <v>#DIV/0!</v>
      </c>
      <c r="G35" s="2">
        <f t="shared" si="5"/>
        <v>0</v>
      </c>
      <c r="H35" t="str">
        <f t="shared" si="6"/>
        <v>F</v>
      </c>
    </row>
    <row r="36" spans="1:8">
      <c r="A36" t="s">
        <v>121</v>
      </c>
      <c r="C36">
        <v>17</v>
      </c>
      <c r="D36">
        <v>13</v>
      </c>
      <c r="E36" s="1">
        <f t="shared" si="2"/>
        <v>15</v>
      </c>
      <c r="F36">
        <v>50</v>
      </c>
      <c r="G36" s="2">
        <f t="shared" si="5"/>
        <v>65</v>
      </c>
      <c r="H36" t="str">
        <f t="shared" si="6"/>
        <v>B</v>
      </c>
    </row>
    <row r="37" spans="1:8">
      <c r="A37" t="s">
        <v>122</v>
      </c>
      <c r="C37">
        <v>13</v>
      </c>
      <c r="D37">
        <v>14</v>
      </c>
      <c r="E37" s="1">
        <f t="shared" si="2"/>
        <v>13.5</v>
      </c>
      <c r="F37">
        <v>59</v>
      </c>
      <c r="G37" s="2">
        <f t="shared" si="5"/>
        <v>72.5</v>
      </c>
      <c r="H37" t="str">
        <f t="shared" si="6"/>
        <v>A</v>
      </c>
    </row>
    <row r="38" spans="1:8">
      <c r="A38" t="s">
        <v>123</v>
      </c>
      <c r="C38">
        <v>16</v>
      </c>
      <c r="D38">
        <v>17</v>
      </c>
      <c r="E38" s="1">
        <f t="shared" si="2"/>
        <v>16.5</v>
      </c>
      <c r="F38">
        <v>39</v>
      </c>
      <c r="G38" s="2">
        <f t="shared" si="5"/>
        <v>55.5</v>
      </c>
      <c r="H38" t="str">
        <f t="shared" si="6"/>
        <v>C</v>
      </c>
    </row>
    <row r="39" spans="1:8">
      <c r="A39" t="s">
        <v>124</v>
      </c>
      <c r="C39">
        <v>10</v>
      </c>
      <c r="D39">
        <v>18</v>
      </c>
      <c r="E39" s="1">
        <f t="shared" si="2"/>
        <v>14</v>
      </c>
      <c r="F39">
        <v>55</v>
      </c>
      <c r="G39" s="2">
        <f t="shared" si="5"/>
        <v>69</v>
      </c>
      <c r="H39" t="str">
        <f t="shared" si="6"/>
        <v>B</v>
      </c>
    </row>
    <row r="40" spans="1:8">
      <c r="A40" t="s">
        <v>125</v>
      </c>
      <c r="C40">
        <v>10</v>
      </c>
      <c r="D40">
        <v>20</v>
      </c>
      <c r="E40" s="1">
        <f t="shared" si="2"/>
        <v>15</v>
      </c>
      <c r="F40">
        <v>45</v>
      </c>
      <c r="G40" s="2">
        <f t="shared" si="5"/>
        <v>60</v>
      </c>
      <c r="H40" t="str">
        <f t="shared" si="6"/>
        <v>B</v>
      </c>
    </row>
    <row r="41" spans="1:8">
      <c r="A41" t="s">
        <v>126</v>
      </c>
      <c r="C41">
        <v>18</v>
      </c>
      <c r="D41">
        <v>15</v>
      </c>
      <c r="E41" s="1">
        <f t="shared" si="2"/>
        <v>16.5</v>
      </c>
      <c r="F41">
        <v>51</v>
      </c>
      <c r="G41" s="2">
        <f t="shared" si="5"/>
        <v>67.5</v>
      </c>
      <c r="H41" t="str">
        <f t="shared" si="6"/>
        <v>B</v>
      </c>
    </row>
    <row r="42" spans="1:8">
      <c r="A42" t="s">
        <v>127</v>
      </c>
      <c r="C42">
        <v>13</v>
      </c>
      <c r="D42">
        <v>20</v>
      </c>
      <c r="E42" s="1">
        <f t="shared" si="2"/>
        <v>16.5</v>
      </c>
      <c r="F42">
        <v>44</v>
      </c>
      <c r="G42" s="2">
        <f t="shared" si="5"/>
        <v>60.5</v>
      </c>
      <c r="H42" t="str">
        <f t="shared" si="6"/>
        <v>B</v>
      </c>
    </row>
    <row r="43" spans="1:8">
      <c r="A43" t="s">
        <v>128</v>
      </c>
      <c r="C43">
        <v>16</v>
      </c>
      <c r="D43">
        <v>20</v>
      </c>
      <c r="E43" s="1">
        <f t="shared" si="2"/>
        <v>18</v>
      </c>
      <c r="F43">
        <v>54</v>
      </c>
      <c r="G43" s="2">
        <f t="shared" si="5"/>
        <v>72</v>
      </c>
      <c r="H43" t="str">
        <f t="shared" si="6"/>
        <v>A</v>
      </c>
    </row>
    <row r="44" spans="1:8">
      <c r="A44" t="s">
        <v>129</v>
      </c>
      <c r="C44">
        <v>16</v>
      </c>
      <c r="D44">
        <v>20</v>
      </c>
      <c r="E44" s="1">
        <f t="shared" si="2"/>
        <v>18</v>
      </c>
      <c r="F44">
        <v>42</v>
      </c>
      <c r="G44" s="2">
        <f t="shared" si="5"/>
        <v>60</v>
      </c>
      <c r="H44" t="str">
        <f t="shared" si="6"/>
        <v>B</v>
      </c>
    </row>
    <row r="45" spans="1:8">
      <c r="A45" t="s">
        <v>130</v>
      </c>
      <c r="C45">
        <v>20</v>
      </c>
      <c r="D45">
        <v>14</v>
      </c>
      <c r="E45" s="1">
        <f t="shared" si="2"/>
        <v>17</v>
      </c>
      <c r="F45">
        <v>31</v>
      </c>
      <c r="G45" s="2">
        <f t="shared" si="5"/>
        <v>48</v>
      </c>
      <c r="H45" t="str">
        <f t="shared" si="6"/>
        <v>D</v>
      </c>
    </row>
    <row r="46" spans="1:8">
      <c r="A46" t="s">
        <v>131</v>
      </c>
      <c r="C46">
        <v>20</v>
      </c>
      <c r="D46">
        <v>12</v>
      </c>
      <c r="E46" s="1">
        <f t="shared" si="2"/>
        <v>16</v>
      </c>
      <c r="F46">
        <v>45</v>
      </c>
      <c r="G46" s="2">
        <f t="shared" si="5"/>
        <v>61</v>
      </c>
      <c r="H46" t="str">
        <f t="shared" si="6"/>
        <v>B</v>
      </c>
    </row>
    <row r="47" spans="1:8">
      <c r="A47" t="s">
        <v>132</v>
      </c>
      <c r="C47">
        <v>20</v>
      </c>
      <c r="D47">
        <v>13</v>
      </c>
      <c r="E47" s="1">
        <f t="shared" si="2"/>
        <v>16.5</v>
      </c>
      <c r="F47">
        <v>52</v>
      </c>
      <c r="G47" s="2">
        <f t="shared" si="5"/>
        <v>68.5</v>
      </c>
      <c r="H47" t="str">
        <f t="shared" si="6"/>
        <v>B</v>
      </c>
    </row>
    <row r="48" spans="1:8">
      <c r="A48" t="s">
        <v>133</v>
      </c>
      <c r="C48">
        <v>18</v>
      </c>
      <c r="D48">
        <v>12</v>
      </c>
      <c r="E48" s="1">
        <f t="shared" si="2"/>
        <v>15</v>
      </c>
      <c r="F48">
        <v>58</v>
      </c>
      <c r="G48" s="2">
        <f t="shared" si="5"/>
        <v>73</v>
      </c>
      <c r="H48" t="str">
        <f t="shared" si="6"/>
        <v>A</v>
      </c>
    </row>
    <row r="49" spans="1:8">
      <c r="A49" t="s">
        <v>134</v>
      </c>
      <c r="C49">
        <v>18</v>
      </c>
      <c r="D49">
        <v>18</v>
      </c>
      <c r="E49" s="1">
        <f t="shared" si="2"/>
        <v>18</v>
      </c>
      <c r="F49">
        <v>45</v>
      </c>
      <c r="G49" s="2">
        <f t="shared" si="5"/>
        <v>63</v>
      </c>
      <c r="H49" t="str">
        <f t="shared" si="6"/>
        <v>B</v>
      </c>
    </row>
    <row r="50" spans="1:8">
      <c r="A50" t="s">
        <v>135</v>
      </c>
      <c r="C50">
        <v>16</v>
      </c>
      <c r="D50">
        <v>20</v>
      </c>
      <c r="E50" s="1">
        <f t="shared" si="2"/>
        <v>18</v>
      </c>
      <c r="F50">
        <v>48</v>
      </c>
      <c r="G50" s="2">
        <f t="shared" si="5"/>
        <v>66</v>
      </c>
      <c r="H50" t="str">
        <f t="shared" si="6"/>
        <v>B</v>
      </c>
    </row>
    <row r="51" spans="1:8">
      <c r="A51" t="s">
        <v>136</v>
      </c>
      <c r="C51">
        <v>14</v>
      </c>
      <c r="D51">
        <v>19</v>
      </c>
      <c r="E51" s="1">
        <f t="shared" si="2"/>
        <v>16.5</v>
      </c>
      <c r="F51">
        <v>51</v>
      </c>
      <c r="G51" s="2">
        <f t="shared" si="5"/>
        <v>67.5</v>
      </c>
      <c r="H51" t="str">
        <f t="shared" si="6"/>
        <v>B</v>
      </c>
    </row>
    <row r="52" spans="1:8">
      <c r="A52" t="s">
        <v>145</v>
      </c>
      <c r="C52">
        <v>20</v>
      </c>
      <c r="D52">
        <v>12</v>
      </c>
      <c r="E52" s="1">
        <f t="shared" si="2"/>
        <v>16</v>
      </c>
      <c r="F52">
        <v>52</v>
      </c>
      <c r="G52" s="2">
        <f t="shared" si="5"/>
        <v>68</v>
      </c>
      <c r="H52" t="str">
        <f t="shared" si="6"/>
        <v>B</v>
      </c>
    </row>
    <row r="53" spans="1:8">
      <c r="A53" t="s">
        <v>144</v>
      </c>
      <c r="C53">
        <v>18</v>
      </c>
      <c r="D53">
        <v>15</v>
      </c>
      <c r="E53" s="1">
        <f t="shared" si="2"/>
        <v>16.5</v>
      </c>
      <c r="F53">
        <v>33</v>
      </c>
      <c r="G53" s="2">
        <f t="shared" si="5"/>
        <v>49.5</v>
      </c>
      <c r="H53" t="str">
        <f t="shared" si="6"/>
        <v>D</v>
      </c>
    </row>
    <row r="54" spans="1:8">
      <c r="A54" t="s">
        <v>143</v>
      </c>
      <c r="C54">
        <v>15</v>
      </c>
      <c r="D54">
        <v>17</v>
      </c>
      <c r="E54" s="1">
        <f t="shared" si="2"/>
        <v>16</v>
      </c>
      <c r="F54">
        <v>43</v>
      </c>
      <c r="G54" s="2">
        <f t="shared" si="5"/>
        <v>59</v>
      </c>
      <c r="H54" t="str">
        <f t="shared" si="6"/>
        <v>C</v>
      </c>
    </row>
    <row r="55" spans="1:8">
      <c r="A55" t="s">
        <v>142</v>
      </c>
      <c r="C55">
        <v>18</v>
      </c>
      <c r="D55">
        <v>22</v>
      </c>
      <c r="E55" s="1">
        <v>18</v>
      </c>
      <c r="F55">
        <v>40</v>
      </c>
      <c r="G55" s="2">
        <f t="shared" si="5"/>
        <v>60</v>
      </c>
      <c r="H55" t="str">
        <f t="shared" si="6"/>
        <v>B</v>
      </c>
    </row>
    <row r="56" spans="1:8">
      <c r="A56" t="s">
        <v>141</v>
      </c>
      <c r="C56">
        <v>14</v>
      </c>
      <c r="D56">
        <v>14</v>
      </c>
      <c r="E56" s="1">
        <f t="shared" si="2"/>
        <v>14</v>
      </c>
      <c r="F56">
        <v>56</v>
      </c>
      <c r="G56" s="2">
        <f t="shared" si="5"/>
        <v>70</v>
      </c>
      <c r="H56" t="str">
        <f t="shared" si="6"/>
        <v>A</v>
      </c>
    </row>
    <row r="57" spans="1:8">
      <c r="A57" t="s">
        <v>140</v>
      </c>
      <c r="C57">
        <v>15</v>
      </c>
      <c r="D57">
        <v>20</v>
      </c>
      <c r="E57" s="1">
        <f t="shared" si="2"/>
        <v>17.5</v>
      </c>
      <c r="F57">
        <v>39</v>
      </c>
      <c r="G57" s="2">
        <f t="shared" si="5"/>
        <v>56.5</v>
      </c>
      <c r="H57" t="str">
        <f t="shared" si="6"/>
        <v>C</v>
      </c>
    </row>
    <row r="58" spans="1:8">
      <c r="A58" t="s">
        <v>139</v>
      </c>
      <c r="C58">
        <v>17</v>
      </c>
      <c r="D58">
        <v>20</v>
      </c>
      <c r="E58" s="1">
        <f t="shared" si="2"/>
        <v>18.5</v>
      </c>
      <c r="F58">
        <v>42</v>
      </c>
      <c r="G58" s="2">
        <f t="shared" si="5"/>
        <v>60.5</v>
      </c>
      <c r="H58" t="str">
        <f t="shared" si="6"/>
        <v>B</v>
      </c>
    </row>
    <row r="59" spans="1:8">
      <c r="A59" t="s">
        <v>138</v>
      </c>
      <c r="C59">
        <v>11</v>
      </c>
      <c r="D59">
        <v>18</v>
      </c>
      <c r="E59" s="1">
        <f t="shared" si="2"/>
        <v>14.5</v>
      </c>
      <c r="F59">
        <v>46</v>
      </c>
      <c r="G59" s="2">
        <f t="shared" si="5"/>
        <v>60.5</v>
      </c>
      <c r="H59" t="str">
        <f t="shared" si="6"/>
        <v>B</v>
      </c>
    </row>
    <row r="60" spans="1:8">
      <c r="A60" t="s">
        <v>137</v>
      </c>
      <c r="C60">
        <v>17</v>
      </c>
      <c r="D60">
        <v>18</v>
      </c>
      <c r="E60" s="1">
        <f t="shared" si="2"/>
        <v>17.5</v>
      </c>
      <c r="F60">
        <v>43</v>
      </c>
      <c r="G60" s="2">
        <f t="shared" si="5"/>
        <v>60.5</v>
      </c>
      <c r="H60" t="str">
        <f t="shared" si="6"/>
        <v>B</v>
      </c>
    </row>
    <row r="61" spans="1:8">
      <c r="A61" t="s">
        <v>150</v>
      </c>
      <c r="C61">
        <v>18</v>
      </c>
      <c r="D61">
        <v>13</v>
      </c>
      <c r="E61" s="1">
        <f t="shared" si="2"/>
        <v>15.5</v>
      </c>
      <c r="F61">
        <v>30</v>
      </c>
      <c r="G61" s="2">
        <f t="shared" ref="G61:G65" si="7">((C61+D61)/2)+F61</f>
        <v>45.5</v>
      </c>
      <c r="H61" t="str">
        <f t="shared" si="6"/>
        <v>D</v>
      </c>
    </row>
    <row r="62" spans="1:8">
      <c r="A62" t="s">
        <v>147</v>
      </c>
      <c r="C62">
        <v>11</v>
      </c>
      <c r="D62">
        <v>15</v>
      </c>
      <c r="E62" s="1">
        <f t="shared" si="2"/>
        <v>13</v>
      </c>
      <c r="F62">
        <v>55</v>
      </c>
      <c r="G62" s="2">
        <f t="shared" si="7"/>
        <v>68</v>
      </c>
      <c r="H62" t="str">
        <f t="shared" si="6"/>
        <v>B</v>
      </c>
    </row>
    <row r="63" spans="1:8">
      <c r="A63" t="s">
        <v>148</v>
      </c>
      <c r="C63">
        <v>11</v>
      </c>
      <c r="D63">
        <v>19</v>
      </c>
      <c r="E63" s="1">
        <f t="shared" si="2"/>
        <v>15</v>
      </c>
      <c r="F63">
        <v>48</v>
      </c>
      <c r="G63" s="2">
        <f t="shared" si="7"/>
        <v>63</v>
      </c>
      <c r="H63" t="str">
        <f t="shared" si="6"/>
        <v>B</v>
      </c>
    </row>
    <row r="64" spans="1:8">
      <c r="A64" t="s">
        <v>149</v>
      </c>
      <c r="C64">
        <v>15</v>
      </c>
      <c r="D64">
        <v>17</v>
      </c>
      <c r="E64" s="1">
        <f t="shared" si="2"/>
        <v>16</v>
      </c>
      <c r="F64">
        <v>26</v>
      </c>
      <c r="G64" s="2">
        <f t="shared" si="7"/>
        <v>42</v>
      </c>
      <c r="H64" t="str">
        <f t="shared" si="6"/>
        <v>D</v>
      </c>
    </row>
    <row r="65" spans="1:8">
      <c r="A65" t="s">
        <v>151</v>
      </c>
      <c r="C65">
        <v>18</v>
      </c>
      <c r="D65">
        <v>23</v>
      </c>
      <c r="E65" s="1">
        <f t="shared" si="2"/>
        <v>20.5</v>
      </c>
      <c r="F65">
        <v>23</v>
      </c>
      <c r="G65" s="2">
        <f t="shared" si="7"/>
        <v>43.5</v>
      </c>
      <c r="H65" t="str">
        <f t="shared" si="6"/>
        <v>D</v>
      </c>
    </row>
    <row r="67" spans="1:8">
      <c r="G67" s="2"/>
    </row>
    <row r="68" spans="1:8">
      <c r="G68" s="2"/>
    </row>
    <row r="69" spans="1:8">
      <c r="G69" s="2"/>
    </row>
    <row r="70" spans="1:8">
      <c r="G70" s="2"/>
    </row>
    <row r="71" spans="1:8">
      <c r="G71" s="2"/>
    </row>
    <row r="72" spans="1:8">
      <c r="G72" s="2"/>
    </row>
    <row r="73" spans="1:8">
      <c r="G73" s="2"/>
    </row>
    <row r="74" spans="1:8">
      <c r="G74" s="2"/>
    </row>
    <row r="75" spans="1:8">
      <c r="G75" s="2"/>
    </row>
    <row r="76" spans="1:8">
      <c r="G76" s="2"/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8"/>
  <sheetViews>
    <sheetView tabSelected="1" topLeftCell="A64" workbookViewId="0">
      <selection activeCell="B69" sqref="B69"/>
    </sheetView>
  </sheetViews>
  <sheetFormatPr defaultRowHeight="15"/>
  <cols>
    <col min="1" max="1" width="18.140625" customWidth="1"/>
    <col min="2" max="2" width="36.5703125" customWidth="1"/>
    <col min="10" max="10" width="11" customWidth="1"/>
  </cols>
  <sheetData>
    <row r="1" spans="1:10">
      <c r="A1" s="8" t="s">
        <v>0</v>
      </c>
      <c r="B1" s="8" t="s">
        <v>36</v>
      </c>
      <c r="C1" s="8" t="s">
        <v>154</v>
      </c>
      <c r="D1" s="8" t="s">
        <v>2</v>
      </c>
      <c r="E1" s="9" t="s">
        <v>1</v>
      </c>
      <c r="F1" s="9" t="s">
        <v>39</v>
      </c>
      <c r="G1" s="8" t="s">
        <v>73</v>
      </c>
    </row>
    <row r="2" spans="1:10">
      <c r="A2" s="8" t="s">
        <v>295</v>
      </c>
      <c r="B2" s="8"/>
      <c r="C2" s="8">
        <v>75</v>
      </c>
      <c r="D2" s="10">
        <f t="shared" ref="D2:D33" si="0">C2/80*30-12</f>
        <v>16.125</v>
      </c>
      <c r="E2" s="11">
        <v>43</v>
      </c>
      <c r="F2" s="11">
        <f t="shared" ref="F2:F33" si="1">D2+E2</f>
        <v>59.125</v>
      </c>
      <c r="G2" s="8" t="str">
        <f t="shared" ref="G2:G33" si="2">IF(F2&gt;=69.9,"A",IF(F2&gt;=59.9,"B",IF(F2&gt;=49.9,"C",IF(F2&gt;=39.9,"D","F"))))</f>
        <v>C</v>
      </c>
      <c r="I2" s="8" t="s">
        <v>81</v>
      </c>
      <c r="J2" s="8"/>
    </row>
    <row r="3" spans="1:10">
      <c r="A3" s="12" t="s">
        <v>259</v>
      </c>
      <c r="B3" s="8" t="s">
        <v>260</v>
      </c>
      <c r="C3" s="8">
        <v>60</v>
      </c>
      <c r="D3" s="10">
        <f t="shared" si="0"/>
        <v>10.5</v>
      </c>
      <c r="E3" s="11">
        <v>58</v>
      </c>
      <c r="F3" s="11">
        <f t="shared" si="1"/>
        <v>68.5</v>
      </c>
      <c r="G3" s="8" t="str">
        <f t="shared" si="2"/>
        <v>B</v>
      </c>
      <c r="I3" s="8" t="s">
        <v>73</v>
      </c>
      <c r="J3" s="8" t="s">
        <v>82</v>
      </c>
    </row>
    <row r="4" spans="1:10">
      <c r="A4" s="12" t="s">
        <v>275</v>
      </c>
      <c r="B4" s="8" t="s">
        <v>276</v>
      </c>
      <c r="C4" s="8">
        <v>65</v>
      </c>
      <c r="D4" s="10">
        <f t="shared" si="0"/>
        <v>12.375</v>
      </c>
      <c r="E4" s="11">
        <v>57</v>
      </c>
      <c r="F4" s="11">
        <f t="shared" si="1"/>
        <v>69.375</v>
      </c>
      <c r="G4" s="8" t="str">
        <f t="shared" si="2"/>
        <v>B</v>
      </c>
      <c r="I4" s="8" t="s">
        <v>83</v>
      </c>
      <c r="J4" s="8">
        <f>COUNTIF($G$2:$G$71,I4)</f>
        <v>13</v>
      </c>
    </row>
    <row r="5" spans="1:10">
      <c r="A5" s="8" t="s">
        <v>231</v>
      </c>
      <c r="B5" s="8" t="s">
        <v>232</v>
      </c>
      <c r="C5" s="8">
        <v>65</v>
      </c>
      <c r="D5" s="10">
        <f t="shared" si="0"/>
        <v>12.375</v>
      </c>
      <c r="E5" s="11">
        <v>57</v>
      </c>
      <c r="F5" s="11">
        <f t="shared" si="1"/>
        <v>69.375</v>
      </c>
      <c r="G5" s="8" t="str">
        <f t="shared" si="2"/>
        <v>B</v>
      </c>
      <c r="I5" s="8" t="s">
        <v>84</v>
      </c>
      <c r="J5" s="8">
        <f>COUNTIF($G$2:$G$71,I5)</f>
        <v>40</v>
      </c>
    </row>
    <row r="6" spans="1:10">
      <c r="A6" s="8" t="s">
        <v>291</v>
      </c>
      <c r="B6" s="8"/>
      <c r="C6" s="8">
        <v>69</v>
      </c>
      <c r="D6" s="10">
        <f t="shared" si="0"/>
        <v>13.875</v>
      </c>
      <c r="E6" s="11">
        <v>52</v>
      </c>
      <c r="F6" s="11">
        <f t="shared" si="1"/>
        <v>65.875</v>
      </c>
      <c r="G6" s="8" t="str">
        <f t="shared" si="2"/>
        <v>B</v>
      </c>
      <c r="I6" s="8" t="s">
        <v>85</v>
      </c>
      <c r="J6" s="8">
        <f>COUNTIF($G$2:$G$71,I6)</f>
        <v>13</v>
      </c>
    </row>
    <row r="7" spans="1:10">
      <c r="A7" s="12" t="s">
        <v>255</v>
      </c>
      <c r="B7" s="8" t="s">
        <v>256</v>
      </c>
      <c r="C7" s="8">
        <v>67</v>
      </c>
      <c r="D7" s="10">
        <f t="shared" si="0"/>
        <v>13.125</v>
      </c>
      <c r="E7" s="11">
        <v>51</v>
      </c>
      <c r="F7" s="11">
        <f t="shared" si="1"/>
        <v>64.125</v>
      </c>
      <c r="G7" s="8" t="str">
        <f t="shared" si="2"/>
        <v>B</v>
      </c>
      <c r="I7" s="8" t="s">
        <v>86</v>
      </c>
      <c r="J7" s="8">
        <f>COUNTIF($G$2:$G$71,I7)</f>
        <v>4</v>
      </c>
    </row>
    <row r="8" spans="1:10">
      <c r="A8" s="8" t="s">
        <v>164</v>
      </c>
      <c r="B8" s="8" t="s">
        <v>165</v>
      </c>
      <c r="C8" s="8">
        <v>58</v>
      </c>
      <c r="D8" s="10">
        <f t="shared" si="0"/>
        <v>9.75</v>
      </c>
      <c r="E8" s="11">
        <v>59</v>
      </c>
      <c r="F8" s="11">
        <f t="shared" si="1"/>
        <v>68.75</v>
      </c>
      <c r="G8" s="8" t="str">
        <f t="shared" si="2"/>
        <v>B</v>
      </c>
      <c r="I8" s="8" t="s">
        <v>87</v>
      </c>
      <c r="J8" s="8">
        <f>COUNTIF($G$2:$G$71,I8)</f>
        <v>0</v>
      </c>
    </row>
    <row r="9" spans="1:10">
      <c r="A9" s="8" t="s">
        <v>243</v>
      </c>
      <c r="B9" s="8" t="s">
        <v>244</v>
      </c>
      <c r="C9" s="8">
        <v>70</v>
      </c>
      <c r="D9" s="10">
        <f t="shared" si="0"/>
        <v>14.25</v>
      </c>
      <c r="E9" s="11">
        <v>54</v>
      </c>
      <c r="F9" s="11">
        <f t="shared" si="1"/>
        <v>68.25</v>
      </c>
      <c r="G9" s="8" t="str">
        <f t="shared" si="2"/>
        <v>B</v>
      </c>
      <c r="I9" s="8"/>
      <c r="J9" s="8">
        <f>SUM(J4:J8)</f>
        <v>70</v>
      </c>
    </row>
    <row r="10" spans="1:10">
      <c r="A10" s="8" t="s">
        <v>197</v>
      </c>
      <c r="B10" s="8" t="s">
        <v>198</v>
      </c>
      <c r="C10" s="8">
        <v>65</v>
      </c>
      <c r="D10" s="10">
        <f t="shared" si="0"/>
        <v>12.375</v>
      </c>
      <c r="E10" s="11">
        <v>57</v>
      </c>
      <c r="F10" s="11">
        <f t="shared" si="1"/>
        <v>69.375</v>
      </c>
      <c r="G10" s="8" t="str">
        <f t="shared" si="2"/>
        <v>B</v>
      </c>
    </row>
    <row r="11" spans="1:10">
      <c r="A11" s="8" t="s">
        <v>261</v>
      </c>
      <c r="B11" s="8" t="s">
        <v>262</v>
      </c>
      <c r="C11" s="8">
        <v>76</v>
      </c>
      <c r="D11" s="10">
        <f t="shared" si="0"/>
        <v>16.5</v>
      </c>
      <c r="E11" s="11">
        <v>44</v>
      </c>
      <c r="F11" s="11">
        <f t="shared" si="1"/>
        <v>60.5</v>
      </c>
      <c r="G11" s="8" t="str">
        <f t="shared" si="2"/>
        <v>B</v>
      </c>
    </row>
    <row r="12" spans="1:10">
      <c r="A12" s="8" t="s">
        <v>169</v>
      </c>
      <c r="B12" s="8" t="s">
        <v>168</v>
      </c>
      <c r="C12" s="8">
        <v>66</v>
      </c>
      <c r="D12" s="10">
        <f t="shared" si="0"/>
        <v>12.75</v>
      </c>
      <c r="E12" s="11">
        <v>46</v>
      </c>
      <c r="F12" s="11">
        <f t="shared" si="1"/>
        <v>58.75</v>
      </c>
      <c r="G12" s="8" t="str">
        <f t="shared" si="2"/>
        <v>C</v>
      </c>
    </row>
    <row r="13" spans="1:10">
      <c r="A13" s="8" t="s">
        <v>160</v>
      </c>
      <c r="B13" s="8" t="s">
        <v>161</v>
      </c>
      <c r="C13" s="8">
        <v>60</v>
      </c>
      <c r="D13" s="10">
        <f t="shared" si="0"/>
        <v>10.5</v>
      </c>
      <c r="E13" s="11">
        <v>40</v>
      </c>
      <c r="F13" s="11">
        <f t="shared" si="1"/>
        <v>50.5</v>
      </c>
      <c r="G13" s="8" t="str">
        <f t="shared" si="2"/>
        <v>C</v>
      </c>
      <c r="I13">
        <f>16/30*70</f>
        <v>37.333333333333336</v>
      </c>
    </row>
    <row r="14" spans="1:10">
      <c r="A14" s="8" t="s">
        <v>270</v>
      </c>
      <c r="B14" s="8"/>
      <c r="C14" s="8">
        <v>58</v>
      </c>
      <c r="D14" s="10">
        <f t="shared" si="0"/>
        <v>9.75</v>
      </c>
      <c r="E14" s="11">
        <v>49</v>
      </c>
      <c r="F14" s="11">
        <f t="shared" si="1"/>
        <v>58.75</v>
      </c>
      <c r="G14" s="8" t="str">
        <f t="shared" si="2"/>
        <v>C</v>
      </c>
    </row>
    <row r="15" spans="1:10">
      <c r="A15" s="8" t="s">
        <v>219</v>
      </c>
      <c r="B15" s="8" t="s">
        <v>220</v>
      </c>
      <c r="C15" s="8">
        <v>76</v>
      </c>
      <c r="D15" s="10">
        <f t="shared" si="0"/>
        <v>16.5</v>
      </c>
      <c r="E15" s="11">
        <v>52</v>
      </c>
      <c r="F15" s="11">
        <f t="shared" si="1"/>
        <v>68.5</v>
      </c>
      <c r="G15" s="8" t="str">
        <f t="shared" si="2"/>
        <v>B</v>
      </c>
    </row>
    <row r="16" spans="1:10">
      <c r="A16" s="8" t="s">
        <v>188</v>
      </c>
      <c r="B16" s="8" t="s">
        <v>189</v>
      </c>
      <c r="C16" s="8">
        <v>68</v>
      </c>
      <c r="D16" s="10">
        <f t="shared" si="0"/>
        <v>13.5</v>
      </c>
      <c r="E16" s="11">
        <v>44</v>
      </c>
      <c r="F16" s="11">
        <f t="shared" si="1"/>
        <v>57.5</v>
      </c>
      <c r="G16" s="8" t="str">
        <f t="shared" si="2"/>
        <v>C</v>
      </c>
    </row>
    <row r="17" spans="1:7">
      <c r="A17" s="12" t="s">
        <v>162</v>
      </c>
      <c r="B17" s="8" t="s">
        <v>163</v>
      </c>
      <c r="C17" s="8">
        <v>76</v>
      </c>
      <c r="D17" s="10">
        <f t="shared" si="0"/>
        <v>16.5</v>
      </c>
      <c r="E17" s="11">
        <v>47</v>
      </c>
      <c r="F17" s="11">
        <f t="shared" si="1"/>
        <v>63.5</v>
      </c>
      <c r="G17" s="8" t="str">
        <f t="shared" si="2"/>
        <v>B</v>
      </c>
    </row>
    <row r="18" spans="1:7">
      <c r="A18" s="8" t="s">
        <v>155</v>
      </c>
      <c r="B18" s="8" t="s">
        <v>156</v>
      </c>
      <c r="C18" s="8">
        <v>76</v>
      </c>
      <c r="D18" s="10">
        <f t="shared" si="0"/>
        <v>16.5</v>
      </c>
      <c r="E18" s="11">
        <v>57</v>
      </c>
      <c r="F18" s="11">
        <f t="shared" si="1"/>
        <v>73.5</v>
      </c>
      <c r="G18" s="8" t="str">
        <f t="shared" si="2"/>
        <v>A</v>
      </c>
    </row>
    <row r="19" spans="1:7">
      <c r="A19" s="8" t="s">
        <v>190</v>
      </c>
      <c r="B19" s="8" t="s">
        <v>191</v>
      </c>
      <c r="C19" s="8">
        <v>67</v>
      </c>
      <c r="D19" s="10">
        <f t="shared" si="0"/>
        <v>13.125</v>
      </c>
      <c r="E19" s="11">
        <v>53</v>
      </c>
      <c r="F19" s="11">
        <f t="shared" si="1"/>
        <v>66.125</v>
      </c>
      <c r="G19" s="8" t="str">
        <f t="shared" si="2"/>
        <v>B</v>
      </c>
    </row>
    <row r="20" spans="1:7">
      <c r="A20" s="8" t="s">
        <v>221</v>
      </c>
      <c r="B20" s="8" t="s">
        <v>222</v>
      </c>
      <c r="C20" s="8">
        <v>67</v>
      </c>
      <c r="D20" s="10">
        <f t="shared" si="0"/>
        <v>13.125</v>
      </c>
      <c r="E20" s="11">
        <v>54</v>
      </c>
      <c r="F20" s="11">
        <f t="shared" si="1"/>
        <v>67.125</v>
      </c>
      <c r="G20" s="8" t="str">
        <f t="shared" si="2"/>
        <v>B</v>
      </c>
    </row>
    <row r="21" spans="1:7">
      <c r="A21" s="8" t="s">
        <v>157</v>
      </c>
      <c r="B21" s="8" t="s">
        <v>199</v>
      </c>
      <c r="C21" s="8">
        <v>69</v>
      </c>
      <c r="D21" s="10">
        <f t="shared" si="0"/>
        <v>13.875</v>
      </c>
      <c r="E21" s="11">
        <v>52</v>
      </c>
      <c r="F21" s="11">
        <f t="shared" si="1"/>
        <v>65.875</v>
      </c>
      <c r="G21" s="8" t="str">
        <f t="shared" si="2"/>
        <v>B</v>
      </c>
    </row>
    <row r="22" spans="1:7">
      <c r="A22" s="8" t="s">
        <v>152</v>
      </c>
      <c r="B22" s="8" t="s">
        <v>153</v>
      </c>
      <c r="C22" s="8">
        <v>57</v>
      </c>
      <c r="D22" s="10">
        <f t="shared" si="0"/>
        <v>9.375</v>
      </c>
      <c r="E22" s="11">
        <v>58</v>
      </c>
      <c r="F22" s="11">
        <f t="shared" si="1"/>
        <v>67.375</v>
      </c>
      <c r="G22" s="8" t="str">
        <f t="shared" si="2"/>
        <v>B</v>
      </c>
    </row>
    <row r="23" spans="1:7">
      <c r="A23" s="8" t="s">
        <v>273</v>
      </c>
      <c r="B23" s="8" t="s">
        <v>274</v>
      </c>
      <c r="C23" s="8">
        <v>68</v>
      </c>
      <c r="D23" s="10">
        <f t="shared" si="0"/>
        <v>13.5</v>
      </c>
      <c r="E23" s="11">
        <v>60</v>
      </c>
      <c r="F23" s="11">
        <f t="shared" si="1"/>
        <v>73.5</v>
      </c>
      <c r="G23" s="8" t="str">
        <f t="shared" si="2"/>
        <v>A</v>
      </c>
    </row>
    <row r="24" spans="1:7">
      <c r="A24" s="8" t="s">
        <v>176</v>
      </c>
      <c r="B24" s="8" t="s">
        <v>177</v>
      </c>
      <c r="C24" s="8">
        <v>65</v>
      </c>
      <c r="D24" s="10">
        <f t="shared" si="0"/>
        <v>12.375</v>
      </c>
      <c r="E24" s="11">
        <v>56</v>
      </c>
      <c r="F24" s="11">
        <f t="shared" si="1"/>
        <v>68.375</v>
      </c>
      <c r="G24" s="8" t="str">
        <f t="shared" si="2"/>
        <v>B</v>
      </c>
    </row>
    <row r="25" spans="1:7">
      <c r="A25" s="8" t="s">
        <v>271</v>
      </c>
      <c r="B25" s="8" t="s">
        <v>272</v>
      </c>
      <c r="C25" s="8">
        <v>74</v>
      </c>
      <c r="D25" s="10">
        <f t="shared" si="0"/>
        <v>15.75</v>
      </c>
      <c r="E25" s="11">
        <v>60</v>
      </c>
      <c r="F25" s="11">
        <f t="shared" si="1"/>
        <v>75.75</v>
      </c>
      <c r="G25" s="8" t="str">
        <f t="shared" si="2"/>
        <v>A</v>
      </c>
    </row>
    <row r="26" spans="1:7">
      <c r="A26" s="8" t="s">
        <v>178</v>
      </c>
      <c r="B26" s="8" t="s">
        <v>179</v>
      </c>
      <c r="C26" s="8">
        <v>65</v>
      </c>
      <c r="D26" s="10">
        <f t="shared" si="0"/>
        <v>12.375</v>
      </c>
      <c r="E26" s="11">
        <v>56</v>
      </c>
      <c r="F26" s="11">
        <f t="shared" si="1"/>
        <v>68.375</v>
      </c>
      <c r="G26" s="8" t="str">
        <f t="shared" si="2"/>
        <v>B</v>
      </c>
    </row>
    <row r="27" spans="1:7">
      <c r="A27" s="8" t="s">
        <v>268</v>
      </c>
      <c r="B27" s="8" t="s">
        <v>269</v>
      </c>
      <c r="C27" s="8">
        <v>68</v>
      </c>
      <c r="D27" s="10">
        <f t="shared" si="0"/>
        <v>13.5</v>
      </c>
      <c r="E27" s="11">
        <v>60</v>
      </c>
      <c r="F27" s="11">
        <f t="shared" si="1"/>
        <v>73.5</v>
      </c>
      <c r="G27" s="8" t="str">
        <f t="shared" si="2"/>
        <v>A</v>
      </c>
    </row>
    <row r="28" spans="1:7">
      <c r="A28" s="8" t="s">
        <v>215</v>
      </c>
      <c r="B28" s="8" t="s">
        <v>216</v>
      </c>
      <c r="C28" s="8">
        <v>67</v>
      </c>
      <c r="D28" s="10">
        <f t="shared" si="0"/>
        <v>13.125</v>
      </c>
      <c r="E28" s="11">
        <v>56</v>
      </c>
      <c r="F28" s="11">
        <f t="shared" si="1"/>
        <v>69.125</v>
      </c>
      <c r="G28" s="8" t="str">
        <f t="shared" si="2"/>
        <v>B</v>
      </c>
    </row>
    <row r="29" spans="1:7">
      <c r="A29" s="8" t="s">
        <v>229</v>
      </c>
      <c r="B29" s="8" t="s">
        <v>230</v>
      </c>
      <c r="C29" s="8">
        <v>72</v>
      </c>
      <c r="D29" s="10">
        <f t="shared" si="0"/>
        <v>15</v>
      </c>
      <c r="E29" s="11">
        <v>47</v>
      </c>
      <c r="F29" s="11">
        <f t="shared" si="1"/>
        <v>62</v>
      </c>
      <c r="G29" s="8" t="str">
        <f t="shared" si="2"/>
        <v>B</v>
      </c>
    </row>
    <row r="30" spans="1:7">
      <c r="A30" s="8" t="s">
        <v>277</v>
      </c>
      <c r="B30" s="8" t="s">
        <v>278</v>
      </c>
      <c r="C30" s="8">
        <v>65</v>
      </c>
      <c r="D30" s="10">
        <f t="shared" si="0"/>
        <v>12.375</v>
      </c>
      <c r="E30" s="11">
        <v>56</v>
      </c>
      <c r="F30" s="11">
        <f t="shared" si="1"/>
        <v>68.375</v>
      </c>
      <c r="G30" s="8" t="str">
        <f t="shared" si="2"/>
        <v>B</v>
      </c>
    </row>
    <row r="31" spans="1:7">
      <c r="A31" s="8" t="s">
        <v>184</v>
      </c>
      <c r="B31" s="8" t="s">
        <v>185</v>
      </c>
      <c r="C31" s="8">
        <v>67</v>
      </c>
      <c r="D31" s="10">
        <f t="shared" si="0"/>
        <v>13.125</v>
      </c>
      <c r="E31" s="11">
        <v>51</v>
      </c>
      <c r="F31" s="11">
        <f t="shared" si="1"/>
        <v>64.125</v>
      </c>
      <c r="G31" s="8" t="str">
        <f t="shared" si="2"/>
        <v>B</v>
      </c>
    </row>
    <row r="32" spans="1:7">
      <c r="A32" s="8" t="s">
        <v>292</v>
      </c>
      <c r="B32" s="8"/>
      <c r="C32" s="8">
        <v>68</v>
      </c>
      <c r="D32" s="10">
        <f t="shared" si="0"/>
        <v>13.5</v>
      </c>
      <c r="E32" s="11">
        <v>60</v>
      </c>
      <c r="F32" s="11">
        <f t="shared" si="1"/>
        <v>73.5</v>
      </c>
      <c r="G32" s="8" t="str">
        <f t="shared" si="2"/>
        <v>A</v>
      </c>
    </row>
    <row r="33" spans="1:7">
      <c r="A33" s="8" t="s">
        <v>166</v>
      </c>
      <c r="B33" s="8" t="s">
        <v>167</v>
      </c>
      <c r="C33" s="8">
        <v>69</v>
      </c>
      <c r="D33" s="10">
        <f t="shared" si="0"/>
        <v>13.875</v>
      </c>
      <c r="E33" s="11">
        <v>63</v>
      </c>
      <c r="F33" s="11">
        <f t="shared" si="1"/>
        <v>76.875</v>
      </c>
      <c r="G33" s="8" t="str">
        <f t="shared" si="2"/>
        <v>A</v>
      </c>
    </row>
    <row r="34" spans="1:7">
      <c r="A34" s="8" t="s">
        <v>180</v>
      </c>
      <c r="B34" s="8" t="s">
        <v>181</v>
      </c>
      <c r="C34" s="8">
        <v>76</v>
      </c>
      <c r="D34" s="10">
        <f t="shared" ref="D34:D65" si="3">C34/80*30-12</f>
        <v>16.5</v>
      </c>
      <c r="E34" s="11">
        <v>48</v>
      </c>
      <c r="F34" s="11">
        <f t="shared" ref="F34:F65" si="4">D34+E34</f>
        <v>64.5</v>
      </c>
      <c r="G34" s="8" t="str">
        <f t="shared" ref="G34:G65" si="5">IF(F34&gt;=69.9,"A",IF(F34&gt;=59.9,"B",IF(F34&gt;=49.9,"C",IF(F34&gt;=39.9,"D","F"))))</f>
        <v>B</v>
      </c>
    </row>
    <row r="35" spans="1:7">
      <c r="A35" s="8" t="s">
        <v>204</v>
      </c>
      <c r="B35" s="8" t="s">
        <v>205</v>
      </c>
      <c r="C35" s="8">
        <v>78</v>
      </c>
      <c r="D35" s="10">
        <f t="shared" si="3"/>
        <v>17.25</v>
      </c>
      <c r="E35" s="11">
        <v>23</v>
      </c>
      <c r="F35" s="11">
        <f t="shared" si="4"/>
        <v>40.25</v>
      </c>
      <c r="G35" s="8" t="str">
        <f t="shared" si="5"/>
        <v>D</v>
      </c>
    </row>
    <row r="36" spans="1:7">
      <c r="A36" s="8" t="s">
        <v>241</v>
      </c>
      <c r="B36" s="8" t="s">
        <v>242</v>
      </c>
      <c r="C36" s="8">
        <v>68</v>
      </c>
      <c r="D36" s="10">
        <f t="shared" si="3"/>
        <v>13.5</v>
      </c>
      <c r="E36" s="11">
        <v>51</v>
      </c>
      <c r="F36" s="11">
        <f t="shared" si="4"/>
        <v>64.5</v>
      </c>
      <c r="G36" s="8" t="str">
        <f t="shared" si="5"/>
        <v>B</v>
      </c>
    </row>
    <row r="37" spans="1:7">
      <c r="A37" s="8" t="s">
        <v>249</v>
      </c>
      <c r="B37" s="8" t="s">
        <v>250</v>
      </c>
      <c r="C37" s="8">
        <v>67</v>
      </c>
      <c r="D37" s="10">
        <f t="shared" si="3"/>
        <v>13.125</v>
      </c>
      <c r="E37" s="11">
        <v>64</v>
      </c>
      <c r="F37" s="11">
        <f t="shared" si="4"/>
        <v>77.125</v>
      </c>
      <c r="G37" s="8" t="str">
        <f t="shared" si="5"/>
        <v>A</v>
      </c>
    </row>
    <row r="38" spans="1:7">
      <c r="A38" s="8" t="s">
        <v>192</v>
      </c>
      <c r="B38" s="8" t="s">
        <v>193</v>
      </c>
      <c r="C38" s="8">
        <v>61</v>
      </c>
      <c r="D38" s="10">
        <f t="shared" si="3"/>
        <v>10.875</v>
      </c>
      <c r="E38" s="11">
        <v>55</v>
      </c>
      <c r="F38" s="11">
        <f t="shared" si="4"/>
        <v>65.875</v>
      </c>
      <c r="G38" s="8" t="str">
        <f t="shared" si="5"/>
        <v>B</v>
      </c>
    </row>
    <row r="39" spans="1:7">
      <c r="A39" s="8" t="s">
        <v>194</v>
      </c>
      <c r="B39" s="8"/>
      <c r="C39" s="8">
        <v>72</v>
      </c>
      <c r="D39" s="10">
        <f t="shared" si="3"/>
        <v>15</v>
      </c>
      <c r="E39" s="11">
        <v>41</v>
      </c>
      <c r="F39" s="11">
        <f t="shared" si="4"/>
        <v>56</v>
      </c>
      <c r="G39" s="8" t="str">
        <f t="shared" si="5"/>
        <v>C</v>
      </c>
    </row>
    <row r="40" spans="1:7">
      <c r="A40" s="12" t="s">
        <v>296</v>
      </c>
      <c r="B40" s="8" t="s">
        <v>265</v>
      </c>
      <c r="C40" s="8">
        <v>69</v>
      </c>
      <c r="D40" s="10">
        <f t="shared" si="3"/>
        <v>13.875</v>
      </c>
      <c r="E40" s="11">
        <v>66</v>
      </c>
      <c r="F40" s="11">
        <f t="shared" si="4"/>
        <v>79.875</v>
      </c>
      <c r="G40" s="8" t="str">
        <f t="shared" si="5"/>
        <v>A</v>
      </c>
    </row>
    <row r="41" spans="1:7">
      <c r="A41" s="8" t="s">
        <v>217</v>
      </c>
      <c r="B41" s="8" t="s">
        <v>218</v>
      </c>
      <c r="C41" s="8">
        <v>57</v>
      </c>
      <c r="D41" s="10">
        <f t="shared" si="3"/>
        <v>9.375</v>
      </c>
      <c r="E41" s="11">
        <v>38</v>
      </c>
      <c r="F41" s="11">
        <f t="shared" si="4"/>
        <v>47.375</v>
      </c>
      <c r="G41" s="8" t="str">
        <f t="shared" si="5"/>
        <v>D</v>
      </c>
    </row>
    <row r="42" spans="1:7">
      <c r="A42" s="8" t="s">
        <v>233</v>
      </c>
      <c r="B42" s="8" t="s">
        <v>234</v>
      </c>
      <c r="C42" s="8">
        <v>58</v>
      </c>
      <c r="D42" s="10">
        <f t="shared" si="3"/>
        <v>9.75</v>
      </c>
      <c r="E42" s="11">
        <v>49</v>
      </c>
      <c r="F42" s="11">
        <f t="shared" si="4"/>
        <v>58.75</v>
      </c>
      <c r="G42" s="8" t="str">
        <f t="shared" si="5"/>
        <v>C</v>
      </c>
    </row>
    <row r="43" spans="1:7">
      <c r="A43" s="8" t="s">
        <v>200</v>
      </c>
      <c r="B43" s="8" t="s">
        <v>201</v>
      </c>
      <c r="C43" s="8">
        <v>66</v>
      </c>
      <c r="D43" s="10">
        <f t="shared" si="3"/>
        <v>12.75</v>
      </c>
      <c r="E43" s="11">
        <v>45</v>
      </c>
      <c r="F43" s="11">
        <f t="shared" si="4"/>
        <v>57.75</v>
      </c>
      <c r="G43" s="8" t="str">
        <f t="shared" si="5"/>
        <v>C</v>
      </c>
    </row>
    <row r="44" spans="1:7">
      <c r="A44" s="8" t="s">
        <v>239</v>
      </c>
      <c r="B44" s="8" t="s">
        <v>240</v>
      </c>
      <c r="C44" s="8">
        <v>65</v>
      </c>
      <c r="D44" s="10">
        <f t="shared" si="3"/>
        <v>12.375</v>
      </c>
      <c r="E44" s="11">
        <v>56</v>
      </c>
      <c r="F44" s="11">
        <f t="shared" si="4"/>
        <v>68.375</v>
      </c>
      <c r="G44" s="8" t="str">
        <f t="shared" si="5"/>
        <v>B</v>
      </c>
    </row>
    <row r="45" spans="1:7">
      <c r="A45" s="8" t="s">
        <v>225</v>
      </c>
      <c r="B45" s="8" t="s">
        <v>226</v>
      </c>
      <c r="C45" s="8">
        <v>60</v>
      </c>
      <c r="D45" s="10">
        <f t="shared" si="3"/>
        <v>10.5</v>
      </c>
      <c r="E45" s="11">
        <v>47</v>
      </c>
      <c r="F45" s="11">
        <f t="shared" si="4"/>
        <v>57.5</v>
      </c>
      <c r="G45" s="8" t="str">
        <f t="shared" si="5"/>
        <v>C</v>
      </c>
    </row>
    <row r="46" spans="1:7">
      <c r="A46" s="8" t="s">
        <v>208</v>
      </c>
      <c r="B46" s="8" t="s">
        <v>209</v>
      </c>
      <c r="C46" s="8">
        <v>60</v>
      </c>
      <c r="D46" s="10">
        <f t="shared" si="3"/>
        <v>10.5</v>
      </c>
      <c r="E46" s="11">
        <v>58</v>
      </c>
      <c r="F46" s="11">
        <f t="shared" si="4"/>
        <v>68.5</v>
      </c>
      <c r="G46" s="8" t="str">
        <f t="shared" si="5"/>
        <v>B</v>
      </c>
    </row>
    <row r="47" spans="1:7">
      <c r="A47" s="8" t="s">
        <v>206</v>
      </c>
      <c r="B47" s="8" t="s">
        <v>207</v>
      </c>
      <c r="C47" s="8">
        <v>74</v>
      </c>
      <c r="D47" s="10">
        <f t="shared" si="3"/>
        <v>15.75</v>
      </c>
      <c r="E47" s="11">
        <v>53</v>
      </c>
      <c r="F47" s="11">
        <f t="shared" si="4"/>
        <v>68.75</v>
      </c>
      <c r="G47" s="8" t="str">
        <f t="shared" si="5"/>
        <v>B</v>
      </c>
    </row>
    <row r="48" spans="1:7">
      <c r="A48" s="12" t="s">
        <v>293</v>
      </c>
      <c r="B48" s="8"/>
      <c r="C48" s="8">
        <v>60</v>
      </c>
      <c r="D48" s="10">
        <f t="shared" si="3"/>
        <v>10.5</v>
      </c>
      <c r="E48" s="11">
        <v>48</v>
      </c>
      <c r="F48" s="11">
        <f t="shared" si="4"/>
        <v>58.5</v>
      </c>
      <c r="G48" s="8" t="str">
        <f t="shared" si="5"/>
        <v>C</v>
      </c>
    </row>
    <row r="49" spans="1:7">
      <c r="A49" s="8" t="s">
        <v>212</v>
      </c>
      <c r="B49" s="8" t="s">
        <v>213</v>
      </c>
      <c r="C49" s="8">
        <v>68</v>
      </c>
      <c r="D49" s="10">
        <f t="shared" si="3"/>
        <v>13.5</v>
      </c>
      <c r="E49" s="11">
        <v>55</v>
      </c>
      <c r="F49" s="11">
        <f t="shared" si="4"/>
        <v>68.5</v>
      </c>
      <c r="G49" s="8" t="str">
        <f t="shared" si="5"/>
        <v>B</v>
      </c>
    </row>
    <row r="50" spans="1:7">
      <c r="A50" s="8" t="s">
        <v>171</v>
      </c>
      <c r="B50" s="8" t="s">
        <v>170</v>
      </c>
      <c r="C50" s="8">
        <v>78</v>
      </c>
      <c r="D50" s="10">
        <f t="shared" si="3"/>
        <v>17.25</v>
      </c>
      <c r="E50" s="11">
        <v>46</v>
      </c>
      <c r="F50" s="11">
        <f t="shared" si="4"/>
        <v>63.25</v>
      </c>
      <c r="G50" s="8" t="str">
        <f t="shared" si="5"/>
        <v>B</v>
      </c>
    </row>
    <row r="51" spans="1:7">
      <c r="A51" s="8" t="s">
        <v>172</v>
      </c>
      <c r="B51" s="8" t="s">
        <v>173</v>
      </c>
      <c r="C51" s="8">
        <v>68</v>
      </c>
      <c r="D51" s="10">
        <f t="shared" si="3"/>
        <v>13.5</v>
      </c>
      <c r="E51" s="11">
        <v>55</v>
      </c>
      <c r="F51" s="11">
        <f t="shared" si="4"/>
        <v>68.5</v>
      </c>
      <c r="G51" s="8" t="str">
        <f t="shared" si="5"/>
        <v>B</v>
      </c>
    </row>
    <row r="52" spans="1:7">
      <c r="A52" s="8" t="s">
        <v>210</v>
      </c>
      <c r="B52" s="8" t="s">
        <v>211</v>
      </c>
      <c r="C52" s="8">
        <v>76</v>
      </c>
      <c r="D52" s="10">
        <f t="shared" si="3"/>
        <v>16.5</v>
      </c>
      <c r="E52" s="11">
        <v>32</v>
      </c>
      <c r="F52" s="11">
        <f t="shared" si="4"/>
        <v>48.5</v>
      </c>
      <c r="G52" s="8" t="str">
        <f t="shared" si="5"/>
        <v>D</v>
      </c>
    </row>
    <row r="53" spans="1:7">
      <c r="A53" s="8" t="s">
        <v>158</v>
      </c>
      <c r="B53" s="8" t="s">
        <v>159</v>
      </c>
      <c r="C53" s="8">
        <v>61</v>
      </c>
      <c r="D53" s="10">
        <f t="shared" si="3"/>
        <v>10.875</v>
      </c>
      <c r="E53" s="11">
        <v>57</v>
      </c>
      <c r="F53" s="11">
        <f t="shared" si="4"/>
        <v>67.875</v>
      </c>
      <c r="G53" s="8" t="str">
        <f t="shared" si="5"/>
        <v>B</v>
      </c>
    </row>
    <row r="54" spans="1:7">
      <c r="A54" s="8" t="s">
        <v>263</v>
      </c>
      <c r="B54" s="8" t="s">
        <v>264</v>
      </c>
      <c r="C54" s="8">
        <v>72</v>
      </c>
      <c r="D54" s="10">
        <f t="shared" si="3"/>
        <v>15</v>
      </c>
      <c r="E54" s="11">
        <v>54</v>
      </c>
      <c r="F54" s="11">
        <f t="shared" si="4"/>
        <v>69</v>
      </c>
      <c r="G54" s="8" t="str">
        <f t="shared" si="5"/>
        <v>B</v>
      </c>
    </row>
    <row r="55" spans="1:7">
      <c r="A55" s="8" t="s">
        <v>266</v>
      </c>
      <c r="B55" s="8" t="s">
        <v>267</v>
      </c>
      <c r="C55" s="8">
        <v>66</v>
      </c>
      <c r="D55" s="10">
        <f t="shared" si="3"/>
        <v>12.75</v>
      </c>
      <c r="E55" s="11">
        <v>53</v>
      </c>
      <c r="F55" s="11">
        <f t="shared" si="4"/>
        <v>65.75</v>
      </c>
      <c r="G55" s="8" t="str">
        <f t="shared" si="5"/>
        <v>B</v>
      </c>
    </row>
    <row r="56" spans="1:7">
      <c r="A56" s="8" t="s">
        <v>227</v>
      </c>
      <c r="B56" s="8" t="s">
        <v>228</v>
      </c>
      <c r="C56" s="8">
        <v>76</v>
      </c>
      <c r="D56" s="10">
        <f t="shared" si="3"/>
        <v>16.5</v>
      </c>
      <c r="E56" s="11">
        <v>50</v>
      </c>
      <c r="F56" s="11">
        <f t="shared" si="4"/>
        <v>66.5</v>
      </c>
      <c r="G56" s="8" t="str">
        <f t="shared" si="5"/>
        <v>B</v>
      </c>
    </row>
    <row r="57" spans="1:7">
      <c r="A57" s="8" t="s">
        <v>214</v>
      </c>
      <c r="B57" s="8"/>
      <c r="C57" s="8">
        <v>75</v>
      </c>
      <c r="D57" s="10">
        <f t="shared" si="3"/>
        <v>16.125</v>
      </c>
      <c r="E57" s="11">
        <v>59</v>
      </c>
      <c r="F57" s="11">
        <f t="shared" si="4"/>
        <v>75.125</v>
      </c>
      <c r="G57" s="8" t="str">
        <f t="shared" si="5"/>
        <v>A</v>
      </c>
    </row>
    <row r="58" spans="1:7">
      <c r="A58" s="8" t="s">
        <v>253</v>
      </c>
      <c r="B58" s="8" t="s">
        <v>254</v>
      </c>
      <c r="C58" s="8">
        <v>76</v>
      </c>
      <c r="D58" s="10">
        <f t="shared" si="3"/>
        <v>16.5</v>
      </c>
      <c r="E58" s="11">
        <v>57</v>
      </c>
      <c r="F58" s="11">
        <f t="shared" si="4"/>
        <v>73.5</v>
      </c>
      <c r="G58" s="8" t="str">
        <f t="shared" si="5"/>
        <v>A</v>
      </c>
    </row>
    <row r="59" spans="1:7">
      <c r="A59" s="8" t="s">
        <v>195</v>
      </c>
      <c r="B59" s="8" t="s">
        <v>196</v>
      </c>
      <c r="C59" s="8">
        <v>76</v>
      </c>
      <c r="D59" s="10">
        <f t="shared" si="3"/>
        <v>16.5</v>
      </c>
      <c r="E59" s="11">
        <v>61</v>
      </c>
      <c r="F59" s="11">
        <f t="shared" si="4"/>
        <v>77.5</v>
      </c>
      <c r="G59" s="8" t="str">
        <f t="shared" si="5"/>
        <v>A</v>
      </c>
    </row>
    <row r="60" spans="1:7">
      <c r="A60" s="8" t="s">
        <v>182</v>
      </c>
      <c r="B60" s="8" t="s">
        <v>183</v>
      </c>
      <c r="C60" s="8">
        <v>75</v>
      </c>
      <c r="D60" s="10">
        <f t="shared" si="3"/>
        <v>16.125</v>
      </c>
      <c r="E60" s="11">
        <v>62</v>
      </c>
      <c r="F60" s="11">
        <f t="shared" si="4"/>
        <v>78.125</v>
      </c>
      <c r="G60" s="8" t="str">
        <f t="shared" si="5"/>
        <v>A</v>
      </c>
    </row>
    <row r="61" spans="1:7">
      <c r="A61" s="8" t="s">
        <v>186</v>
      </c>
      <c r="B61" s="8" t="s">
        <v>187</v>
      </c>
      <c r="C61" s="8">
        <v>57</v>
      </c>
      <c r="D61" s="10">
        <f t="shared" si="3"/>
        <v>9.375</v>
      </c>
      <c r="E61" s="11">
        <v>50</v>
      </c>
      <c r="F61" s="11">
        <f t="shared" si="4"/>
        <v>59.375</v>
      </c>
      <c r="G61" s="8" t="str">
        <f t="shared" si="5"/>
        <v>C</v>
      </c>
    </row>
    <row r="62" spans="1:7">
      <c r="A62" s="8" t="s">
        <v>294</v>
      </c>
      <c r="B62" s="8"/>
      <c r="C62" s="8">
        <v>72</v>
      </c>
      <c r="D62" s="10">
        <f t="shared" si="3"/>
        <v>15</v>
      </c>
      <c r="E62" s="11">
        <v>40</v>
      </c>
      <c r="F62" s="11">
        <f t="shared" si="4"/>
        <v>55</v>
      </c>
      <c r="G62" s="8" t="str">
        <f t="shared" si="5"/>
        <v>C</v>
      </c>
    </row>
    <row r="63" spans="1:7">
      <c r="A63" s="8" t="s">
        <v>202</v>
      </c>
      <c r="B63" s="8" t="s">
        <v>203</v>
      </c>
      <c r="C63" s="8">
        <v>68</v>
      </c>
      <c r="D63" s="10">
        <f t="shared" si="3"/>
        <v>13.5</v>
      </c>
      <c r="E63" s="11">
        <v>50</v>
      </c>
      <c r="F63" s="11">
        <f t="shared" si="4"/>
        <v>63.5</v>
      </c>
      <c r="G63" s="8" t="str">
        <f t="shared" si="5"/>
        <v>B</v>
      </c>
    </row>
    <row r="64" spans="1:7">
      <c r="A64" s="8" t="s">
        <v>245</v>
      </c>
      <c r="B64" s="8" t="s">
        <v>246</v>
      </c>
      <c r="C64" s="8">
        <v>68</v>
      </c>
      <c r="D64" s="10">
        <f t="shared" si="3"/>
        <v>13.5</v>
      </c>
      <c r="E64" s="11">
        <v>44</v>
      </c>
      <c r="F64" s="11">
        <f t="shared" si="4"/>
        <v>57.5</v>
      </c>
      <c r="G64" s="8" t="str">
        <f t="shared" si="5"/>
        <v>C</v>
      </c>
    </row>
    <row r="65" spans="1:7">
      <c r="A65" s="8" t="s">
        <v>223</v>
      </c>
      <c r="B65" s="8" t="s">
        <v>224</v>
      </c>
      <c r="C65" s="8">
        <v>54</v>
      </c>
      <c r="D65" s="10">
        <f t="shared" si="3"/>
        <v>8.25</v>
      </c>
      <c r="E65" s="11">
        <v>61</v>
      </c>
      <c r="F65" s="11">
        <f t="shared" si="4"/>
        <v>69.25</v>
      </c>
      <c r="G65" s="8" t="str">
        <f t="shared" si="5"/>
        <v>B</v>
      </c>
    </row>
    <row r="66" spans="1:7">
      <c r="A66" s="8" t="s">
        <v>235</v>
      </c>
      <c r="B66" s="8" t="s">
        <v>236</v>
      </c>
      <c r="C66" s="8">
        <v>68</v>
      </c>
      <c r="D66" s="10">
        <f t="shared" ref="D66:D97" si="6">C66/80*30-12</f>
        <v>13.5</v>
      </c>
      <c r="E66" s="11">
        <v>52</v>
      </c>
      <c r="F66" s="11">
        <f t="shared" ref="F66:F97" si="7">D66+E66</f>
        <v>65.5</v>
      </c>
      <c r="G66" s="8" t="str">
        <f t="shared" ref="G66:G97" si="8">IF(F66&gt;=69.9,"A",IF(F66&gt;=59.9,"B",IF(F66&gt;=49.9,"C",IF(F66&gt;=39.9,"D","F"))))</f>
        <v>B</v>
      </c>
    </row>
    <row r="67" spans="1:7">
      <c r="A67" s="8" t="s">
        <v>247</v>
      </c>
      <c r="B67" s="8" t="s">
        <v>248</v>
      </c>
      <c r="C67" s="8">
        <v>65</v>
      </c>
      <c r="D67" s="10">
        <f t="shared" si="6"/>
        <v>12.375</v>
      </c>
      <c r="E67" s="11">
        <v>56</v>
      </c>
      <c r="F67" s="11">
        <f t="shared" si="7"/>
        <v>68.375</v>
      </c>
      <c r="G67" s="8" t="str">
        <f t="shared" si="8"/>
        <v>B</v>
      </c>
    </row>
    <row r="68" spans="1:7">
      <c r="A68" s="8" t="s">
        <v>251</v>
      </c>
      <c r="B68" s="8" t="s">
        <v>252</v>
      </c>
      <c r="C68" s="8">
        <v>57</v>
      </c>
      <c r="D68" s="10">
        <f t="shared" si="6"/>
        <v>9.375</v>
      </c>
      <c r="E68" s="11">
        <v>64</v>
      </c>
      <c r="F68" s="11">
        <f t="shared" si="7"/>
        <v>73.375</v>
      </c>
      <c r="G68" s="8" t="str">
        <f t="shared" si="8"/>
        <v>A</v>
      </c>
    </row>
    <row r="69" spans="1:7">
      <c r="A69" s="12" t="s">
        <v>174</v>
      </c>
      <c r="B69" s="8" t="s">
        <v>175</v>
      </c>
      <c r="C69" s="8">
        <v>74</v>
      </c>
      <c r="D69" s="10">
        <f t="shared" si="6"/>
        <v>15.75</v>
      </c>
      <c r="E69" s="11">
        <v>33</v>
      </c>
      <c r="F69" s="11">
        <f t="shared" si="7"/>
        <v>48.75</v>
      </c>
      <c r="G69" s="8" t="str">
        <f t="shared" si="8"/>
        <v>D</v>
      </c>
    </row>
    <row r="70" spans="1:7">
      <c r="A70" s="12" t="s">
        <v>237</v>
      </c>
      <c r="B70" s="8" t="s">
        <v>238</v>
      </c>
      <c r="C70" s="8">
        <v>68</v>
      </c>
      <c r="D70" s="10">
        <f t="shared" si="6"/>
        <v>13.5</v>
      </c>
      <c r="E70" s="11">
        <v>51</v>
      </c>
      <c r="F70" s="11">
        <f t="shared" si="7"/>
        <v>64.5</v>
      </c>
      <c r="G70" s="8" t="str">
        <f t="shared" si="8"/>
        <v>B</v>
      </c>
    </row>
    <row r="71" spans="1:7">
      <c r="A71" s="8" t="s">
        <v>257</v>
      </c>
      <c r="B71" s="8" t="s">
        <v>258</v>
      </c>
      <c r="C71" s="8">
        <v>61</v>
      </c>
      <c r="D71" s="10">
        <f t="shared" si="6"/>
        <v>10.875</v>
      </c>
      <c r="E71" s="11">
        <v>58</v>
      </c>
      <c r="F71" s="11">
        <f t="shared" si="7"/>
        <v>68.875</v>
      </c>
      <c r="G71" s="8" t="str">
        <f t="shared" si="8"/>
        <v>B</v>
      </c>
    </row>
    <row r="78" spans="1:7">
      <c r="B78" t="s">
        <v>297</v>
      </c>
    </row>
  </sheetData>
  <sortState ref="A2:G71">
    <sortCondition ref="A2:A71"/>
  </sortState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E11" sqref="E11"/>
    </sheetView>
  </sheetViews>
  <sheetFormatPr defaultRowHeight="15"/>
  <cols>
    <col min="1" max="1" width="24" customWidth="1"/>
    <col min="2" max="2" width="27.140625" customWidth="1"/>
    <col min="3" max="3" width="9" customWidth="1"/>
    <col min="4" max="4" width="9.42578125" customWidth="1"/>
    <col min="5" max="5" width="7.85546875" customWidth="1"/>
    <col min="6" max="6" width="11.85546875" customWidth="1"/>
  </cols>
  <sheetData>
    <row r="1" spans="1:9">
      <c r="A1" t="s">
        <v>0</v>
      </c>
      <c r="B1" t="s">
        <v>36</v>
      </c>
      <c r="C1" t="s">
        <v>2</v>
      </c>
      <c r="D1" s="3" t="s">
        <v>1</v>
      </c>
      <c r="E1" s="3" t="s">
        <v>39</v>
      </c>
      <c r="F1" t="s">
        <v>73</v>
      </c>
    </row>
    <row r="2" spans="1:9">
      <c r="A2" t="s">
        <v>10</v>
      </c>
      <c r="C2">
        <v>22</v>
      </c>
      <c r="D2" s="2">
        <v>35</v>
      </c>
      <c r="E2" s="2">
        <f>C2+D2</f>
        <v>57</v>
      </c>
      <c r="F2" t="str">
        <f>IF(E2&gt;=69.9,"A",IF(E2&gt;=59.9,"B",IF(E2&gt;=49.9,"C",IF(E2&gt;=39.9,"D","F"))))</f>
        <v>C</v>
      </c>
      <c r="H2" t="s">
        <v>81</v>
      </c>
    </row>
    <row r="3" spans="1:9">
      <c r="A3" t="s">
        <v>279</v>
      </c>
      <c r="C3">
        <v>19</v>
      </c>
      <c r="D3" s="2">
        <v>40</v>
      </c>
      <c r="E3" s="2">
        <f t="shared" ref="E3:E14" si="0">C3+D3</f>
        <v>59</v>
      </c>
      <c r="F3" t="str">
        <f>IF(E3&gt;=69.9,"A",IF(E3&gt;=59.9,"B",IF(E3&gt;=49.9,"C",IF(E3&gt;=39.9,"D","F"))))</f>
        <v>C</v>
      </c>
      <c r="H3" t="s">
        <v>73</v>
      </c>
      <c r="I3" t="s">
        <v>82</v>
      </c>
    </row>
    <row r="4" spans="1:9">
      <c r="A4" t="s">
        <v>280</v>
      </c>
      <c r="C4">
        <v>23</v>
      </c>
      <c r="D4" s="2">
        <v>39</v>
      </c>
      <c r="E4" s="2">
        <f t="shared" si="0"/>
        <v>62</v>
      </c>
      <c r="F4" t="str">
        <f>IF(E4&gt;=69.9,"A",IF(E4&gt;=59.9,"B",IF(E4&gt;=49.9,"C",IF(E4&gt;=39.9,"D","F"))))</f>
        <v>B</v>
      </c>
      <c r="H4" t="s">
        <v>83</v>
      </c>
      <c r="I4">
        <f>COUNTIF($F$2:$F$65,H4)</f>
        <v>0</v>
      </c>
    </row>
    <row r="5" spans="1:9">
      <c r="A5" t="s">
        <v>281</v>
      </c>
      <c r="C5">
        <v>21</v>
      </c>
      <c r="D5" s="2">
        <v>46</v>
      </c>
      <c r="E5" s="2">
        <f t="shared" si="0"/>
        <v>67</v>
      </c>
      <c r="F5" t="str">
        <f t="shared" ref="F5:F14" si="1">IF(E5&gt;=69.9,"A",IF(E5&gt;=59.9,"B",IF(E5&gt;=49.9,"C",IF(E5&gt;=39.9,"D","F"))))</f>
        <v>B</v>
      </c>
      <c r="H5" t="s">
        <v>84</v>
      </c>
      <c r="I5">
        <f>COUNTIF($F$2:$F$65,H5)</f>
        <v>6</v>
      </c>
    </row>
    <row r="6" spans="1:9">
      <c r="A6" t="s">
        <v>282</v>
      </c>
      <c r="C6">
        <v>19</v>
      </c>
      <c r="D6" s="2">
        <v>41</v>
      </c>
      <c r="E6" s="2">
        <f t="shared" si="0"/>
        <v>60</v>
      </c>
      <c r="F6" t="str">
        <f t="shared" si="1"/>
        <v>B</v>
      </c>
      <c r="H6" t="s">
        <v>85</v>
      </c>
      <c r="I6">
        <f>COUNTIF($F$2:$F$65,H6)</f>
        <v>5</v>
      </c>
    </row>
    <row r="7" spans="1:9">
      <c r="A7" t="s">
        <v>283</v>
      </c>
      <c r="C7">
        <v>22</v>
      </c>
      <c r="D7" s="2">
        <v>42</v>
      </c>
      <c r="E7" s="2">
        <f t="shared" si="0"/>
        <v>64</v>
      </c>
      <c r="F7" t="str">
        <f t="shared" si="1"/>
        <v>B</v>
      </c>
      <c r="H7" t="s">
        <v>86</v>
      </c>
      <c r="I7">
        <f>COUNTIF($F$2:$F$65,H7)</f>
        <v>2</v>
      </c>
    </row>
    <row r="8" spans="1:9">
      <c r="A8" t="s">
        <v>284</v>
      </c>
      <c r="C8">
        <v>21</v>
      </c>
      <c r="D8" s="2">
        <v>43</v>
      </c>
      <c r="E8" s="2">
        <f t="shared" si="0"/>
        <v>64</v>
      </c>
      <c r="F8" t="str">
        <f t="shared" si="1"/>
        <v>B</v>
      </c>
      <c r="H8" t="s">
        <v>87</v>
      </c>
      <c r="I8">
        <f>COUNTIF($F$2:$F$65,H8)</f>
        <v>0</v>
      </c>
    </row>
    <row r="9" spans="1:9">
      <c r="A9" t="s">
        <v>285</v>
      </c>
      <c r="C9">
        <v>21</v>
      </c>
      <c r="D9" s="2">
        <v>29</v>
      </c>
      <c r="E9" s="2">
        <f t="shared" si="0"/>
        <v>50</v>
      </c>
      <c r="F9" t="str">
        <f t="shared" si="1"/>
        <v>C</v>
      </c>
      <c r="I9">
        <f>SUM(I4:I8)</f>
        <v>13</v>
      </c>
    </row>
    <row r="10" spans="1:9">
      <c r="A10" t="s">
        <v>286</v>
      </c>
      <c r="C10">
        <v>18</v>
      </c>
      <c r="D10" s="2">
        <v>28</v>
      </c>
      <c r="E10" s="2">
        <f t="shared" si="0"/>
        <v>46</v>
      </c>
      <c r="F10" t="str">
        <f t="shared" si="1"/>
        <v>D</v>
      </c>
    </row>
    <row r="11" spans="1:9">
      <c r="A11" t="s">
        <v>287</v>
      </c>
      <c r="C11">
        <v>20</v>
      </c>
      <c r="D11" s="2">
        <v>40</v>
      </c>
      <c r="E11" s="2">
        <f t="shared" si="0"/>
        <v>60</v>
      </c>
      <c r="F11" t="str">
        <f t="shared" si="1"/>
        <v>B</v>
      </c>
    </row>
    <row r="12" spans="1:9">
      <c r="A12" t="s">
        <v>288</v>
      </c>
      <c r="C12">
        <v>20</v>
      </c>
      <c r="D12" s="2">
        <v>36</v>
      </c>
      <c r="E12" s="2">
        <f t="shared" si="0"/>
        <v>56</v>
      </c>
      <c r="F12" t="str">
        <f t="shared" si="1"/>
        <v>C</v>
      </c>
    </row>
    <row r="13" spans="1:9">
      <c r="A13" t="s">
        <v>289</v>
      </c>
      <c r="C13">
        <v>22</v>
      </c>
      <c r="D13" s="2">
        <v>28</v>
      </c>
      <c r="E13" s="2">
        <f t="shared" si="0"/>
        <v>50</v>
      </c>
      <c r="F13" t="str">
        <f t="shared" si="1"/>
        <v>C</v>
      </c>
    </row>
    <row r="14" spans="1:9">
      <c r="A14" t="s">
        <v>290</v>
      </c>
      <c r="C14">
        <v>21</v>
      </c>
      <c r="D14" s="2">
        <v>28</v>
      </c>
      <c r="E14" s="2">
        <f t="shared" si="0"/>
        <v>49</v>
      </c>
      <c r="F14" t="str">
        <f t="shared" si="1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bcom 230 nvs</vt:lpstr>
      <vt:lpstr>Bcom 330 NHR</vt:lpstr>
      <vt:lpstr>BUST 121 SB</vt:lpstr>
      <vt:lpstr>BUST 211</vt:lpstr>
      <vt:lpstr>BCOM 412</vt:lpstr>
      <vt:lpstr>BCOM 211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2012-05-28T17:21:03Z</dcterms:modified>
</cp:coreProperties>
</file>