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240" yWindow="105" windowWidth="14805" windowHeight="8010"/>
  </bookViews>
  <sheets>
    <sheet name="y3" sheetId="1" r:id="rId1"/>
    <sheet name="y4" sheetId="2" r:id="rId2"/>
    <sheet name="Bed y4 fm" sheetId="3" r:id="rId3"/>
    <sheet name="Bed y2 acc" sheetId="4" r:id="rId4"/>
  </sheets>
  <calcPr calcId="125725" iterate="1"/>
</workbook>
</file>

<file path=xl/calcChain.xml><?xml version="1.0" encoding="utf-8"?>
<calcChain xmlns="http://schemas.openxmlformats.org/spreadsheetml/2006/main">
  <c r="E34" i="4"/>
  <c r="F34" s="1"/>
  <c r="E54"/>
  <c r="F54" s="1"/>
  <c r="E15"/>
  <c r="F15" s="1"/>
  <c r="E11"/>
  <c r="F11" s="1"/>
  <c r="E10"/>
  <c r="F10" s="1"/>
  <c r="E41"/>
  <c r="F41" s="1"/>
  <c r="E16"/>
  <c r="F16" s="1"/>
  <c r="E57"/>
  <c r="F57" s="1"/>
  <c r="E65"/>
  <c r="F65" s="1"/>
  <c r="E14"/>
  <c r="F14" s="1"/>
  <c r="E62"/>
  <c r="F62" s="1"/>
  <c r="E66"/>
  <c r="F66" s="1"/>
  <c r="E4"/>
  <c r="F4" s="1"/>
  <c r="E47"/>
  <c r="F47" s="1"/>
  <c r="E51"/>
  <c r="F51" s="1"/>
  <c r="E18"/>
  <c r="F18" s="1"/>
  <c r="E58"/>
  <c r="F58" s="1"/>
  <c r="E56"/>
  <c r="F56" s="1"/>
  <c r="E55"/>
  <c r="F55" s="1"/>
  <c r="E26"/>
  <c r="F26" s="1"/>
  <c r="E3"/>
  <c r="F3" s="1"/>
  <c r="E35"/>
  <c r="F35" s="1"/>
  <c r="E46"/>
  <c r="F46" s="1"/>
  <c r="E49"/>
  <c r="F49" s="1"/>
  <c r="E20"/>
  <c r="F20" s="1"/>
  <c r="E27"/>
  <c r="F27" s="1"/>
  <c r="E17"/>
  <c r="F17" s="1"/>
  <c r="E61"/>
  <c r="F61" s="1"/>
  <c r="E21"/>
  <c r="F21" s="1"/>
  <c r="E23"/>
  <c r="F23" s="1"/>
  <c r="E8"/>
  <c r="F8" s="1"/>
  <c r="E60"/>
  <c r="F60" s="1"/>
  <c r="E39"/>
  <c r="F39" s="1"/>
  <c r="E42"/>
  <c r="F42" s="1"/>
  <c r="E24"/>
  <c r="F24" s="1"/>
  <c r="E12"/>
  <c r="F12" s="1"/>
  <c r="E45"/>
  <c r="F45" s="1"/>
  <c r="E32"/>
  <c r="F32" s="1"/>
  <c r="E31"/>
  <c r="F31" s="1"/>
  <c r="D48"/>
  <c r="D2"/>
  <c r="E2" s="1"/>
  <c r="F2" s="1"/>
  <c r="D52"/>
  <c r="E52" s="1"/>
  <c r="F52" s="1"/>
  <c r="D53"/>
  <c r="D22"/>
  <c r="E22" s="1"/>
  <c r="F22" s="1"/>
  <c r="D37"/>
  <c r="D28"/>
  <c r="D7"/>
  <c r="E7" s="1"/>
  <c r="F7" s="1"/>
  <c r="D29"/>
  <c r="E29" s="1"/>
  <c r="F29" s="1"/>
  <c r="E67"/>
  <c r="F67" s="1"/>
  <c r="E43"/>
  <c r="F43" s="1"/>
  <c r="E36"/>
  <c r="F36" s="1"/>
  <c r="E63"/>
  <c r="F63" s="1"/>
  <c r="E38"/>
  <c r="F38" s="1"/>
  <c r="E19"/>
  <c r="F19" s="1"/>
  <c r="E9"/>
  <c r="F9" s="1"/>
  <c r="E25"/>
  <c r="F25" s="1"/>
  <c r="E33"/>
  <c r="F33" s="1"/>
  <c r="E28"/>
  <c r="F28" s="1"/>
  <c r="E37"/>
  <c r="F37" s="1"/>
  <c r="E30"/>
  <c r="F30" s="1"/>
  <c r="E59"/>
  <c r="F59" s="1"/>
  <c r="E53"/>
  <c r="F53" s="1"/>
  <c r="E50"/>
  <c r="F50" s="1"/>
  <c r="E64"/>
  <c r="F64" s="1"/>
  <c r="E44"/>
  <c r="F44" s="1"/>
  <c r="E5"/>
  <c r="F5" s="1"/>
  <c r="E6"/>
  <c r="F6" s="1"/>
  <c r="E48"/>
  <c r="F48" s="1"/>
  <c r="E40"/>
  <c r="F40" s="1"/>
  <c r="E13"/>
  <c r="F13" s="1"/>
  <c r="D38" i="3"/>
  <c r="D8"/>
  <c r="D25"/>
  <c r="D54"/>
  <c r="D18"/>
  <c r="D21"/>
  <c r="D49"/>
  <c r="D4"/>
  <c r="D15"/>
  <c r="D11"/>
  <c r="D13"/>
  <c r="D67"/>
  <c r="D23"/>
  <c r="D60"/>
  <c r="D33"/>
  <c r="D42"/>
  <c r="D61"/>
  <c r="D12"/>
  <c r="D19"/>
  <c r="D56"/>
  <c r="D28"/>
  <c r="D22"/>
  <c r="D26"/>
  <c r="D35"/>
  <c r="D58"/>
  <c r="D7"/>
  <c r="D10"/>
  <c r="D45"/>
  <c r="D2"/>
  <c r="D3"/>
  <c r="E3" s="1"/>
  <c r="D41"/>
  <c r="E41" s="1"/>
  <c r="F41" s="1"/>
  <c r="G41" s="1"/>
  <c r="D34"/>
  <c r="D36"/>
  <c r="D9"/>
  <c r="D65"/>
  <c r="D20"/>
  <c r="E20" s="1"/>
  <c r="F20" s="1"/>
  <c r="G20" s="1"/>
  <c r="D39"/>
  <c r="D50"/>
  <c r="D69"/>
  <c r="D70"/>
  <c r="D46"/>
  <c r="D52"/>
  <c r="D5"/>
  <c r="D30"/>
  <c r="D48"/>
  <c r="D66"/>
  <c r="D16"/>
  <c r="E16" s="1"/>
  <c r="F16" s="1"/>
  <c r="G16" s="1"/>
  <c r="D53"/>
  <c r="D17"/>
  <c r="D64"/>
  <c r="D37"/>
  <c r="D29"/>
  <c r="D51"/>
  <c r="D40"/>
  <c r="D31"/>
  <c r="D57"/>
  <c r="D6"/>
  <c r="D44"/>
  <c r="D47"/>
  <c r="D24"/>
  <c r="D43"/>
  <c r="D63"/>
  <c r="D59"/>
  <c r="D68"/>
  <c r="D32"/>
  <c r="D62"/>
  <c r="D27"/>
  <c r="D55"/>
  <c r="E55" s="1"/>
  <c r="E27"/>
  <c r="E62"/>
  <c r="F62" s="1"/>
  <c r="G62" s="1"/>
  <c r="E32"/>
  <c r="F32" s="1"/>
  <c r="G32" s="1"/>
  <c r="E68"/>
  <c r="E59"/>
  <c r="F59" s="1"/>
  <c r="G59" s="1"/>
  <c r="E63"/>
  <c r="E43"/>
  <c r="F43" s="1"/>
  <c r="G43" s="1"/>
  <c r="E24"/>
  <c r="F24" s="1"/>
  <c r="G24" s="1"/>
  <c r="E47"/>
  <c r="F47" s="1"/>
  <c r="G47" s="1"/>
  <c r="E44"/>
  <c r="F44" s="1"/>
  <c r="G44" s="1"/>
  <c r="E6"/>
  <c r="F6" s="1"/>
  <c r="G6" s="1"/>
  <c r="E57"/>
  <c r="E31"/>
  <c r="F31" s="1"/>
  <c r="G31" s="1"/>
  <c r="E40"/>
  <c r="F40" s="1"/>
  <c r="G40" s="1"/>
  <c r="E51"/>
  <c r="F51" s="1"/>
  <c r="G51" s="1"/>
  <c r="E29"/>
  <c r="E37"/>
  <c r="F37" s="1"/>
  <c r="G37" s="1"/>
  <c r="E64"/>
  <c r="F64" s="1"/>
  <c r="G64" s="1"/>
  <c r="E17"/>
  <c r="F17" s="1"/>
  <c r="G17" s="1"/>
  <c r="E53"/>
  <c r="E66"/>
  <c r="F66" s="1"/>
  <c r="G66" s="1"/>
  <c r="E48"/>
  <c r="F48" s="1"/>
  <c r="G48" s="1"/>
  <c r="E30"/>
  <c r="F30" s="1"/>
  <c r="G30" s="1"/>
  <c r="E5"/>
  <c r="F5" s="1"/>
  <c r="G5" s="1"/>
  <c r="E52"/>
  <c r="F52" s="1"/>
  <c r="G52" s="1"/>
  <c r="E46"/>
  <c r="F46" s="1"/>
  <c r="G46" s="1"/>
  <c r="E70"/>
  <c r="F70" s="1"/>
  <c r="G70" s="1"/>
  <c r="E69"/>
  <c r="F69" s="1"/>
  <c r="G69" s="1"/>
  <c r="E50"/>
  <c r="F50" s="1"/>
  <c r="G50" s="1"/>
  <c r="E39"/>
  <c r="E65"/>
  <c r="F65" s="1"/>
  <c r="G65" s="1"/>
  <c r="E9"/>
  <c r="F9" s="1"/>
  <c r="G9" s="1"/>
  <c r="E36"/>
  <c r="F36" s="1"/>
  <c r="G36" s="1"/>
  <c r="E34"/>
  <c r="F34" s="1"/>
  <c r="G34" s="1"/>
  <c r="E2"/>
  <c r="F2" s="1"/>
  <c r="E45"/>
  <c r="E10"/>
  <c r="F10" s="1"/>
  <c r="G10" s="1"/>
  <c r="E7"/>
  <c r="F7" s="1"/>
  <c r="G7" s="1"/>
  <c r="E58"/>
  <c r="F58" s="1"/>
  <c r="G58" s="1"/>
  <c r="E35"/>
  <c r="E26"/>
  <c r="F26" s="1"/>
  <c r="G26" s="1"/>
  <c r="E22"/>
  <c r="F22" s="1"/>
  <c r="G22" s="1"/>
  <c r="E28"/>
  <c r="F28" s="1"/>
  <c r="G28" s="1"/>
  <c r="E56"/>
  <c r="F56" s="1"/>
  <c r="G56" s="1"/>
  <c r="E19"/>
  <c r="F19" s="1"/>
  <c r="G19" s="1"/>
  <c r="E12"/>
  <c r="E61"/>
  <c r="F61" s="1"/>
  <c r="G61" s="1"/>
  <c r="E42"/>
  <c r="F42" s="1"/>
  <c r="G42" s="1"/>
  <c r="E33"/>
  <c r="F33" s="1"/>
  <c r="G33" s="1"/>
  <c r="E60"/>
  <c r="F60" s="1"/>
  <c r="G60" s="1"/>
  <c r="E23"/>
  <c r="F23" s="1"/>
  <c r="G23" s="1"/>
  <c r="E67"/>
  <c r="E13"/>
  <c r="F13" s="1"/>
  <c r="G13" s="1"/>
  <c r="E11"/>
  <c r="F11" s="1"/>
  <c r="G11" s="1"/>
  <c r="E15"/>
  <c r="F15" s="1"/>
  <c r="G15" s="1"/>
  <c r="E4"/>
  <c r="E49"/>
  <c r="F49" s="1"/>
  <c r="G49" s="1"/>
  <c r="E21"/>
  <c r="E18"/>
  <c r="F18" s="1"/>
  <c r="G18" s="1"/>
  <c r="E54"/>
  <c r="F54" s="1"/>
  <c r="G54" s="1"/>
  <c r="E25"/>
  <c r="F25" s="1"/>
  <c r="G25" s="1"/>
  <c r="E8"/>
  <c r="E38"/>
  <c r="F38" s="1"/>
  <c r="G38" s="1"/>
  <c r="D4" i="2"/>
  <c r="D5"/>
  <c r="D6"/>
  <c r="E4"/>
  <c r="F4" s="1"/>
  <c r="E6"/>
  <c r="F6" s="1"/>
  <c r="E8"/>
  <c r="F8" s="1"/>
  <c r="E10"/>
  <c r="F10" s="1"/>
  <c r="E12"/>
  <c r="F12" s="1"/>
  <c r="E14"/>
  <c r="F14" s="1"/>
  <c r="E16"/>
  <c r="F16" s="1"/>
  <c r="E18"/>
  <c r="F18" s="1"/>
  <c r="E2"/>
  <c r="F2" s="1"/>
  <c r="E17"/>
  <c r="F17" s="1"/>
  <c r="E15"/>
  <c r="F15" s="1"/>
  <c r="E13"/>
  <c r="F13" s="1"/>
  <c r="E11"/>
  <c r="F11" s="1"/>
  <c r="E9"/>
  <c r="F9" s="1"/>
  <c r="E7"/>
  <c r="F7" s="1"/>
  <c r="E5"/>
  <c r="F5" s="1"/>
  <c r="E3"/>
  <c r="F3" s="1"/>
  <c r="E21" i="1"/>
  <c r="F21" s="1"/>
  <c r="E3"/>
  <c r="F3" s="1"/>
  <c r="E4"/>
  <c r="F4" s="1"/>
  <c r="E5"/>
  <c r="F5" s="1"/>
  <c r="E6"/>
  <c r="F6" s="1"/>
  <c r="E7"/>
  <c r="F7" s="1"/>
  <c r="E8"/>
  <c r="F8" s="1"/>
  <c r="E9"/>
  <c r="F9" s="1"/>
  <c r="E10"/>
  <c r="F10" s="1"/>
  <c r="E11"/>
  <c r="F11" s="1"/>
  <c r="E12"/>
  <c r="F12" s="1"/>
  <c r="E13"/>
  <c r="F13" s="1"/>
  <c r="E14"/>
  <c r="F14" s="1"/>
  <c r="E15"/>
  <c r="F15" s="1"/>
  <c r="E16"/>
  <c r="F16" s="1"/>
  <c r="E17"/>
  <c r="F17" s="1"/>
  <c r="E18"/>
  <c r="F18" s="1"/>
  <c r="E19"/>
  <c r="F19" s="1"/>
  <c r="E20"/>
  <c r="F20" s="1"/>
  <c r="E2"/>
  <c r="F2" s="1"/>
  <c r="H8" i="2" l="1"/>
  <c r="H6"/>
  <c r="H4"/>
  <c r="H7"/>
  <c r="H5"/>
  <c r="H5" i="1"/>
  <c r="H7"/>
  <c r="H8"/>
  <c r="H6"/>
  <c r="H4"/>
  <c r="F3" i="3"/>
  <c r="G3" s="1"/>
  <c r="F8"/>
  <c r="G8" s="1"/>
  <c r="F21"/>
  <c r="G21" s="1"/>
  <c r="F4"/>
  <c r="G4" s="1"/>
  <c r="F67"/>
  <c r="G67" s="1"/>
  <c r="F12"/>
  <c r="G12" s="1"/>
  <c r="F35"/>
  <c r="G35" s="1"/>
  <c r="F45"/>
  <c r="G45" s="1"/>
  <c r="F39"/>
  <c r="G39" s="1"/>
  <c r="F53"/>
  <c r="G53" s="1"/>
  <c r="F29"/>
  <c r="G29" s="1"/>
  <c r="F57"/>
  <c r="G57" s="1"/>
  <c r="F63"/>
  <c r="G63" s="1"/>
  <c r="F55"/>
  <c r="G55" s="1"/>
  <c r="F68"/>
  <c r="G68" s="1"/>
  <c r="F27"/>
  <c r="G27" s="1"/>
  <c r="H7" i="4"/>
  <c r="H8"/>
  <c r="H6"/>
  <c r="H5"/>
  <c r="H4"/>
  <c r="H9" i="2"/>
  <c r="H9" i="1"/>
  <c r="I4" i="3" l="1"/>
  <c r="I5"/>
  <c r="I6"/>
  <c r="I7"/>
  <c r="I8"/>
  <c r="H9" i="4"/>
  <c r="I9" i="3" l="1"/>
</calcChain>
</file>

<file path=xl/sharedStrings.xml><?xml version="1.0" encoding="utf-8"?>
<sst xmlns="http://schemas.openxmlformats.org/spreadsheetml/2006/main" count="223" uniqueCount="185">
  <si>
    <t>No</t>
  </si>
  <si>
    <t>Mks- CAT</t>
  </si>
  <si>
    <t>Mks- Exam</t>
  </si>
  <si>
    <t>TOTAL</t>
  </si>
  <si>
    <t>GRADE</t>
  </si>
  <si>
    <t>CP12/61082/08</t>
  </si>
  <si>
    <t>CP12/60296/09</t>
  </si>
  <si>
    <t>CP12/60637/08</t>
  </si>
  <si>
    <t>CP12/60301/09</t>
  </si>
  <si>
    <t>CP12/60289/09</t>
  </si>
  <si>
    <t>CP12/60262/09</t>
  </si>
  <si>
    <t>CP12/61106/08</t>
  </si>
  <si>
    <t>CP12/60368/09</t>
  </si>
  <si>
    <t>CP12/60300/09</t>
  </si>
  <si>
    <t>CP12/61108/08</t>
  </si>
  <si>
    <t>CP12/60299/09</t>
  </si>
  <si>
    <t>CP12/60629/09</t>
  </si>
  <si>
    <t>CP12/60295/09</t>
  </si>
  <si>
    <t>CP12/61076/08</t>
  </si>
  <si>
    <t>CP12/61081/08</t>
  </si>
  <si>
    <t>CP12/60294/09</t>
  </si>
  <si>
    <t>CP12/60291/09</t>
  </si>
  <si>
    <t>CP12/61157/08</t>
  </si>
  <si>
    <t>CP12/61092/08</t>
  </si>
  <si>
    <t>CP12/60626/09</t>
  </si>
  <si>
    <t>NUMBER</t>
  </si>
  <si>
    <t>A</t>
  </si>
  <si>
    <t>B</t>
  </si>
  <si>
    <t>C</t>
  </si>
  <si>
    <t>D</t>
  </si>
  <si>
    <t>CP12/61169/08</t>
  </si>
  <si>
    <t>CP12/60638/08</t>
  </si>
  <si>
    <t>CP12/61171/08</t>
  </si>
  <si>
    <t>CP12/61164/08</t>
  </si>
  <si>
    <t>CP12/61162/08</t>
  </si>
  <si>
    <t>CP12/61161/08</t>
  </si>
  <si>
    <t>CP12/61160/08</t>
  </si>
  <si>
    <t>CP12/61172/08</t>
  </si>
  <si>
    <t>CP12/61156/08</t>
  </si>
  <si>
    <t>CP12/61145/08</t>
  </si>
  <si>
    <t>CP12/61155/08</t>
  </si>
  <si>
    <t>CP12/61168/08</t>
  </si>
  <si>
    <t>CP12/61177/08</t>
  </si>
  <si>
    <t>CP12/61166/08</t>
  </si>
  <si>
    <t>CP12/61190/08</t>
  </si>
  <si>
    <t>CP12/61159/08</t>
  </si>
  <si>
    <t>CP12/61188/08</t>
  </si>
  <si>
    <t>F</t>
  </si>
  <si>
    <t>E13/00453/07</t>
  </si>
  <si>
    <t>Mks- Exam (Total)</t>
  </si>
  <si>
    <t>EXAM AVERAGE</t>
  </si>
  <si>
    <t>E13/00370/07</t>
  </si>
  <si>
    <t>E13/01270/07</t>
  </si>
  <si>
    <t>E13/00962/07</t>
  </si>
  <si>
    <t>E13/01280/07</t>
  </si>
  <si>
    <t>E13/00420/07</t>
  </si>
  <si>
    <t>E13/00362/07</t>
  </si>
  <si>
    <t>E13/00430/07</t>
  </si>
  <si>
    <t>E13/00421/07</t>
  </si>
  <si>
    <t>E13/00321/07</t>
  </si>
  <si>
    <t>E13/00931/07</t>
  </si>
  <si>
    <t>E13/00380/07</t>
  </si>
  <si>
    <t>E13/00408/07</t>
  </si>
  <si>
    <t>E13/00375/07</t>
  </si>
  <si>
    <t>E13/00396/07</t>
  </si>
  <si>
    <t>EP13/00331/07</t>
  </si>
  <si>
    <t>E13/00342/07</t>
  </si>
  <si>
    <t>E13/00450/07</t>
  </si>
  <si>
    <t>E13/00341/07</t>
  </si>
  <si>
    <t>E13/00433/07</t>
  </si>
  <si>
    <t>E13/00379/07</t>
  </si>
  <si>
    <t>E13/00310/07</t>
  </si>
  <si>
    <t>E13/00444/07</t>
  </si>
  <si>
    <t>EP13/01187/05</t>
  </si>
  <si>
    <t>E13/00429/07</t>
  </si>
  <si>
    <t>EP13/00945/07</t>
  </si>
  <si>
    <t>E13/00442/07</t>
  </si>
  <si>
    <t>E13/00405/07</t>
  </si>
  <si>
    <t>E13/00349/07</t>
  </si>
  <si>
    <t>EP13/00386/07</t>
  </si>
  <si>
    <t>E13/00325/07</t>
  </si>
  <si>
    <t>E13/00391/07</t>
  </si>
  <si>
    <t>E13/00384/07</t>
  </si>
  <si>
    <t>E13/00411/07</t>
  </si>
  <si>
    <t>E13/00307/07</t>
  </si>
  <si>
    <t>E13/00305/07</t>
  </si>
  <si>
    <t>E13/00427/07</t>
  </si>
  <si>
    <t>E13/00326/07</t>
  </si>
  <si>
    <t>E13/00322/07</t>
  </si>
  <si>
    <t>E13/00934/07</t>
  </si>
  <si>
    <t>E13/00385/07</t>
  </si>
  <si>
    <t>E13/00369/07</t>
  </si>
  <si>
    <t>E13/00360/07</t>
  </si>
  <si>
    <t>E13/00374/07</t>
  </si>
  <si>
    <t>E13/00717/07</t>
  </si>
  <si>
    <t>E13/00345/07</t>
  </si>
  <si>
    <t>E13/00330/07</t>
  </si>
  <si>
    <t>E13/01269/07</t>
  </si>
  <si>
    <t>E13/00417/07</t>
  </si>
  <si>
    <t>E13/00382/07</t>
  </si>
  <si>
    <t>E13/01264/07</t>
  </si>
  <si>
    <t>E13/00361/07</t>
  </si>
  <si>
    <t>EP13/00903/07</t>
  </si>
  <si>
    <t>E13/00332/07</t>
  </si>
  <si>
    <t>E13/00327/07</t>
  </si>
  <si>
    <t>E13/00337/07</t>
  </si>
  <si>
    <t>E13/00308/07</t>
  </si>
  <si>
    <t>E13/00441/07</t>
  </si>
  <si>
    <t>E13/00356/07</t>
  </si>
  <si>
    <t>E13/00343/07</t>
  </si>
  <si>
    <t>E13/00452/07</t>
  </si>
  <si>
    <t>E13/00324/07</t>
  </si>
  <si>
    <t>E13/00364/07</t>
  </si>
  <si>
    <t>E13/00381/07</t>
  </si>
  <si>
    <t>EP13/00397/07</t>
  </si>
  <si>
    <t>E13/00404/07</t>
  </si>
  <si>
    <t>E13/00786/09</t>
  </si>
  <si>
    <t>E13/00796/09</t>
  </si>
  <si>
    <t>E13/00851/09</t>
  </si>
  <si>
    <t>E13/00732/09</t>
  </si>
  <si>
    <t>E13/00724/09</t>
  </si>
  <si>
    <t>E13/00714/09</t>
  </si>
  <si>
    <t>EP13/01702/09</t>
  </si>
  <si>
    <t>E13/00713/09</t>
  </si>
  <si>
    <t>E13/00777/09</t>
  </si>
  <si>
    <t>E13/00804/09</t>
  </si>
  <si>
    <t>E13/00809/09</t>
  </si>
  <si>
    <t>E13/00739/09</t>
  </si>
  <si>
    <t>E13/01907/09</t>
  </si>
  <si>
    <t>EP13/01328/09</t>
  </si>
  <si>
    <t>E13/00731/09</t>
  </si>
  <si>
    <t>EP13/01427/09</t>
  </si>
  <si>
    <t>E13/00672/09</t>
  </si>
  <si>
    <t>E13/00798/09</t>
  </si>
  <si>
    <t>E13/00829/09</t>
  </si>
  <si>
    <t>EP13/01093/09</t>
  </si>
  <si>
    <t>E13/00836/09</t>
  </si>
  <si>
    <t>E13/00801/09</t>
  </si>
  <si>
    <t>E13/00693/09</t>
  </si>
  <si>
    <t>E13/00748/09</t>
  </si>
  <si>
    <t>E13/00745/09</t>
  </si>
  <si>
    <t>E13/00710/09</t>
  </si>
  <si>
    <t>E13/01909/09</t>
  </si>
  <si>
    <t>E13/00768/09</t>
  </si>
  <si>
    <t>E13/01906/09</t>
  </si>
  <si>
    <t>E13/00792/09</t>
  </si>
  <si>
    <t>E13/01904/09</t>
  </si>
  <si>
    <t>E13/00774/09</t>
  </si>
  <si>
    <t>E13/00770/09</t>
  </si>
  <si>
    <t>E13/00800/09</t>
  </si>
  <si>
    <t>E13/00585/09</t>
  </si>
  <si>
    <t>E13/00784/09</t>
  </si>
  <si>
    <t>E13/00762/09</t>
  </si>
  <si>
    <t>E13/01914/09</t>
  </si>
  <si>
    <t>E13/00797/09</t>
  </si>
  <si>
    <t>E13/00845/09</t>
  </si>
  <si>
    <t>E13/00824/09</t>
  </si>
  <si>
    <t>E13/00835/09</t>
  </si>
  <si>
    <t>E13/00833/09</t>
  </si>
  <si>
    <t>E13/00750/09</t>
  </si>
  <si>
    <t>E13/00772/09</t>
  </si>
  <si>
    <t>E13/00837/09</t>
  </si>
  <si>
    <t>E13/00740/09</t>
  </si>
  <si>
    <t>E13/01919/09</t>
  </si>
  <si>
    <t>E13/00815/09</t>
  </si>
  <si>
    <t>E13/00758/09</t>
  </si>
  <si>
    <t>E13/00687/09</t>
  </si>
  <si>
    <t>E13/00763/09</t>
  </si>
  <si>
    <t>E13/00691/09</t>
  </si>
  <si>
    <t>E13/00708/09</t>
  </si>
  <si>
    <t>E13/00534/09</t>
  </si>
  <si>
    <t>E13/01916/09</t>
  </si>
  <si>
    <t>E13/00831/09</t>
  </si>
  <si>
    <t>E13/00802/09</t>
  </si>
  <si>
    <t>E13/00808/09</t>
  </si>
  <si>
    <t>E13/00765/09</t>
  </si>
  <si>
    <t>E13/00715/09</t>
  </si>
  <si>
    <t>E13/00817/09</t>
  </si>
  <si>
    <t>E13/00803/09</t>
  </si>
  <si>
    <t>E13/00789/09</t>
  </si>
  <si>
    <t>EP13/01097/09</t>
  </si>
  <si>
    <t>EP13/00955/09</t>
  </si>
  <si>
    <t>E13/00443/07</t>
  </si>
  <si>
    <t>E13/00332/09</t>
  </si>
  <si>
    <t>EP13/00909/07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</si>
</sst>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" fontId="0" fillId="5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1"/>
  <sheetViews>
    <sheetView tabSelected="1" workbookViewId="0">
      <selection activeCell="B19" sqref="B19"/>
    </sheetView>
  </sheetViews>
  <sheetFormatPr defaultRowHeight="15"/>
  <cols>
    <col min="1" max="1" width="6.140625" customWidth="1"/>
    <col min="2" max="2" width="36.5703125" customWidth="1"/>
    <col min="3" max="3" width="18.28515625" customWidth="1"/>
    <col min="4" max="4" width="14.85546875" customWidth="1"/>
    <col min="5" max="5" width="21.8554687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>
      <c r="A2">
        <v>1</v>
      </c>
      <c r="B2" t="s">
        <v>5</v>
      </c>
      <c r="C2">
        <v>19</v>
      </c>
      <c r="D2">
        <v>30</v>
      </c>
      <c r="E2">
        <f>C2+D2</f>
        <v>49</v>
      </c>
      <c r="F2" t="str">
        <f>IF(E2&gt;=70,"A",IF(E2&gt;=60,"B",IF(E2&gt;=50,"C",IF(E2&gt;=40,"D","F"))))</f>
        <v>D</v>
      </c>
    </row>
    <row r="3" spans="1:8">
      <c r="A3">
        <v>2</v>
      </c>
      <c r="B3" t="s">
        <v>6</v>
      </c>
      <c r="C3">
        <v>11</v>
      </c>
      <c r="D3">
        <v>45</v>
      </c>
      <c r="E3">
        <f t="shared" ref="E3:E21" si="0">C3+D3</f>
        <v>56</v>
      </c>
      <c r="F3" t="str">
        <f t="shared" ref="F3:F21" si="1">IF(E3&gt;=70,"A",IF(E3&gt;=60,"B",IF(E3&gt;=50,"C",IF(E3&gt;=40,"D","F"))))</f>
        <v>C</v>
      </c>
      <c r="G3" s="2" t="s">
        <v>4</v>
      </c>
      <c r="H3" s="2" t="s">
        <v>25</v>
      </c>
    </row>
    <row r="4" spans="1:8">
      <c r="A4">
        <v>3</v>
      </c>
      <c r="B4" t="s">
        <v>7</v>
      </c>
      <c r="C4">
        <v>19</v>
      </c>
      <c r="D4">
        <v>23</v>
      </c>
      <c r="E4">
        <f t="shared" si="0"/>
        <v>42</v>
      </c>
      <c r="F4" t="str">
        <f t="shared" si="1"/>
        <v>D</v>
      </c>
      <c r="G4" t="s">
        <v>26</v>
      </c>
      <c r="H4">
        <f>COUNTIF($F$2:$F$21,G4)</f>
        <v>3</v>
      </c>
    </row>
    <row r="5" spans="1:8">
      <c r="A5">
        <v>4</v>
      </c>
      <c r="B5" t="s">
        <v>8</v>
      </c>
      <c r="C5">
        <v>11</v>
      </c>
      <c r="D5">
        <v>48</v>
      </c>
      <c r="E5">
        <f t="shared" si="0"/>
        <v>59</v>
      </c>
      <c r="F5" t="str">
        <f t="shared" si="1"/>
        <v>C</v>
      </c>
      <c r="G5" t="s">
        <v>27</v>
      </c>
      <c r="H5">
        <f t="shared" ref="H5:H8" si="2">COUNTIF($F$2:$F$21,G5)</f>
        <v>8</v>
      </c>
    </row>
    <row r="6" spans="1:8">
      <c r="A6">
        <v>5</v>
      </c>
      <c r="B6" t="s">
        <v>9</v>
      </c>
      <c r="C6">
        <v>16</v>
      </c>
      <c r="D6">
        <v>57</v>
      </c>
      <c r="E6">
        <f t="shared" si="0"/>
        <v>73</v>
      </c>
      <c r="F6" t="str">
        <f t="shared" si="1"/>
        <v>A</v>
      </c>
      <c r="G6" t="s">
        <v>28</v>
      </c>
      <c r="H6">
        <f t="shared" si="2"/>
        <v>7</v>
      </c>
    </row>
    <row r="7" spans="1:8">
      <c r="A7">
        <v>6</v>
      </c>
      <c r="B7" t="s">
        <v>10</v>
      </c>
      <c r="C7">
        <v>17</v>
      </c>
      <c r="D7">
        <v>45</v>
      </c>
      <c r="E7">
        <f t="shared" si="0"/>
        <v>62</v>
      </c>
      <c r="F7" t="str">
        <f t="shared" si="1"/>
        <v>B</v>
      </c>
      <c r="G7" t="s">
        <v>29</v>
      </c>
      <c r="H7">
        <f t="shared" si="2"/>
        <v>2</v>
      </c>
    </row>
    <row r="8" spans="1:8">
      <c r="A8">
        <v>7</v>
      </c>
      <c r="B8" t="s">
        <v>11</v>
      </c>
      <c r="C8">
        <v>13</v>
      </c>
      <c r="D8">
        <v>46</v>
      </c>
      <c r="E8">
        <f t="shared" si="0"/>
        <v>59</v>
      </c>
      <c r="F8" t="str">
        <f t="shared" si="1"/>
        <v>C</v>
      </c>
      <c r="G8" t="s">
        <v>47</v>
      </c>
      <c r="H8">
        <f t="shared" si="2"/>
        <v>0</v>
      </c>
    </row>
    <row r="9" spans="1:8">
      <c r="A9">
        <v>8</v>
      </c>
      <c r="B9" t="s">
        <v>12</v>
      </c>
      <c r="C9">
        <v>14</v>
      </c>
      <c r="D9">
        <v>54</v>
      </c>
      <c r="E9">
        <f t="shared" si="0"/>
        <v>68</v>
      </c>
      <c r="F9" t="str">
        <f t="shared" si="1"/>
        <v>B</v>
      </c>
      <c r="H9">
        <f>SUM(H4:H8)</f>
        <v>20</v>
      </c>
    </row>
    <row r="10" spans="1:8">
      <c r="A10">
        <v>9</v>
      </c>
      <c r="B10" t="s">
        <v>13</v>
      </c>
      <c r="C10">
        <v>17</v>
      </c>
      <c r="D10">
        <v>50</v>
      </c>
      <c r="E10">
        <f t="shared" si="0"/>
        <v>67</v>
      </c>
      <c r="F10" t="str">
        <f t="shared" si="1"/>
        <v>B</v>
      </c>
    </row>
    <row r="11" spans="1:8">
      <c r="A11">
        <v>10</v>
      </c>
      <c r="B11" t="s">
        <v>14</v>
      </c>
      <c r="C11">
        <v>19</v>
      </c>
      <c r="D11">
        <v>52</v>
      </c>
      <c r="E11">
        <f t="shared" si="0"/>
        <v>71</v>
      </c>
      <c r="F11" t="str">
        <f t="shared" si="1"/>
        <v>A</v>
      </c>
    </row>
    <row r="12" spans="1:8">
      <c r="A12">
        <v>11</v>
      </c>
      <c r="B12" t="s">
        <v>15</v>
      </c>
      <c r="C12">
        <v>15</v>
      </c>
      <c r="D12">
        <v>48</v>
      </c>
      <c r="E12">
        <f t="shared" si="0"/>
        <v>63</v>
      </c>
      <c r="F12" t="str">
        <f t="shared" si="1"/>
        <v>B</v>
      </c>
    </row>
    <row r="13" spans="1:8">
      <c r="A13">
        <v>12</v>
      </c>
      <c r="B13" t="s">
        <v>16</v>
      </c>
      <c r="C13">
        <v>14</v>
      </c>
      <c r="D13">
        <v>50</v>
      </c>
      <c r="E13">
        <f t="shared" si="0"/>
        <v>64</v>
      </c>
      <c r="F13" t="str">
        <f t="shared" si="1"/>
        <v>B</v>
      </c>
    </row>
    <row r="14" spans="1:8">
      <c r="A14">
        <v>13</v>
      </c>
      <c r="B14" t="s">
        <v>17</v>
      </c>
      <c r="C14">
        <v>10</v>
      </c>
      <c r="D14">
        <v>55</v>
      </c>
      <c r="E14">
        <f t="shared" si="0"/>
        <v>65</v>
      </c>
      <c r="F14" t="str">
        <f t="shared" si="1"/>
        <v>B</v>
      </c>
    </row>
    <row r="15" spans="1:8">
      <c r="A15">
        <v>14</v>
      </c>
      <c r="B15" t="s">
        <v>18</v>
      </c>
      <c r="C15">
        <v>10</v>
      </c>
      <c r="D15">
        <v>53</v>
      </c>
      <c r="E15">
        <f t="shared" si="0"/>
        <v>63</v>
      </c>
      <c r="F15" t="str">
        <f t="shared" si="1"/>
        <v>B</v>
      </c>
    </row>
    <row r="16" spans="1:8">
      <c r="A16">
        <v>15</v>
      </c>
      <c r="B16" t="s">
        <v>19</v>
      </c>
      <c r="C16">
        <v>18</v>
      </c>
      <c r="D16">
        <v>35</v>
      </c>
      <c r="E16">
        <f t="shared" si="0"/>
        <v>53</v>
      </c>
      <c r="F16" t="str">
        <f t="shared" si="1"/>
        <v>C</v>
      </c>
    </row>
    <row r="17" spans="1:6">
      <c r="A17">
        <v>16</v>
      </c>
      <c r="B17" t="s">
        <v>20</v>
      </c>
      <c r="C17">
        <v>11</v>
      </c>
      <c r="D17">
        <v>61</v>
      </c>
      <c r="E17">
        <f t="shared" si="0"/>
        <v>72</v>
      </c>
      <c r="F17" t="str">
        <f t="shared" si="1"/>
        <v>A</v>
      </c>
    </row>
    <row r="18" spans="1:6">
      <c r="A18">
        <v>17</v>
      </c>
      <c r="B18" t="s">
        <v>21</v>
      </c>
      <c r="C18">
        <v>16</v>
      </c>
      <c r="D18">
        <v>43.5</v>
      </c>
      <c r="E18">
        <f t="shared" si="0"/>
        <v>59.5</v>
      </c>
      <c r="F18" t="str">
        <f t="shared" si="1"/>
        <v>C</v>
      </c>
    </row>
    <row r="19" spans="1:6">
      <c r="A19">
        <v>18</v>
      </c>
      <c r="B19" t="s">
        <v>22</v>
      </c>
      <c r="C19">
        <v>16</v>
      </c>
      <c r="D19">
        <v>39</v>
      </c>
      <c r="E19">
        <f t="shared" si="0"/>
        <v>55</v>
      </c>
      <c r="F19" t="str">
        <f t="shared" si="1"/>
        <v>C</v>
      </c>
    </row>
    <row r="20" spans="1:6">
      <c r="A20">
        <v>19</v>
      </c>
      <c r="B20" t="s">
        <v>23</v>
      </c>
      <c r="C20">
        <v>13</v>
      </c>
      <c r="D20">
        <v>52.5</v>
      </c>
      <c r="E20">
        <f t="shared" si="0"/>
        <v>65.5</v>
      </c>
      <c r="F20" t="str">
        <f t="shared" si="1"/>
        <v>B</v>
      </c>
    </row>
    <row r="21" spans="1:6">
      <c r="A21">
        <v>20</v>
      </c>
      <c r="B21" t="s">
        <v>24</v>
      </c>
      <c r="C21">
        <v>19</v>
      </c>
      <c r="D21">
        <v>35</v>
      </c>
      <c r="E21">
        <f t="shared" si="0"/>
        <v>54</v>
      </c>
      <c r="F21" t="str">
        <f t="shared" si="1"/>
        <v>C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18"/>
  <sheetViews>
    <sheetView workbookViewId="0">
      <selection activeCell="H5" sqref="H5"/>
    </sheetView>
  </sheetViews>
  <sheetFormatPr defaultRowHeight="15"/>
  <cols>
    <col min="2" max="2" width="16.42578125" customWidth="1"/>
    <col min="3" max="3" width="17.140625" customWidth="1"/>
    <col min="4" max="4" width="14" customWidth="1"/>
    <col min="5" max="5" width="12.710937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>
      <c r="A2">
        <v>1</v>
      </c>
      <c r="B2" t="s">
        <v>30</v>
      </c>
      <c r="C2">
        <v>11</v>
      </c>
      <c r="D2">
        <v>53.5</v>
      </c>
      <c r="E2">
        <f>C2+D2</f>
        <v>64.5</v>
      </c>
      <c r="F2" t="str">
        <f>IF(E2&gt;=70,"A",IF(E2&gt;=60,"B",IF(E2&gt;=50,"C",IF(E2&gt;=40,"D","F"))))</f>
        <v>B</v>
      </c>
    </row>
    <row r="3" spans="1:8">
      <c r="A3">
        <v>2</v>
      </c>
      <c r="B3" t="s">
        <v>31</v>
      </c>
      <c r="C3">
        <v>16</v>
      </c>
      <c r="D3">
        <v>37.5</v>
      </c>
      <c r="E3">
        <f t="shared" ref="E3:E18" si="0">C3+D3</f>
        <v>53.5</v>
      </c>
      <c r="F3" t="str">
        <f t="shared" ref="F3:F18" si="1">IF(E3&gt;=70,"A",IF(E3&gt;=60,"B",IF(E3&gt;=50,"C",IF(E3&gt;=40,"D","F"))))</f>
        <v>C</v>
      </c>
      <c r="G3" s="2" t="s">
        <v>4</v>
      </c>
      <c r="H3" s="2" t="s">
        <v>25</v>
      </c>
    </row>
    <row r="4" spans="1:8">
      <c r="A4">
        <v>3</v>
      </c>
      <c r="B4" t="s">
        <v>32</v>
      </c>
      <c r="C4">
        <v>21</v>
      </c>
      <c r="D4">
        <f>18+23.5+8</f>
        <v>49.5</v>
      </c>
      <c r="E4">
        <f t="shared" si="0"/>
        <v>70.5</v>
      </c>
      <c r="F4" t="str">
        <f t="shared" si="1"/>
        <v>A</v>
      </c>
      <c r="G4" t="s">
        <v>26</v>
      </c>
      <c r="H4">
        <f>COUNTIF($F$2:$F$21,G4)</f>
        <v>7</v>
      </c>
    </row>
    <row r="5" spans="1:8">
      <c r="A5">
        <v>4</v>
      </c>
      <c r="B5" t="s">
        <v>33</v>
      </c>
      <c r="C5">
        <v>16</v>
      </c>
      <c r="D5">
        <f>18+18+23.5</f>
        <v>59.5</v>
      </c>
      <c r="E5">
        <f t="shared" si="0"/>
        <v>75.5</v>
      </c>
      <c r="F5" t="str">
        <f t="shared" si="1"/>
        <v>A</v>
      </c>
      <c r="G5" t="s">
        <v>27</v>
      </c>
      <c r="H5">
        <f t="shared" ref="H5:H8" si="2">COUNTIF($F$2:$F$21,G5)</f>
        <v>8</v>
      </c>
    </row>
    <row r="6" spans="1:8">
      <c r="A6">
        <v>5</v>
      </c>
      <c r="B6" t="s">
        <v>34</v>
      </c>
      <c r="C6">
        <v>21</v>
      </c>
      <c r="D6">
        <f>16.5+18+23.5</f>
        <v>58</v>
      </c>
      <c r="E6">
        <f t="shared" si="0"/>
        <v>79</v>
      </c>
      <c r="F6" t="str">
        <f t="shared" si="1"/>
        <v>A</v>
      </c>
      <c r="G6" t="s">
        <v>28</v>
      </c>
      <c r="H6">
        <f t="shared" si="2"/>
        <v>2</v>
      </c>
    </row>
    <row r="7" spans="1:8">
      <c r="A7">
        <v>6</v>
      </c>
      <c r="B7" t="s">
        <v>35</v>
      </c>
      <c r="C7">
        <v>15</v>
      </c>
      <c r="D7">
        <v>52.5</v>
      </c>
      <c r="E7">
        <f t="shared" si="0"/>
        <v>67.5</v>
      </c>
      <c r="F7" t="str">
        <f t="shared" si="1"/>
        <v>B</v>
      </c>
      <c r="G7" t="s">
        <v>29</v>
      </c>
      <c r="H7">
        <f t="shared" si="2"/>
        <v>0</v>
      </c>
    </row>
    <row r="8" spans="1:8">
      <c r="A8">
        <v>7</v>
      </c>
      <c r="B8" t="s">
        <v>36</v>
      </c>
      <c r="C8">
        <v>20</v>
      </c>
      <c r="D8">
        <v>54</v>
      </c>
      <c r="E8">
        <f t="shared" si="0"/>
        <v>74</v>
      </c>
      <c r="F8" t="str">
        <f t="shared" si="1"/>
        <v>A</v>
      </c>
      <c r="G8" t="s">
        <v>47</v>
      </c>
      <c r="H8">
        <f t="shared" si="2"/>
        <v>0</v>
      </c>
    </row>
    <row r="9" spans="1:8">
      <c r="A9">
        <v>8</v>
      </c>
      <c r="B9" t="s">
        <v>37</v>
      </c>
      <c r="C9">
        <v>11</v>
      </c>
      <c r="D9">
        <v>53.5</v>
      </c>
      <c r="E9">
        <f t="shared" si="0"/>
        <v>64.5</v>
      </c>
      <c r="F9" t="str">
        <f t="shared" si="1"/>
        <v>B</v>
      </c>
      <c r="H9">
        <f>SUM(H4:H8)</f>
        <v>17</v>
      </c>
    </row>
    <row r="10" spans="1:8">
      <c r="A10">
        <v>9</v>
      </c>
      <c r="B10" t="s">
        <v>38</v>
      </c>
      <c r="C10">
        <v>19</v>
      </c>
      <c r="D10">
        <v>41</v>
      </c>
      <c r="E10">
        <f t="shared" si="0"/>
        <v>60</v>
      </c>
      <c r="F10" t="str">
        <f t="shared" si="1"/>
        <v>B</v>
      </c>
    </row>
    <row r="11" spans="1:8">
      <c r="A11">
        <v>10</v>
      </c>
      <c r="B11" t="s">
        <v>39</v>
      </c>
      <c r="C11">
        <v>21</v>
      </c>
      <c r="D11">
        <v>57.5</v>
      </c>
      <c r="E11">
        <f t="shared" si="0"/>
        <v>78.5</v>
      </c>
      <c r="F11" t="str">
        <f t="shared" si="1"/>
        <v>A</v>
      </c>
    </row>
    <row r="12" spans="1:8">
      <c r="A12">
        <v>11</v>
      </c>
      <c r="B12" t="s">
        <v>40</v>
      </c>
      <c r="C12">
        <v>10</v>
      </c>
      <c r="D12">
        <v>59.5</v>
      </c>
      <c r="E12">
        <f t="shared" si="0"/>
        <v>69.5</v>
      </c>
      <c r="F12" t="str">
        <f t="shared" si="1"/>
        <v>B</v>
      </c>
    </row>
    <row r="13" spans="1:8">
      <c r="A13">
        <v>12</v>
      </c>
      <c r="B13" t="s">
        <v>41</v>
      </c>
      <c r="C13">
        <v>21</v>
      </c>
      <c r="D13">
        <v>57</v>
      </c>
      <c r="E13">
        <f t="shared" si="0"/>
        <v>78</v>
      </c>
      <c r="F13" t="str">
        <f t="shared" si="1"/>
        <v>A</v>
      </c>
    </row>
    <row r="14" spans="1:8">
      <c r="A14">
        <v>13</v>
      </c>
      <c r="B14" t="s">
        <v>42</v>
      </c>
      <c r="C14">
        <v>17</v>
      </c>
      <c r="D14">
        <v>48</v>
      </c>
      <c r="E14">
        <f t="shared" si="0"/>
        <v>65</v>
      </c>
      <c r="F14" t="str">
        <f t="shared" si="1"/>
        <v>B</v>
      </c>
    </row>
    <row r="15" spans="1:8">
      <c r="A15">
        <v>14</v>
      </c>
      <c r="B15" t="s">
        <v>43</v>
      </c>
      <c r="C15">
        <v>12</v>
      </c>
      <c r="D15">
        <v>41</v>
      </c>
      <c r="E15">
        <f t="shared" si="0"/>
        <v>53</v>
      </c>
      <c r="F15" t="str">
        <f t="shared" si="1"/>
        <v>C</v>
      </c>
    </row>
    <row r="16" spans="1:8">
      <c r="A16">
        <v>15</v>
      </c>
      <c r="B16" t="s">
        <v>44</v>
      </c>
      <c r="C16">
        <v>21</v>
      </c>
      <c r="D16">
        <v>45</v>
      </c>
      <c r="E16">
        <f t="shared" si="0"/>
        <v>66</v>
      </c>
      <c r="F16" t="str">
        <f t="shared" si="1"/>
        <v>B</v>
      </c>
    </row>
    <row r="17" spans="1:6">
      <c r="A17">
        <v>16</v>
      </c>
      <c r="B17" t="s">
        <v>45</v>
      </c>
      <c r="C17">
        <v>14</v>
      </c>
      <c r="D17">
        <v>60</v>
      </c>
      <c r="E17">
        <f t="shared" si="0"/>
        <v>74</v>
      </c>
      <c r="F17" t="str">
        <f t="shared" si="1"/>
        <v>A</v>
      </c>
    </row>
    <row r="18" spans="1:6">
      <c r="A18">
        <v>17</v>
      </c>
      <c r="B18" t="s">
        <v>46</v>
      </c>
      <c r="C18">
        <v>10</v>
      </c>
      <c r="D18">
        <v>58.5</v>
      </c>
      <c r="E18">
        <f t="shared" si="0"/>
        <v>68.5</v>
      </c>
      <c r="F18" t="str">
        <f t="shared" si="1"/>
        <v>B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70"/>
  <sheetViews>
    <sheetView workbookViewId="0">
      <pane xSplit="3" topLeftCell="D1" activePane="topRight" state="frozen"/>
      <selection activeCell="A35" sqref="A35"/>
      <selection pane="topRight" activeCell="I7" sqref="I7"/>
    </sheetView>
  </sheetViews>
  <sheetFormatPr defaultRowHeight="15"/>
  <cols>
    <col min="2" max="2" width="18.5703125" customWidth="1"/>
    <col min="4" max="4" width="18.85546875" style="7" customWidth="1"/>
    <col min="5" max="5" width="12.5703125" customWidth="1"/>
    <col min="6" max="6" width="11.7109375" customWidth="1"/>
  </cols>
  <sheetData>
    <row r="1" spans="1:9">
      <c r="B1" t="s">
        <v>0</v>
      </c>
      <c r="C1" t="s">
        <v>1</v>
      </c>
      <c r="D1" s="7" t="s">
        <v>49</v>
      </c>
      <c r="E1" t="s">
        <v>50</v>
      </c>
      <c r="F1" t="s">
        <v>3</v>
      </c>
      <c r="G1" t="s">
        <v>4</v>
      </c>
    </row>
    <row r="2" spans="1:9">
      <c r="A2">
        <v>40</v>
      </c>
      <c r="B2" s="9" t="s">
        <v>85</v>
      </c>
      <c r="C2">
        <v>16</v>
      </c>
      <c r="D2" s="8">
        <f>19+21.5+22+10</f>
        <v>72.5</v>
      </c>
      <c r="E2" s="1">
        <f t="shared" ref="E2:E13" si="0">D2/94*70</f>
        <v>53.98936170212766</v>
      </c>
      <c r="F2" s="1">
        <f t="shared" ref="F2:F13" si="1">C2+E2</f>
        <v>69.989361702127667</v>
      </c>
      <c r="G2" t="s">
        <v>26</v>
      </c>
    </row>
    <row r="3" spans="1:9">
      <c r="A3">
        <v>39</v>
      </c>
      <c r="B3" s="9" t="s">
        <v>84</v>
      </c>
      <c r="C3">
        <v>15</v>
      </c>
      <c r="D3" s="8">
        <f>23.5+8+31</f>
        <v>62.5</v>
      </c>
      <c r="E3" s="1">
        <f t="shared" si="0"/>
        <v>46.542553191489361</v>
      </c>
      <c r="F3" s="1">
        <f t="shared" si="1"/>
        <v>61.542553191489361</v>
      </c>
      <c r="G3" t="str">
        <f t="shared" ref="G3:G13" si="2">IF(F3&gt;=70,"A",IF(F3&gt;=60,"B",IF(F3&gt;=50,"C",IF(F3&gt;=40,"D","F"))))</f>
        <v>B</v>
      </c>
      <c r="H3" s="2" t="s">
        <v>4</v>
      </c>
      <c r="I3" s="2" t="s">
        <v>25</v>
      </c>
    </row>
    <row r="4" spans="1:9">
      <c r="A4">
        <v>61</v>
      </c>
      <c r="B4" s="9" t="s">
        <v>106</v>
      </c>
      <c r="C4">
        <v>17</v>
      </c>
      <c r="D4" s="8">
        <f>23+23+17+9</f>
        <v>72</v>
      </c>
      <c r="E4" s="1">
        <f t="shared" si="0"/>
        <v>53.617021276595743</v>
      </c>
      <c r="F4" s="1">
        <f t="shared" si="1"/>
        <v>70.61702127659575</v>
      </c>
      <c r="G4" t="str">
        <f t="shared" si="2"/>
        <v>A</v>
      </c>
      <c r="H4" t="s">
        <v>26</v>
      </c>
      <c r="I4">
        <f>COUNTIF($G$2:$G$69,H4)</f>
        <v>28</v>
      </c>
    </row>
    <row r="5" spans="1:9">
      <c r="A5">
        <v>26</v>
      </c>
      <c r="B5" s="3" t="s">
        <v>71</v>
      </c>
      <c r="C5">
        <v>10</v>
      </c>
      <c r="D5" s="8">
        <f>23.5+17</f>
        <v>40.5</v>
      </c>
      <c r="E5" s="4">
        <f t="shared" si="0"/>
        <v>30.159574468085104</v>
      </c>
      <c r="F5" s="4">
        <f t="shared" si="1"/>
        <v>40.159574468085104</v>
      </c>
      <c r="G5" s="3" t="str">
        <f t="shared" si="2"/>
        <v>D</v>
      </c>
      <c r="H5" t="s">
        <v>27</v>
      </c>
      <c r="I5">
        <f>COUNTIF($G$2:$G$69,H5)</f>
        <v>25</v>
      </c>
    </row>
    <row r="6" spans="1:9">
      <c r="A6">
        <v>12</v>
      </c>
      <c r="B6" s="9" t="s">
        <v>59</v>
      </c>
      <c r="C6">
        <v>20</v>
      </c>
      <c r="D6" s="8">
        <f>16+23+11+20</f>
        <v>70</v>
      </c>
      <c r="E6" s="1">
        <f t="shared" si="0"/>
        <v>52.127659574468083</v>
      </c>
      <c r="F6" s="1">
        <f t="shared" si="1"/>
        <v>72.127659574468083</v>
      </c>
      <c r="G6" t="str">
        <f t="shared" si="2"/>
        <v>A</v>
      </c>
      <c r="H6" t="s">
        <v>28</v>
      </c>
      <c r="I6">
        <f>COUNTIF($G$2:$G$69,H6)</f>
        <v>13</v>
      </c>
    </row>
    <row r="7" spans="1:9">
      <c r="A7">
        <v>43</v>
      </c>
      <c r="B7" s="9" t="s">
        <v>88</v>
      </c>
      <c r="C7">
        <v>15</v>
      </c>
      <c r="D7" s="8">
        <f>22+13+8+15.5</f>
        <v>58.5</v>
      </c>
      <c r="E7" s="1">
        <f t="shared" si="0"/>
        <v>43.563829787234042</v>
      </c>
      <c r="F7" s="1">
        <f t="shared" si="1"/>
        <v>58.563829787234042</v>
      </c>
      <c r="G7" t="str">
        <f t="shared" si="2"/>
        <v>C</v>
      </c>
      <c r="H7" t="s">
        <v>29</v>
      </c>
      <c r="I7">
        <f>COUNTIF($G$2:$G$69,H7)</f>
        <v>2</v>
      </c>
    </row>
    <row r="8" spans="1:9">
      <c r="A8">
        <v>67</v>
      </c>
      <c r="B8" s="9" t="s">
        <v>111</v>
      </c>
      <c r="C8">
        <v>20</v>
      </c>
      <c r="D8" s="8">
        <f>24+23.5+19</f>
        <v>66.5</v>
      </c>
      <c r="E8" s="1">
        <f t="shared" si="0"/>
        <v>49.521276595744688</v>
      </c>
      <c r="F8" s="1">
        <f t="shared" si="1"/>
        <v>69.521276595744695</v>
      </c>
      <c r="G8" t="str">
        <f t="shared" si="2"/>
        <v>B</v>
      </c>
      <c r="H8" t="s">
        <v>47</v>
      </c>
      <c r="I8">
        <f>COUNTIF($G$2:$G$69,H8)</f>
        <v>0</v>
      </c>
    </row>
    <row r="9" spans="1:9">
      <c r="A9">
        <v>35</v>
      </c>
      <c r="B9" s="9" t="s">
        <v>80</v>
      </c>
      <c r="C9">
        <v>19</v>
      </c>
      <c r="D9" s="8">
        <f>23+20+10+23.5</f>
        <v>76.5</v>
      </c>
      <c r="E9" s="1">
        <f t="shared" si="0"/>
        <v>56.968085106382979</v>
      </c>
      <c r="F9" s="1">
        <f t="shared" si="1"/>
        <v>75.968085106382972</v>
      </c>
      <c r="G9" t="str">
        <f t="shared" si="2"/>
        <v>A</v>
      </c>
      <c r="I9">
        <f>SUM(I4:I8)</f>
        <v>68</v>
      </c>
    </row>
    <row r="10" spans="1:9">
      <c r="A10">
        <v>42</v>
      </c>
      <c r="B10" s="9" t="s">
        <v>87</v>
      </c>
      <c r="C10">
        <v>16</v>
      </c>
      <c r="D10" s="8">
        <f>18+23+19.5</f>
        <v>60.5</v>
      </c>
      <c r="E10" s="1">
        <f t="shared" si="0"/>
        <v>45.053191489361701</v>
      </c>
      <c r="F10" s="1">
        <f t="shared" si="1"/>
        <v>61.053191489361701</v>
      </c>
      <c r="G10" t="str">
        <f t="shared" si="2"/>
        <v>B</v>
      </c>
    </row>
    <row r="11" spans="1:9">
      <c r="A11">
        <v>59</v>
      </c>
      <c r="B11" s="9" t="s">
        <v>104</v>
      </c>
      <c r="C11">
        <v>18</v>
      </c>
      <c r="D11" s="8">
        <f>16+23+30</f>
        <v>69</v>
      </c>
      <c r="E11" s="1">
        <f t="shared" si="0"/>
        <v>51.382978723404257</v>
      </c>
      <c r="F11" s="1">
        <f t="shared" si="1"/>
        <v>69.38297872340425</v>
      </c>
      <c r="G11" t="str">
        <f t="shared" si="2"/>
        <v>B</v>
      </c>
    </row>
    <row r="12" spans="1:9">
      <c r="A12">
        <v>51</v>
      </c>
      <c r="B12" s="9" t="s">
        <v>96</v>
      </c>
      <c r="C12">
        <v>23</v>
      </c>
      <c r="D12" s="8">
        <f>23+8+18</f>
        <v>49</v>
      </c>
      <c r="E12" s="1">
        <f t="shared" si="0"/>
        <v>36.48936170212766</v>
      </c>
      <c r="F12" s="1">
        <f t="shared" si="1"/>
        <v>59.48936170212766</v>
      </c>
      <c r="G12" t="str">
        <f t="shared" si="2"/>
        <v>C</v>
      </c>
    </row>
    <row r="13" spans="1:9">
      <c r="A13">
        <v>58</v>
      </c>
      <c r="B13" s="9" t="s">
        <v>103</v>
      </c>
      <c r="C13">
        <v>15</v>
      </c>
      <c r="D13" s="8">
        <f>44+30</f>
        <v>74</v>
      </c>
      <c r="E13" s="1">
        <f t="shared" si="0"/>
        <v>55.106382978723403</v>
      </c>
      <c r="F13" s="1">
        <f t="shared" si="1"/>
        <v>70.106382978723403</v>
      </c>
      <c r="G13" t="str">
        <f t="shared" si="2"/>
        <v>A</v>
      </c>
    </row>
    <row r="14" spans="1:9">
      <c r="B14" s="9" t="s">
        <v>183</v>
      </c>
      <c r="C14">
        <v>21</v>
      </c>
      <c r="E14">
        <v>44</v>
      </c>
      <c r="F14">
        <v>55</v>
      </c>
      <c r="G14" t="s">
        <v>28</v>
      </c>
    </row>
    <row r="15" spans="1:9">
      <c r="A15">
        <v>60</v>
      </c>
      <c r="B15" s="9" t="s">
        <v>105</v>
      </c>
      <c r="C15">
        <v>18</v>
      </c>
      <c r="D15" s="8">
        <f>17.5+13+28</f>
        <v>58.5</v>
      </c>
      <c r="E15" s="1">
        <f t="shared" ref="E15:E46" si="3">D15/94*70</f>
        <v>43.563829787234042</v>
      </c>
      <c r="F15" s="1">
        <f t="shared" ref="F15:F46" si="4">C15+E15</f>
        <v>61.563829787234042</v>
      </c>
      <c r="G15" t="str">
        <f t="shared" ref="G15:G46" si="5">IF(F15&gt;=70,"A",IF(F15&gt;=60,"B",IF(F15&gt;=50,"C",IF(F15&gt;=40,"D","F"))))</f>
        <v>B</v>
      </c>
    </row>
    <row r="16" spans="1:9">
      <c r="A16">
        <v>22</v>
      </c>
      <c r="B16" s="9" t="s">
        <v>68</v>
      </c>
      <c r="C16">
        <v>17</v>
      </c>
      <c r="D16" s="8">
        <f>23+22+11+22</f>
        <v>78</v>
      </c>
      <c r="E16" s="1">
        <f t="shared" si="3"/>
        <v>58.085106382978722</v>
      </c>
      <c r="F16" s="1">
        <f t="shared" si="4"/>
        <v>75.085106382978722</v>
      </c>
      <c r="G16" t="str">
        <f t="shared" si="5"/>
        <v>A</v>
      </c>
    </row>
    <row r="17" spans="1:7">
      <c r="A17">
        <v>20</v>
      </c>
      <c r="B17" s="9" t="s">
        <v>66</v>
      </c>
      <c r="C17">
        <v>23</v>
      </c>
      <c r="D17" s="8">
        <f>8+15+23.5+8</f>
        <v>54.5</v>
      </c>
      <c r="E17" s="1">
        <f t="shared" si="3"/>
        <v>40.585106382978722</v>
      </c>
      <c r="F17" s="1">
        <f t="shared" si="4"/>
        <v>63.585106382978722</v>
      </c>
      <c r="G17" t="str">
        <f t="shared" si="5"/>
        <v>B</v>
      </c>
    </row>
    <row r="18" spans="1:7">
      <c r="A18">
        <v>64</v>
      </c>
      <c r="B18" s="9" t="s">
        <v>109</v>
      </c>
      <c r="C18">
        <v>20</v>
      </c>
      <c r="D18" s="8">
        <f>9+23.5+21+20</f>
        <v>73.5</v>
      </c>
      <c r="E18" s="1">
        <f t="shared" si="3"/>
        <v>54.734042553191486</v>
      </c>
      <c r="F18" s="1">
        <f t="shared" si="4"/>
        <v>74.734042553191486</v>
      </c>
      <c r="G18" t="str">
        <f t="shared" si="5"/>
        <v>A</v>
      </c>
    </row>
    <row r="19" spans="1:7">
      <c r="A19">
        <v>50</v>
      </c>
      <c r="B19" s="9" t="s">
        <v>95</v>
      </c>
      <c r="C19">
        <v>20</v>
      </c>
      <c r="D19" s="8">
        <f>11+22+23+23.5</f>
        <v>79.5</v>
      </c>
      <c r="E19" s="1">
        <f t="shared" si="3"/>
        <v>59.202127659574465</v>
      </c>
      <c r="F19" s="1">
        <f t="shared" si="4"/>
        <v>79.202127659574472</v>
      </c>
      <c r="G19" t="str">
        <f t="shared" si="5"/>
        <v>A</v>
      </c>
    </row>
    <row r="20" spans="1:7">
      <c r="A20">
        <v>33</v>
      </c>
      <c r="B20" s="9" t="s">
        <v>78</v>
      </c>
      <c r="C20">
        <v>18</v>
      </c>
      <c r="D20" s="8">
        <f>19.5+5+22</f>
        <v>46.5</v>
      </c>
      <c r="E20" s="1">
        <f t="shared" si="3"/>
        <v>34.627659574468083</v>
      </c>
      <c r="F20" s="1">
        <f t="shared" si="4"/>
        <v>52.627659574468083</v>
      </c>
      <c r="G20" t="str">
        <f t="shared" si="5"/>
        <v>C</v>
      </c>
    </row>
    <row r="21" spans="1:7">
      <c r="A21">
        <v>63</v>
      </c>
      <c r="B21" s="9" t="s">
        <v>108</v>
      </c>
      <c r="C21">
        <v>20</v>
      </c>
      <c r="D21" s="8">
        <f>26+21+23.5</f>
        <v>70.5</v>
      </c>
      <c r="E21" s="1">
        <f t="shared" si="3"/>
        <v>52.5</v>
      </c>
      <c r="F21" s="1">
        <f t="shared" si="4"/>
        <v>72.5</v>
      </c>
      <c r="G21" t="str">
        <f t="shared" si="5"/>
        <v>A</v>
      </c>
    </row>
    <row r="22" spans="1:7">
      <c r="A22">
        <v>47</v>
      </c>
      <c r="B22" s="9" t="s">
        <v>92</v>
      </c>
      <c r="C22">
        <v>24</v>
      </c>
      <c r="D22" s="8">
        <f>23.5+20+22+9</f>
        <v>74.5</v>
      </c>
      <c r="E22" s="1">
        <f t="shared" si="3"/>
        <v>55.478723404255312</v>
      </c>
      <c r="F22" s="1">
        <f t="shared" si="4"/>
        <v>79.478723404255305</v>
      </c>
      <c r="G22" t="str">
        <f t="shared" si="5"/>
        <v>A</v>
      </c>
    </row>
    <row r="23" spans="1:7">
      <c r="A23">
        <v>56</v>
      </c>
      <c r="B23" s="9" t="s">
        <v>101</v>
      </c>
      <c r="C23">
        <v>17</v>
      </c>
      <c r="D23" s="8">
        <f>22+16+22.5</f>
        <v>60.5</v>
      </c>
      <c r="E23" s="1">
        <f t="shared" si="3"/>
        <v>45.053191489361701</v>
      </c>
      <c r="F23" s="1">
        <f t="shared" si="4"/>
        <v>62.053191489361701</v>
      </c>
      <c r="G23" t="str">
        <f t="shared" si="5"/>
        <v>B</v>
      </c>
    </row>
    <row r="24" spans="1:7">
      <c r="A24">
        <v>9</v>
      </c>
      <c r="B24" s="9" t="s">
        <v>56</v>
      </c>
      <c r="C24">
        <v>17</v>
      </c>
      <c r="D24" s="8">
        <f>23.5+8+14+17</f>
        <v>62.5</v>
      </c>
      <c r="E24" s="1">
        <f t="shared" si="3"/>
        <v>46.542553191489361</v>
      </c>
      <c r="F24" s="1">
        <f t="shared" si="4"/>
        <v>63.542553191489361</v>
      </c>
      <c r="G24" t="str">
        <f t="shared" si="5"/>
        <v>B</v>
      </c>
    </row>
    <row r="25" spans="1:7">
      <c r="A25">
        <v>66</v>
      </c>
      <c r="B25" s="9" t="s">
        <v>112</v>
      </c>
      <c r="C25">
        <v>24</v>
      </c>
      <c r="D25" s="8">
        <f>20.5+5+14+21.5</f>
        <v>61</v>
      </c>
      <c r="E25" s="1">
        <f t="shared" si="3"/>
        <v>45.425531914893618</v>
      </c>
      <c r="F25" s="1">
        <f t="shared" si="4"/>
        <v>69.425531914893611</v>
      </c>
      <c r="G25" t="str">
        <f t="shared" si="5"/>
        <v>B</v>
      </c>
    </row>
    <row r="26" spans="1:7">
      <c r="A26">
        <v>46</v>
      </c>
      <c r="B26" s="9" t="s">
        <v>91</v>
      </c>
      <c r="C26">
        <v>20</v>
      </c>
      <c r="D26" s="8">
        <f>20+23.5+14+6</f>
        <v>63.5</v>
      </c>
      <c r="E26" s="1">
        <f t="shared" si="3"/>
        <v>47.287234042553187</v>
      </c>
      <c r="F26" s="1">
        <f t="shared" si="4"/>
        <v>67.287234042553195</v>
      </c>
      <c r="G26" t="str">
        <f t="shared" si="5"/>
        <v>B</v>
      </c>
    </row>
    <row r="27" spans="1:7">
      <c r="A27">
        <v>2</v>
      </c>
      <c r="B27" s="9" t="s">
        <v>51</v>
      </c>
      <c r="C27">
        <v>24</v>
      </c>
      <c r="D27" s="8">
        <f>23.5+9+22+23</f>
        <v>77.5</v>
      </c>
      <c r="E27" s="1">
        <f t="shared" si="3"/>
        <v>57.712765957446813</v>
      </c>
      <c r="F27" s="1">
        <f t="shared" si="4"/>
        <v>81.712765957446805</v>
      </c>
      <c r="G27" t="str">
        <f t="shared" si="5"/>
        <v>A</v>
      </c>
    </row>
    <row r="28" spans="1:7">
      <c r="A28">
        <v>48</v>
      </c>
      <c r="B28" s="9" t="s">
        <v>93</v>
      </c>
      <c r="C28">
        <v>24</v>
      </c>
      <c r="D28" s="8">
        <f>9+18+22+23</f>
        <v>72</v>
      </c>
      <c r="E28" s="1">
        <f t="shared" si="3"/>
        <v>53.617021276595743</v>
      </c>
      <c r="F28" s="1">
        <f t="shared" si="4"/>
        <v>77.61702127659575</v>
      </c>
      <c r="G28" t="str">
        <f t="shared" si="5"/>
        <v>A</v>
      </c>
    </row>
    <row r="29" spans="1:7">
      <c r="A29">
        <v>17</v>
      </c>
      <c r="B29" s="9" t="s">
        <v>63</v>
      </c>
      <c r="C29">
        <v>24</v>
      </c>
      <c r="D29" s="8">
        <f>10+21+20+23.5</f>
        <v>74.5</v>
      </c>
      <c r="E29" s="1">
        <f t="shared" si="3"/>
        <v>55.478723404255312</v>
      </c>
      <c r="F29" s="1">
        <f t="shared" si="4"/>
        <v>79.478723404255305</v>
      </c>
      <c r="G29" t="str">
        <f t="shared" si="5"/>
        <v>A</v>
      </c>
    </row>
    <row r="30" spans="1:7">
      <c r="A30">
        <v>25</v>
      </c>
      <c r="B30" s="9" t="s">
        <v>70</v>
      </c>
      <c r="C30">
        <v>22</v>
      </c>
      <c r="D30" s="8">
        <f>25+39.5</f>
        <v>64.5</v>
      </c>
      <c r="E30" s="1">
        <f t="shared" si="3"/>
        <v>48.031914893617021</v>
      </c>
      <c r="F30" s="1">
        <f t="shared" si="4"/>
        <v>70.031914893617028</v>
      </c>
      <c r="G30" t="str">
        <f t="shared" si="5"/>
        <v>A</v>
      </c>
    </row>
    <row r="31" spans="1:7">
      <c r="A31">
        <v>14</v>
      </c>
      <c r="B31" s="9" t="s">
        <v>61</v>
      </c>
      <c r="C31">
        <v>22</v>
      </c>
      <c r="D31" s="8">
        <f>19+22+8+23.5</f>
        <v>72.5</v>
      </c>
      <c r="E31" s="1">
        <f t="shared" si="3"/>
        <v>53.98936170212766</v>
      </c>
      <c r="F31" s="1">
        <f t="shared" si="4"/>
        <v>75.989361702127667</v>
      </c>
      <c r="G31" t="str">
        <f t="shared" si="5"/>
        <v>A</v>
      </c>
    </row>
    <row r="32" spans="1:7">
      <c r="A32">
        <v>4</v>
      </c>
      <c r="B32" s="9" t="s">
        <v>113</v>
      </c>
      <c r="C32">
        <v>17</v>
      </c>
      <c r="D32" s="8">
        <f>9+12+17+21.5</f>
        <v>59.5</v>
      </c>
      <c r="E32" s="1">
        <f t="shared" si="3"/>
        <v>44.308510638297875</v>
      </c>
      <c r="F32" s="1">
        <f t="shared" si="4"/>
        <v>61.308510638297875</v>
      </c>
      <c r="G32" t="str">
        <f t="shared" si="5"/>
        <v>B</v>
      </c>
    </row>
    <row r="33" spans="1:7">
      <c r="A33">
        <v>54</v>
      </c>
      <c r="B33" s="9" t="s">
        <v>99</v>
      </c>
      <c r="C33">
        <v>15</v>
      </c>
      <c r="D33" s="8">
        <f>13+42.5</f>
        <v>55.5</v>
      </c>
      <c r="E33" s="1">
        <f t="shared" si="3"/>
        <v>41.329787234042556</v>
      </c>
      <c r="F33" s="1">
        <f t="shared" si="4"/>
        <v>56.329787234042556</v>
      </c>
      <c r="G33" t="str">
        <f t="shared" si="5"/>
        <v>C</v>
      </c>
    </row>
    <row r="34" spans="1:7">
      <c r="A34">
        <v>37</v>
      </c>
      <c r="B34" s="9" t="s">
        <v>82</v>
      </c>
      <c r="C34">
        <v>18</v>
      </c>
      <c r="D34" s="8">
        <f>43+16</f>
        <v>59</v>
      </c>
      <c r="E34" s="1">
        <f t="shared" si="3"/>
        <v>43.936170212765958</v>
      </c>
      <c r="F34" s="1">
        <f t="shared" si="4"/>
        <v>61.936170212765958</v>
      </c>
      <c r="G34" t="str">
        <f t="shared" si="5"/>
        <v>B</v>
      </c>
    </row>
    <row r="35" spans="1:7">
      <c r="A35">
        <v>45</v>
      </c>
      <c r="B35" s="9" t="s">
        <v>90</v>
      </c>
      <c r="C35">
        <v>17</v>
      </c>
      <c r="D35" s="8">
        <f>23.5+20+11</f>
        <v>54.5</v>
      </c>
      <c r="E35" s="1">
        <f t="shared" si="3"/>
        <v>40.585106382978722</v>
      </c>
      <c r="F35" s="1">
        <f t="shared" si="4"/>
        <v>57.585106382978722</v>
      </c>
      <c r="G35" t="str">
        <f t="shared" si="5"/>
        <v>C</v>
      </c>
    </row>
    <row r="36" spans="1:7">
      <c r="A36">
        <v>36</v>
      </c>
      <c r="B36" s="9" t="s">
        <v>81</v>
      </c>
      <c r="C36">
        <v>15</v>
      </c>
      <c r="D36" s="8">
        <f>22+23+10+21.5</f>
        <v>76.5</v>
      </c>
      <c r="E36" s="1">
        <f t="shared" si="3"/>
        <v>56.968085106382979</v>
      </c>
      <c r="F36" s="1">
        <f t="shared" si="4"/>
        <v>71.968085106382972</v>
      </c>
      <c r="G36" t="str">
        <f t="shared" si="5"/>
        <v>A</v>
      </c>
    </row>
    <row r="37" spans="1:7">
      <c r="A37">
        <v>18</v>
      </c>
      <c r="B37" s="9" t="s">
        <v>64</v>
      </c>
      <c r="C37">
        <v>23</v>
      </c>
      <c r="D37" s="8">
        <f>23.5+22+12</f>
        <v>57.5</v>
      </c>
      <c r="E37" s="1">
        <f t="shared" si="3"/>
        <v>42.819148936170208</v>
      </c>
      <c r="F37" s="1">
        <f t="shared" si="4"/>
        <v>65.819148936170208</v>
      </c>
      <c r="G37" t="str">
        <f t="shared" si="5"/>
        <v>B</v>
      </c>
    </row>
    <row r="38" spans="1:7">
      <c r="A38">
        <v>68</v>
      </c>
      <c r="B38" s="9" t="s">
        <v>115</v>
      </c>
      <c r="C38">
        <v>20</v>
      </c>
      <c r="D38" s="8">
        <f>23.5+20+12+23.5</f>
        <v>79</v>
      </c>
      <c r="E38" s="1">
        <f t="shared" si="3"/>
        <v>58.829787234042556</v>
      </c>
      <c r="F38" s="1">
        <f t="shared" si="4"/>
        <v>78.829787234042556</v>
      </c>
      <c r="G38" t="str">
        <f t="shared" si="5"/>
        <v>A</v>
      </c>
    </row>
    <row r="39" spans="1:7">
      <c r="A39">
        <v>32</v>
      </c>
      <c r="B39" s="9" t="s">
        <v>77</v>
      </c>
      <c r="C39">
        <v>20</v>
      </c>
      <c r="D39" s="8">
        <f>22+23+27.5</f>
        <v>72.5</v>
      </c>
      <c r="E39" s="1">
        <f t="shared" si="3"/>
        <v>53.98936170212766</v>
      </c>
      <c r="F39" s="1">
        <f t="shared" si="4"/>
        <v>73.989361702127667</v>
      </c>
      <c r="G39" t="str">
        <f t="shared" si="5"/>
        <v>A</v>
      </c>
    </row>
    <row r="40" spans="1:7">
      <c r="A40">
        <v>15</v>
      </c>
      <c r="B40" s="9" t="s">
        <v>62</v>
      </c>
      <c r="C40">
        <v>22</v>
      </c>
      <c r="D40" s="8">
        <f>8+16+22+23.5</f>
        <v>69.5</v>
      </c>
      <c r="E40" s="1">
        <f t="shared" si="3"/>
        <v>51.755319148936174</v>
      </c>
      <c r="F40" s="1">
        <f t="shared" si="4"/>
        <v>73.755319148936167</v>
      </c>
      <c r="G40" t="str">
        <f t="shared" si="5"/>
        <v>A</v>
      </c>
    </row>
    <row r="41" spans="1:7">
      <c r="A41">
        <v>38</v>
      </c>
      <c r="B41" s="9" t="s">
        <v>83</v>
      </c>
      <c r="C41">
        <v>16</v>
      </c>
      <c r="D41" s="8">
        <f>36+8+23.5</f>
        <v>67.5</v>
      </c>
      <c r="E41" s="1">
        <f t="shared" si="3"/>
        <v>50.265957446808514</v>
      </c>
      <c r="F41" s="1">
        <f t="shared" si="4"/>
        <v>66.265957446808514</v>
      </c>
      <c r="G41" t="str">
        <f t="shared" si="5"/>
        <v>B</v>
      </c>
    </row>
    <row r="42" spans="1:7">
      <c r="A42">
        <v>53</v>
      </c>
      <c r="B42" s="9" t="s">
        <v>98</v>
      </c>
      <c r="C42">
        <v>22</v>
      </c>
      <c r="D42" s="8">
        <f>23.5+37+5.5</f>
        <v>66</v>
      </c>
      <c r="E42" s="1">
        <f t="shared" si="3"/>
        <v>49.148936170212764</v>
      </c>
      <c r="F42" s="1">
        <f t="shared" si="4"/>
        <v>71.148936170212764</v>
      </c>
      <c r="G42" t="str">
        <f t="shared" si="5"/>
        <v>A</v>
      </c>
    </row>
    <row r="43" spans="1:7">
      <c r="A43">
        <v>8</v>
      </c>
      <c r="B43" s="9" t="s">
        <v>55</v>
      </c>
      <c r="C43">
        <v>18</v>
      </c>
      <c r="D43" s="8">
        <f>7+11.5+16</f>
        <v>34.5</v>
      </c>
      <c r="E43" s="1">
        <f t="shared" si="3"/>
        <v>25.691489361702128</v>
      </c>
      <c r="F43" s="1">
        <f t="shared" si="4"/>
        <v>43.691489361702125</v>
      </c>
      <c r="G43" t="str">
        <f t="shared" si="5"/>
        <v>D</v>
      </c>
    </row>
    <row r="44" spans="1:7">
      <c r="A44">
        <v>11</v>
      </c>
      <c r="B44" s="9" t="s">
        <v>58</v>
      </c>
      <c r="C44">
        <v>17</v>
      </c>
      <c r="D44" s="8">
        <f>10+18+23+20</f>
        <v>71</v>
      </c>
      <c r="E44" s="1">
        <f t="shared" si="3"/>
        <v>52.872340425531917</v>
      </c>
      <c r="F44" s="1">
        <f t="shared" si="4"/>
        <v>69.872340425531917</v>
      </c>
      <c r="G44" t="str">
        <f t="shared" si="5"/>
        <v>B</v>
      </c>
    </row>
    <row r="45" spans="1:7">
      <c r="A45">
        <v>41</v>
      </c>
      <c r="B45" s="9" t="s">
        <v>86</v>
      </c>
      <c r="C45">
        <v>24</v>
      </c>
      <c r="D45" s="8">
        <f>11+14+38</f>
        <v>63</v>
      </c>
      <c r="E45" s="1">
        <f t="shared" si="3"/>
        <v>46.914893617021278</v>
      </c>
      <c r="F45" s="1">
        <f t="shared" si="4"/>
        <v>70.914893617021278</v>
      </c>
      <c r="G45" t="str">
        <f t="shared" si="5"/>
        <v>A</v>
      </c>
    </row>
    <row r="46" spans="1:7">
      <c r="A46">
        <v>28</v>
      </c>
      <c r="B46" s="9" t="s">
        <v>74</v>
      </c>
      <c r="C46">
        <v>22</v>
      </c>
      <c r="D46" s="8">
        <f>19+23.5+10+14</f>
        <v>66.5</v>
      </c>
      <c r="E46" s="1">
        <f t="shared" si="3"/>
        <v>49.521276595744688</v>
      </c>
      <c r="F46" s="1">
        <f t="shared" si="4"/>
        <v>71.521276595744695</v>
      </c>
      <c r="G46" t="str">
        <f t="shared" si="5"/>
        <v>A</v>
      </c>
    </row>
    <row r="47" spans="1:7">
      <c r="A47">
        <v>10</v>
      </c>
      <c r="B47" s="9" t="s">
        <v>57</v>
      </c>
      <c r="C47">
        <v>21</v>
      </c>
      <c r="D47" s="8">
        <f>15.5+17+4+10</f>
        <v>46.5</v>
      </c>
      <c r="E47" s="1">
        <f t="shared" ref="E47:E70" si="6">D47/94*70</f>
        <v>34.627659574468083</v>
      </c>
      <c r="F47" s="1">
        <f t="shared" ref="F47:F70" si="7">C47+E47</f>
        <v>55.627659574468083</v>
      </c>
      <c r="G47" t="str">
        <f t="shared" ref="G47:G70" si="8">IF(F47&gt;=70,"A",IF(F47&gt;=60,"B",IF(F47&gt;=50,"C",IF(F47&gt;=40,"D","F"))))</f>
        <v>C</v>
      </c>
    </row>
    <row r="48" spans="1:7">
      <c r="A48">
        <v>24</v>
      </c>
      <c r="B48" s="9" t="s">
        <v>69</v>
      </c>
      <c r="C48">
        <v>17</v>
      </c>
      <c r="D48" s="8">
        <f>8+16+23.5+11</f>
        <v>58.5</v>
      </c>
      <c r="E48" s="1">
        <f t="shared" si="6"/>
        <v>43.563829787234042</v>
      </c>
      <c r="F48" s="1">
        <f t="shared" si="7"/>
        <v>60.563829787234042</v>
      </c>
      <c r="G48" t="str">
        <f t="shared" si="8"/>
        <v>B</v>
      </c>
    </row>
    <row r="49" spans="1:7">
      <c r="A49">
        <v>62</v>
      </c>
      <c r="B49" s="9" t="s">
        <v>107</v>
      </c>
      <c r="C49">
        <v>17</v>
      </c>
      <c r="D49" s="8">
        <f>23.5+23+17</f>
        <v>63.5</v>
      </c>
      <c r="E49" s="1">
        <f t="shared" si="6"/>
        <v>47.287234042553187</v>
      </c>
      <c r="F49" s="1">
        <f t="shared" si="7"/>
        <v>64.287234042553195</v>
      </c>
      <c r="G49" t="str">
        <f t="shared" si="8"/>
        <v>B</v>
      </c>
    </row>
    <row r="50" spans="1:7">
      <c r="A50">
        <v>31</v>
      </c>
      <c r="B50" s="9" t="s">
        <v>76</v>
      </c>
      <c r="C50">
        <v>24</v>
      </c>
      <c r="D50" s="8">
        <f>23.5+42+10</f>
        <v>75.5</v>
      </c>
      <c r="E50" s="1">
        <f t="shared" si="6"/>
        <v>56.223404255319153</v>
      </c>
      <c r="F50" s="1">
        <f t="shared" si="7"/>
        <v>80.223404255319153</v>
      </c>
      <c r="G50" t="str">
        <f t="shared" si="8"/>
        <v>A</v>
      </c>
    </row>
    <row r="51" spans="1:7">
      <c r="A51">
        <v>16</v>
      </c>
      <c r="B51" s="9" t="s">
        <v>182</v>
      </c>
      <c r="C51">
        <v>17</v>
      </c>
      <c r="D51" s="8">
        <f>21+22+23.5+10</f>
        <v>76.5</v>
      </c>
      <c r="E51" s="1">
        <f t="shared" si="6"/>
        <v>56.968085106382979</v>
      </c>
      <c r="F51" s="1">
        <f t="shared" si="7"/>
        <v>73.968085106382972</v>
      </c>
      <c r="G51" t="str">
        <f t="shared" si="8"/>
        <v>A</v>
      </c>
    </row>
    <row r="52" spans="1:7">
      <c r="A52">
        <v>27</v>
      </c>
      <c r="B52" s="9" t="s">
        <v>72</v>
      </c>
      <c r="C52">
        <v>16</v>
      </c>
      <c r="D52" s="8">
        <f>23+16+28</f>
        <v>67</v>
      </c>
      <c r="E52" s="1">
        <f t="shared" si="6"/>
        <v>49.893617021276597</v>
      </c>
      <c r="F52" s="1">
        <f t="shared" si="7"/>
        <v>65.893617021276597</v>
      </c>
      <c r="G52" t="str">
        <f t="shared" si="8"/>
        <v>B</v>
      </c>
    </row>
    <row r="53" spans="1:7">
      <c r="A53">
        <v>21</v>
      </c>
      <c r="B53" s="9" t="s">
        <v>67</v>
      </c>
      <c r="C53">
        <v>18</v>
      </c>
      <c r="D53" s="8">
        <f>16+20+46</f>
        <v>82</v>
      </c>
      <c r="E53" s="1">
        <f t="shared" si="6"/>
        <v>61.063829787234042</v>
      </c>
      <c r="F53" s="1">
        <f t="shared" si="7"/>
        <v>79.063829787234042</v>
      </c>
      <c r="G53" t="str">
        <f t="shared" si="8"/>
        <v>A</v>
      </c>
    </row>
    <row r="54" spans="1:7">
      <c r="A54">
        <v>65</v>
      </c>
      <c r="B54" s="9" t="s">
        <v>110</v>
      </c>
      <c r="C54">
        <v>17</v>
      </c>
      <c r="D54" s="8">
        <f>26+46.5</f>
        <v>72.5</v>
      </c>
      <c r="E54" s="1">
        <f t="shared" si="6"/>
        <v>53.98936170212766</v>
      </c>
      <c r="F54" s="1">
        <f t="shared" si="7"/>
        <v>70.989361702127667</v>
      </c>
      <c r="G54" t="str">
        <f t="shared" si="8"/>
        <v>A</v>
      </c>
    </row>
    <row r="55" spans="1:7">
      <c r="A55">
        <v>1</v>
      </c>
      <c r="B55" s="9" t="s">
        <v>48</v>
      </c>
      <c r="C55">
        <v>15</v>
      </c>
      <c r="D55" s="8">
        <f>23.5+19.5+13</f>
        <v>56</v>
      </c>
      <c r="E55" s="1">
        <f t="shared" si="6"/>
        <v>41.702127659574465</v>
      </c>
      <c r="F55" s="1">
        <f t="shared" si="7"/>
        <v>56.702127659574465</v>
      </c>
      <c r="G55" t="str">
        <f t="shared" si="8"/>
        <v>C</v>
      </c>
    </row>
    <row r="56" spans="1:7">
      <c r="A56">
        <v>49</v>
      </c>
      <c r="B56" s="9" t="s">
        <v>94</v>
      </c>
      <c r="C56">
        <v>21</v>
      </c>
      <c r="D56" s="8">
        <f>23.5+17+19+2</f>
        <v>61.5</v>
      </c>
      <c r="E56" s="1">
        <f t="shared" si="6"/>
        <v>45.797872340425535</v>
      </c>
      <c r="F56" s="1">
        <f t="shared" si="7"/>
        <v>66.797872340425528</v>
      </c>
      <c r="G56" t="str">
        <f t="shared" si="8"/>
        <v>B</v>
      </c>
    </row>
    <row r="57" spans="1:7">
      <c r="A57">
        <v>13</v>
      </c>
      <c r="B57" s="9" t="s">
        <v>60</v>
      </c>
      <c r="C57">
        <v>19</v>
      </c>
      <c r="D57" s="8">
        <f>18+6+14+14</f>
        <v>52</v>
      </c>
      <c r="E57" s="1">
        <f t="shared" si="6"/>
        <v>38.723404255319153</v>
      </c>
      <c r="F57" s="1">
        <f t="shared" si="7"/>
        <v>57.723404255319153</v>
      </c>
      <c r="G57" t="str">
        <f t="shared" si="8"/>
        <v>C</v>
      </c>
    </row>
    <row r="58" spans="1:7">
      <c r="A58">
        <v>44</v>
      </c>
      <c r="B58" s="9" t="s">
        <v>89</v>
      </c>
      <c r="C58">
        <v>22</v>
      </c>
      <c r="D58" s="8">
        <f>3+32+22</f>
        <v>57</v>
      </c>
      <c r="E58" s="1">
        <f t="shared" si="6"/>
        <v>42.446808510638299</v>
      </c>
      <c r="F58" s="1">
        <f t="shared" si="7"/>
        <v>64.446808510638306</v>
      </c>
      <c r="G58" t="str">
        <f t="shared" si="8"/>
        <v>B</v>
      </c>
    </row>
    <row r="59" spans="1:7">
      <c r="A59">
        <v>6</v>
      </c>
      <c r="B59" s="9" t="s">
        <v>53</v>
      </c>
      <c r="C59">
        <v>17</v>
      </c>
      <c r="D59" s="8">
        <f>50</f>
        <v>50</v>
      </c>
      <c r="E59" s="1">
        <f t="shared" si="6"/>
        <v>37.234042553191486</v>
      </c>
      <c r="F59" s="1">
        <f t="shared" si="7"/>
        <v>54.234042553191486</v>
      </c>
      <c r="G59" t="str">
        <f t="shared" si="8"/>
        <v>C</v>
      </c>
    </row>
    <row r="60" spans="1:7">
      <c r="A60">
        <v>55</v>
      </c>
      <c r="B60" s="9" t="s">
        <v>100</v>
      </c>
      <c r="C60">
        <v>15</v>
      </c>
      <c r="D60" s="8">
        <f>4+46.5+19</f>
        <v>69.5</v>
      </c>
      <c r="E60" s="1">
        <f t="shared" si="6"/>
        <v>51.755319148936174</v>
      </c>
      <c r="F60" s="1">
        <f t="shared" si="7"/>
        <v>66.755319148936167</v>
      </c>
      <c r="G60" t="str">
        <f t="shared" si="8"/>
        <v>B</v>
      </c>
    </row>
    <row r="61" spans="1:7">
      <c r="A61">
        <v>52</v>
      </c>
      <c r="B61" s="9" t="s">
        <v>97</v>
      </c>
      <c r="C61">
        <v>19</v>
      </c>
      <c r="D61" s="8">
        <f>22+23.5+20</f>
        <v>65.5</v>
      </c>
      <c r="E61" s="1">
        <f t="shared" si="6"/>
        <v>48.776595744680847</v>
      </c>
      <c r="F61" s="1">
        <f t="shared" si="7"/>
        <v>67.776595744680847</v>
      </c>
      <c r="G61" t="str">
        <f t="shared" si="8"/>
        <v>B</v>
      </c>
    </row>
    <row r="62" spans="1:7">
      <c r="A62">
        <v>3</v>
      </c>
      <c r="B62" s="9" t="s">
        <v>52</v>
      </c>
      <c r="C62">
        <v>24</v>
      </c>
      <c r="D62" s="8">
        <f>15+22+10+23.5</f>
        <v>70.5</v>
      </c>
      <c r="E62" s="1">
        <f t="shared" si="6"/>
        <v>52.5</v>
      </c>
      <c r="F62" s="1">
        <f t="shared" si="7"/>
        <v>76.5</v>
      </c>
      <c r="G62" t="str">
        <f t="shared" si="8"/>
        <v>A</v>
      </c>
    </row>
    <row r="63" spans="1:7">
      <c r="A63">
        <v>7</v>
      </c>
      <c r="B63" s="9" t="s">
        <v>54</v>
      </c>
      <c r="C63">
        <v>17</v>
      </c>
      <c r="D63" s="8">
        <f>23+2+18+9.5</f>
        <v>52.5</v>
      </c>
      <c r="E63" s="1">
        <f t="shared" si="6"/>
        <v>39.095744680851062</v>
      </c>
      <c r="F63" s="1">
        <f t="shared" si="7"/>
        <v>56.095744680851062</v>
      </c>
      <c r="G63" t="str">
        <f t="shared" si="8"/>
        <v>C</v>
      </c>
    </row>
    <row r="64" spans="1:7">
      <c r="A64">
        <v>19</v>
      </c>
      <c r="B64" s="9" t="s">
        <v>65</v>
      </c>
      <c r="C64">
        <v>15</v>
      </c>
      <c r="D64" s="8">
        <f>23.5+9+16+23</f>
        <v>71.5</v>
      </c>
      <c r="E64" s="1">
        <f t="shared" si="6"/>
        <v>53.244680851063826</v>
      </c>
      <c r="F64" s="1">
        <f t="shared" si="7"/>
        <v>68.244680851063833</v>
      </c>
      <c r="G64" t="str">
        <f t="shared" si="8"/>
        <v>B</v>
      </c>
    </row>
    <row r="65" spans="1:7">
      <c r="A65">
        <v>34</v>
      </c>
      <c r="B65" s="9" t="s">
        <v>79</v>
      </c>
      <c r="C65">
        <v>23</v>
      </c>
      <c r="D65" s="8">
        <f>24+23.5</f>
        <v>47.5</v>
      </c>
      <c r="E65" s="1">
        <f t="shared" si="6"/>
        <v>35.372340425531917</v>
      </c>
      <c r="F65" s="1">
        <f t="shared" si="7"/>
        <v>58.372340425531917</v>
      </c>
      <c r="G65" t="str">
        <f t="shared" si="8"/>
        <v>C</v>
      </c>
    </row>
    <row r="66" spans="1:7">
      <c r="A66">
        <v>23</v>
      </c>
      <c r="B66" s="9" t="s">
        <v>114</v>
      </c>
      <c r="C66">
        <v>19</v>
      </c>
      <c r="D66" s="8">
        <f>12+13+46.5</f>
        <v>71.5</v>
      </c>
      <c r="E66" s="1">
        <f t="shared" si="6"/>
        <v>53.244680851063826</v>
      </c>
      <c r="F66" s="1">
        <f t="shared" si="7"/>
        <v>72.244680851063833</v>
      </c>
      <c r="G66" t="str">
        <f t="shared" si="8"/>
        <v>A</v>
      </c>
    </row>
    <row r="67" spans="1:7">
      <c r="A67">
        <v>57</v>
      </c>
      <c r="B67" s="9" t="s">
        <v>102</v>
      </c>
      <c r="C67">
        <v>19</v>
      </c>
      <c r="D67" s="8">
        <f>22+5+23.5+6</f>
        <v>56.5</v>
      </c>
      <c r="E67" s="1">
        <f t="shared" si="6"/>
        <v>42.074468085106382</v>
      </c>
      <c r="F67" s="1">
        <f t="shared" si="7"/>
        <v>61.074468085106382</v>
      </c>
      <c r="G67" t="str">
        <f t="shared" si="8"/>
        <v>B</v>
      </c>
    </row>
    <row r="68" spans="1:7">
      <c r="A68">
        <v>5</v>
      </c>
      <c r="B68" s="9" t="s">
        <v>184</v>
      </c>
      <c r="C68">
        <v>19</v>
      </c>
      <c r="D68" s="8">
        <f>49</f>
        <v>49</v>
      </c>
      <c r="E68" s="1">
        <f t="shared" si="6"/>
        <v>36.48936170212766</v>
      </c>
      <c r="F68" s="1">
        <f t="shared" si="7"/>
        <v>55.48936170212766</v>
      </c>
      <c r="G68" t="str">
        <f t="shared" si="8"/>
        <v>C</v>
      </c>
    </row>
    <row r="69" spans="1:7">
      <c r="A69">
        <v>30</v>
      </c>
      <c r="B69" s="9" t="s">
        <v>75</v>
      </c>
      <c r="C69">
        <v>17</v>
      </c>
      <c r="D69" s="8">
        <f>21+16+26</f>
        <v>63</v>
      </c>
      <c r="E69" s="1">
        <f t="shared" si="6"/>
        <v>46.914893617021278</v>
      </c>
      <c r="F69" s="1">
        <f t="shared" si="7"/>
        <v>63.914893617021278</v>
      </c>
      <c r="G69" t="str">
        <f t="shared" si="8"/>
        <v>B</v>
      </c>
    </row>
    <row r="70" spans="1:7">
      <c r="A70">
        <v>29</v>
      </c>
      <c r="B70" s="9" t="s">
        <v>73</v>
      </c>
      <c r="C70">
        <v>18</v>
      </c>
      <c r="D70" s="8">
        <f>19+16+30</f>
        <v>65</v>
      </c>
      <c r="E70" s="1">
        <f t="shared" si="6"/>
        <v>48.404255319148938</v>
      </c>
      <c r="F70" s="1">
        <f t="shared" si="7"/>
        <v>66.404255319148945</v>
      </c>
      <c r="G70" t="str">
        <f t="shared" si="8"/>
        <v>B</v>
      </c>
    </row>
  </sheetData>
  <sortState ref="A2:G70">
    <sortCondition ref="B2:B7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H67"/>
  <sheetViews>
    <sheetView workbookViewId="0">
      <selection activeCell="H10" sqref="H10"/>
    </sheetView>
  </sheetViews>
  <sheetFormatPr defaultRowHeight="15"/>
  <cols>
    <col min="2" max="2" width="18.5703125" customWidth="1"/>
    <col min="4" max="4" width="12.5703125" customWidth="1"/>
    <col min="5" max="5" width="11.710937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>
      <c r="A2">
        <v>57</v>
      </c>
      <c r="B2" s="5" t="s">
        <v>170</v>
      </c>
      <c r="C2">
        <v>11</v>
      </c>
      <c r="D2" s="1">
        <f>22+19+18</f>
        <v>59</v>
      </c>
      <c r="E2">
        <f t="shared" ref="E2:E33" si="0">C2+D2</f>
        <v>70</v>
      </c>
      <c r="F2" t="str">
        <f t="shared" ref="F2:F33" si="1">IF(E2&gt;=70,"A",IF(E2&gt;=60,"B",IF(E2&gt;=50,"C",IF(E2&gt;=40,"D","F"))))</f>
        <v>A</v>
      </c>
    </row>
    <row r="3" spans="1:8">
      <c r="A3">
        <v>36</v>
      </c>
      <c r="B3" s="5" t="s">
        <v>150</v>
      </c>
      <c r="C3">
        <v>12</v>
      </c>
      <c r="D3" s="1">
        <v>35</v>
      </c>
      <c r="E3">
        <f t="shared" si="0"/>
        <v>47</v>
      </c>
      <c r="F3" t="str">
        <f t="shared" si="1"/>
        <v>D</v>
      </c>
      <c r="G3" s="2" t="s">
        <v>4</v>
      </c>
      <c r="H3" s="2" t="s">
        <v>25</v>
      </c>
    </row>
    <row r="4" spans="1:8">
      <c r="A4">
        <v>18</v>
      </c>
      <c r="B4" s="5" t="s">
        <v>132</v>
      </c>
      <c r="C4">
        <v>13</v>
      </c>
      <c r="D4" s="1">
        <v>46</v>
      </c>
      <c r="E4">
        <f t="shared" si="0"/>
        <v>59</v>
      </c>
      <c r="F4" t="str">
        <f t="shared" si="1"/>
        <v>C</v>
      </c>
      <c r="G4" t="s">
        <v>26</v>
      </c>
      <c r="H4">
        <f>COUNTIF($F$2:$F$67,G4)</f>
        <v>8</v>
      </c>
    </row>
    <row r="5" spans="1:8">
      <c r="A5">
        <v>53</v>
      </c>
      <c r="B5" s="5" t="s">
        <v>166</v>
      </c>
      <c r="C5">
        <v>14</v>
      </c>
      <c r="D5" s="1">
        <v>53</v>
      </c>
      <c r="E5">
        <f t="shared" si="0"/>
        <v>67</v>
      </c>
      <c r="F5" t="str">
        <f t="shared" si="1"/>
        <v>B</v>
      </c>
      <c r="G5" t="s">
        <v>27</v>
      </c>
      <c r="H5">
        <f>COUNTIF($F$2:$F$67,G5)</f>
        <v>28</v>
      </c>
    </row>
    <row r="6" spans="1:8">
      <c r="A6">
        <v>55</v>
      </c>
      <c r="B6" s="5" t="s">
        <v>168</v>
      </c>
      <c r="C6">
        <v>12</v>
      </c>
      <c r="D6" s="1">
        <v>48</v>
      </c>
      <c r="E6">
        <f t="shared" si="0"/>
        <v>60</v>
      </c>
      <c r="F6" t="str">
        <f t="shared" si="1"/>
        <v>B</v>
      </c>
      <c r="G6" t="s">
        <v>28</v>
      </c>
      <c r="H6">
        <f>COUNTIF($F$2:$F$67,G6)</f>
        <v>23</v>
      </c>
    </row>
    <row r="7" spans="1:8">
      <c r="A7">
        <v>24</v>
      </c>
      <c r="B7" s="5" t="s">
        <v>138</v>
      </c>
      <c r="C7">
        <v>10</v>
      </c>
      <c r="D7" s="1">
        <f>21+18+16</f>
        <v>55</v>
      </c>
      <c r="E7">
        <f t="shared" si="0"/>
        <v>65</v>
      </c>
      <c r="F7" t="str">
        <f t="shared" si="1"/>
        <v>B</v>
      </c>
      <c r="G7" t="s">
        <v>29</v>
      </c>
      <c r="H7">
        <f>COUNTIF($F$2:$F$67,G7)</f>
        <v>7</v>
      </c>
    </row>
    <row r="8" spans="1:8">
      <c r="A8">
        <v>56</v>
      </c>
      <c r="B8" s="5" t="s">
        <v>169</v>
      </c>
      <c r="C8">
        <v>9</v>
      </c>
      <c r="D8" s="1">
        <v>55</v>
      </c>
      <c r="E8">
        <f t="shared" si="0"/>
        <v>64</v>
      </c>
      <c r="F8" t="str">
        <f t="shared" si="1"/>
        <v>B</v>
      </c>
      <c r="G8" t="s">
        <v>47</v>
      </c>
      <c r="H8">
        <f>COUNTIF($F$2:$F$67,G8)</f>
        <v>0</v>
      </c>
    </row>
    <row r="9" spans="1:8">
      <c r="A9">
        <v>27</v>
      </c>
      <c r="B9" s="5" t="s">
        <v>141</v>
      </c>
      <c r="C9">
        <v>12</v>
      </c>
      <c r="D9" s="1">
        <v>47</v>
      </c>
      <c r="E9">
        <f t="shared" si="0"/>
        <v>59</v>
      </c>
      <c r="F9" t="str">
        <f t="shared" si="1"/>
        <v>C</v>
      </c>
      <c r="H9">
        <f>SUM(H4:H8)</f>
        <v>66</v>
      </c>
    </row>
    <row r="10" spans="1:8">
      <c r="A10">
        <v>8</v>
      </c>
      <c r="B10" s="5" t="s">
        <v>123</v>
      </c>
      <c r="C10">
        <v>15</v>
      </c>
      <c r="D10">
        <v>40</v>
      </c>
      <c r="E10">
        <f t="shared" si="0"/>
        <v>55</v>
      </c>
      <c r="F10" t="str">
        <f t="shared" si="1"/>
        <v>C</v>
      </c>
    </row>
    <row r="11" spans="1:8">
      <c r="A11">
        <v>6</v>
      </c>
      <c r="B11" s="5" t="s">
        <v>121</v>
      </c>
      <c r="C11">
        <v>11</v>
      </c>
      <c r="D11">
        <v>41</v>
      </c>
      <c r="E11">
        <f t="shared" si="0"/>
        <v>52</v>
      </c>
      <c r="F11" t="str">
        <f t="shared" si="1"/>
        <v>C</v>
      </c>
    </row>
    <row r="12" spans="1:8">
      <c r="A12">
        <v>63</v>
      </c>
      <c r="B12" s="6" t="s">
        <v>176</v>
      </c>
      <c r="C12">
        <v>14</v>
      </c>
      <c r="D12" s="1">
        <v>59</v>
      </c>
      <c r="E12">
        <f t="shared" si="0"/>
        <v>73</v>
      </c>
      <c r="F12" t="str">
        <f t="shared" si="1"/>
        <v>A</v>
      </c>
    </row>
    <row r="13" spans="1:8">
      <c r="A13">
        <v>5</v>
      </c>
      <c r="B13" s="5" t="s">
        <v>120</v>
      </c>
      <c r="C13">
        <v>12</v>
      </c>
      <c r="D13">
        <v>36</v>
      </c>
      <c r="E13">
        <f t="shared" si="0"/>
        <v>48</v>
      </c>
      <c r="F13" t="str">
        <f t="shared" si="1"/>
        <v>D</v>
      </c>
    </row>
    <row r="14" spans="1:8">
      <c r="A14">
        <v>15</v>
      </c>
      <c r="B14" s="5" t="s">
        <v>130</v>
      </c>
      <c r="C14">
        <v>13</v>
      </c>
      <c r="D14">
        <v>47</v>
      </c>
      <c r="E14">
        <f t="shared" si="0"/>
        <v>60</v>
      </c>
      <c r="F14" t="str">
        <f t="shared" si="1"/>
        <v>B</v>
      </c>
    </row>
    <row r="15" spans="1:8">
      <c r="A15">
        <v>4</v>
      </c>
      <c r="B15" s="5" t="s">
        <v>119</v>
      </c>
      <c r="C15">
        <v>11</v>
      </c>
      <c r="D15">
        <v>38</v>
      </c>
      <c r="E15">
        <f t="shared" si="0"/>
        <v>49</v>
      </c>
      <c r="F15" t="str">
        <f t="shared" si="1"/>
        <v>D</v>
      </c>
    </row>
    <row r="16" spans="1:8">
      <c r="A16">
        <v>12</v>
      </c>
      <c r="B16" s="5" t="s">
        <v>127</v>
      </c>
      <c r="C16">
        <v>9</v>
      </c>
      <c r="D16">
        <v>58</v>
      </c>
      <c r="E16">
        <f t="shared" si="0"/>
        <v>67</v>
      </c>
      <c r="F16" t="str">
        <f t="shared" si="1"/>
        <v>B</v>
      </c>
    </row>
    <row r="17" spans="1:6">
      <c r="A17">
        <v>49</v>
      </c>
      <c r="B17" s="5" t="s">
        <v>162</v>
      </c>
      <c r="C17">
        <v>9</v>
      </c>
      <c r="D17" s="1">
        <v>41</v>
      </c>
      <c r="E17">
        <f t="shared" si="0"/>
        <v>50</v>
      </c>
      <c r="F17" t="str">
        <f t="shared" si="1"/>
        <v>C</v>
      </c>
    </row>
    <row r="18" spans="1:6">
      <c r="A18">
        <v>26</v>
      </c>
      <c r="B18" s="5" t="s">
        <v>140</v>
      </c>
      <c r="C18">
        <v>9</v>
      </c>
      <c r="D18" s="1">
        <v>53</v>
      </c>
      <c r="E18">
        <f t="shared" si="0"/>
        <v>62</v>
      </c>
      <c r="F18" t="str">
        <f t="shared" si="1"/>
        <v>B</v>
      </c>
    </row>
    <row r="19" spans="1:6">
      <c r="A19">
        <v>25</v>
      </c>
      <c r="B19" s="5" t="s">
        <v>139</v>
      </c>
      <c r="C19">
        <v>8</v>
      </c>
      <c r="D19" s="1">
        <v>35</v>
      </c>
      <c r="E19">
        <f t="shared" si="0"/>
        <v>43</v>
      </c>
      <c r="F19" t="str">
        <f t="shared" si="1"/>
        <v>D</v>
      </c>
    </row>
    <row r="20" spans="1:6">
      <c r="A20">
        <v>46</v>
      </c>
      <c r="B20" s="5" t="s">
        <v>159</v>
      </c>
      <c r="C20">
        <v>9</v>
      </c>
      <c r="D20" s="1">
        <v>43</v>
      </c>
      <c r="E20">
        <f t="shared" si="0"/>
        <v>52</v>
      </c>
      <c r="F20" t="str">
        <f t="shared" si="1"/>
        <v>C</v>
      </c>
    </row>
    <row r="21" spans="1:6">
      <c r="A21">
        <v>52</v>
      </c>
      <c r="B21" s="5" t="s">
        <v>165</v>
      </c>
      <c r="C21">
        <v>11</v>
      </c>
      <c r="D21" s="1">
        <v>54</v>
      </c>
      <c r="E21">
        <f t="shared" si="0"/>
        <v>65</v>
      </c>
      <c r="F21" t="str">
        <f t="shared" si="1"/>
        <v>B</v>
      </c>
    </row>
    <row r="22" spans="1:6">
      <c r="A22">
        <v>38</v>
      </c>
      <c r="B22" s="5" t="s">
        <v>152</v>
      </c>
      <c r="C22">
        <v>12</v>
      </c>
      <c r="D22" s="1">
        <f>23+18+13</f>
        <v>54</v>
      </c>
      <c r="E22">
        <f t="shared" si="0"/>
        <v>66</v>
      </c>
      <c r="F22" t="str">
        <f t="shared" si="1"/>
        <v>B</v>
      </c>
    </row>
    <row r="23" spans="1:6">
      <c r="A23">
        <v>54</v>
      </c>
      <c r="B23" s="5" t="s">
        <v>167</v>
      </c>
      <c r="C23">
        <v>14</v>
      </c>
      <c r="D23" s="1">
        <v>54</v>
      </c>
      <c r="E23">
        <f t="shared" si="0"/>
        <v>68</v>
      </c>
      <c r="F23" t="str">
        <f t="shared" si="1"/>
        <v>B</v>
      </c>
    </row>
    <row r="24" spans="1:6">
      <c r="A24">
        <v>62</v>
      </c>
      <c r="B24" s="5" t="s">
        <v>175</v>
      </c>
      <c r="C24">
        <v>8</v>
      </c>
      <c r="D24" s="1">
        <v>55</v>
      </c>
      <c r="E24">
        <f t="shared" si="0"/>
        <v>63</v>
      </c>
      <c r="F24" t="str">
        <f t="shared" si="1"/>
        <v>B</v>
      </c>
    </row>
    <row r="25" spans="1:6">
      <c r="A25">
        <v>29</v>
      </c>
      <c r="B25" s="5" t="s">
        <v>143</v>
      </c>
      <c r="C25">
        <v>10</v>
      </c>
      <c r="D25" s="1">
        <v>49</v>
      </c>
      <c r="E25">
        <f t="shared" si="0"/>
        <v>59</v>
      </c>
      <c r="F25" t="str">
        <f t="shared" si="1"/>
        <v>C</v>
      </c>
    </row>
    <row r="26" spans="1:6">
      <c r="A26">
        <v>34</v>
      </c>
      <c r="B26" s="5" t="s">
        <v>148</v>
      </c>
      <c r="C26">
        <v>13</v>
      </c>
      <c r="D26" s="1">
        <v>64</v>
      </c>
      <c r="E26">
        <f t="shared" si="0"/>
        <v>77</v>
      </c>
      <c r="F26" t="str">
        <f t="shared" si="1"/>
        <v>A</v>
      </c>
    </row>
    <row r="27" spans="1:6">
      <c r="A27">
        <v>47</v>
      </c>
      <c r="B27" s="5" t="s">
        <v>160</v>
      </c>
      <c r="C27">
        <v>8</v>
      </c>
      <c r="D27" s="1">
        <v>54</v>
      </c>
      <c r="E27">
        <f t="shared" si="0"/>
        <v>62</v>
      </c>
      <c r="F27" t="str">
        <f t="shared" si="1"/>
        <v>B</v>
      </c>
    </row>
    <row r="28" spans="1:6">
      <c r="A28">
        <v>33</v>
      </c>
      <c r="B28" s="5" t="s">
        <v>147</v>
      </c>
      <c r="C28">
        <v>14</v>
      </c>
      <c r="D28" s="1">
        <f>23+15+18</f>
        <v>56</v>
      </c>
      <c r="E28">
        <f t="shared" si="0"/>
        <v>70</v>
      </c>
      <c r="F28" t="str">
        <f t="shared" si="1"/>
        <v>A</v>
      </c>
    </row>
    <row r="29" spans="1:6">
      <c r="A29">
        <v>9</v>
      </c>
      <c r="B29" s="5" t="s">
        <v>124</v>
      </c>
      <c r="C29">
        <v>10</v>
      </c>
      <c r="D29">
        <f>22+18+13</f>
        <v>53</v>
      </c>
      <c r="E29">
        <f t="shared" si="0"/>
        <v>63</v>
      </c>
      <c r="F29" t="str">
        <f t="shared" si="1"/>
        <v>B</v>
      </c>
    </row>
    <row r="30" spans="1:6">
      <c r="A30">
        <v>37</v>
      </c>
      <c r="B30" s="5" t="s">
        <v>151</v>
      </c>
      <c r="C30">
        <v>9</v>
      </c>
      <c r="D30" s="1">
        <v>55</v>
      </c>
      <c r="E30">
        <f t="shared" si="0"/>
        <v>64</v>
      </c>
      <c r="F30" t="str">
        <f t="shared" si="1"/>
        <v>B</v>
      </c>
    </row>
    <row r="31" spans="1:6">
      <c r="A31">
        <v>1</v>
      </c>
      <c r="B31" s="5" t="s">
        <v>116</v>
      </c>
      <c r="C31">
        <v>10</v>
      </c>
      <c r="D31">
        <v>65</v>
      </c>
      <c r="E31">
        <f t="shared" si="0"/>
        <v>75</v>
      </c>
      <c r="F31" t="str">
        <f t="shared" si="1"/>
        <v>A</v>
      </c>
    </row>
    <row r="32" spans="1:6">
      <c r="A32">
        <v>66</v>
      </c>
      <c r="B32" s="5" t="s">
        <v>179</v>
      </c>
      <c r="C32">
        <v>15</v>
      </c>
      <c r="D32" s="1">
        <v>58</v>
      </c>
      <c r="E32">
        <f t="shared" si="0"/>
        <v>73</v>
      </c>
      <c r="F32" t="str">
        <f t="shared" si="1"/>
        <v>A</v>
      </c>
    </row>
    <row r="33" spans="1:6">
      <c r="A33">
        <v>31</v>
      </c>
      <c r="B33" s="5" t="s">
        <v>145</v>
      </c>
      <c r="C33">
        <v>9</v>
      </c>
      <c r="D33" s="1">
        <v>57</v>
      </c>
      <c r="E33">
        <f t="shared" si="0"/>
        <v>66</v>
      </c>
      <c r="F33" t="str">
        <f t="shared" si="1"/>
        <v>B</v>
      </c>
    </row>
    <row r="34" spans="1:6">
      <c r="A34">
        <v>2</v>
      </c>
      <c r="B34" s="5" t="s">
        <v>117</v>
      </c>
      <c r="C34">
        <v>9</v>
      </c>
      <c r="D34">
        <v>37</v>
      </c>
      <c r="E34">
        <f t="shared" ref="E34:E65" si="2">C34+D34</f>
        <v>46</v>
      </c>
      <c r="F34" t="str">
        <f t="shared" ref="F34:F65" si="3">IF(E34&gt;=70,"A",IF(E34&gt;=60,"B",IF(E34&gt;=50,"C",IF(E34&gt;=40,"D","F"))))</f>
        <v>D</v>
      </c>
    </row>
    <row r="35" spans="1:6">
      <c r="A35">
        <v>40</v>
      </c>
      <c r="B35" s="5" t="s">
        <v>154</v>
      </c>
      <c r="C35">
        <v>9</v>
      </c>
      <c r="D35" s="1">
        <v>52</v>
      </c>
      <c r="E35">
        <f t="shared" si="2"/>
        <v>61</v>
      </c>
      <c r="F35" t="str">
        <f t="shared" si="3"/>
        <v>B</v>
      </c>
    </row>
    <row r="36" spans="1:6">
      <c r="A36">
        <v>19</v>
      </c>
      <c r="B36" s="5" t="s">
        <v>133</v>
      </c>
      <c r="C36">
        <v>12</v>
      </c>
      <c r="D36" s="1">
        <v>46</v>
      </c>
      <c r="E36">
        <f t="shared" si="2"/>
        <v>58</v>
      </c>
      <c r="F36" t="str">
        <f t="shared" si="3"/>
        <v>C</v>
      </c>
    </row>
    <row r="37" spans="1:6">
      <c r="A37">
        <v>35</v>
      </c>
      <c r="B37" s="5" t="s">
        <v>149</v>
      </c>
      <c r="C37">
        <v>10</v>
      </c>
      <c r="D37" s="1">
        <f>23+19+12</f>
        <v>54</v>
      </c>
      <c r="E37">
        <f t="shared" si="2"/>
        <v>64</v>
      </c>
      <c r="F37" t="str">
        <f t="shared" si="3"/>
        <v>B</v>
      </c>
    </row>
    <row r="38" spans="1:6">
      <c r="A38">
        <v>23</v>
      </c>
      <c r="B38" s="5" t="s">
        <v>137</v>
      </c>
      <c r="C38">
        <v>12</v>
      </c>
      <c r="D38" s="1">
        <v>46</v>
      </c>
      <c r="E38">
        <f t="shared" si="2"/>
        <v>58</v>
      </c>
      <c r="F38" t="str">
        <f t="shared" si="3"/>
        <v>C</v>
      </c>
    </row>
    <row r="39" spans="1:6">
      <c r="A39">
        <v>60</v>
      </c>
      <c r="B39" s="5" t="s">
        <v>173</v>
      </c>
      <c r="C39">
        <v>8</v>
      </c>
      <c r="D39" s="1">
        <v>46</v>
      </c>
      <c r="E39">
        <f t="shared" si="2"/>
        <v>54</v>
      </c>
      <c r="F39" t="str">
        <f t="shared" si="3"/>
        <v>C</v>
      </c>
    </row>
    <row r="40" spans="1:6">
      <c r="A40">
        <v>65</v>
      </c>
      <c r="B40" s="5" t="s">
        <v>178</v>
      </c>
      <c r="C40">
        <v>9</v>
      </c>
      <c r="D40" s="1">
        <v>50</v>
      </c>
      <c r="E40">
        <f t="shared" si="2"/>
        <v>59</v>
      </c>
      <c r="F40" t="str">
        <f t="shared" si="3"/>
        <v>C</v>
      </c>
    </row>
    <row r="41" spans="1:6">
      <c r="A41">
        <v>10</v>
      </c>
      <c r="B41" s="5" t="s">
        <v>125</v>
      </c>
      <c r="C41">
        <v>10</v>
      </c>
      <c r="D41">
        <v>52</v>
      </c>
      <c r="E41">
        <f t="shared" si="2"/>
        <v>62</v>
      </c>
      <c r="F41" t="str">
        <f t="shared" si="3"/>
        <v>B</v>
      </c>
    </row>
    <row r="42" spans="1:6">
      <c r="A42">
        <v>61</v>
      </c>
      <c r="B42" s="5" t="s">
        <v>174</v>
      </c>
      <c r="C42">
        <v>11</v>
      </c>
      <c r="D42" s="1">
        <v>57</v>
      </c>
      <c r="E42">
        <f t="shared" si="2"/>
        <v>68</v>
      </c>
      <c r="F42" t="str">
        <f t="shared" si="3"/>
        <v>B</v>
      </c>
    </row>
    <row r="43" spans="1:6">
      <c r="A43">
        <v>11</v>
      </c>
      <c r="B43" s="5" t="s">
        <v>126</v>
      </c>
      <c r="C43">
        <v>11</v>
      </c>
      <c r="D43">
        <v>48</v>
      </c>
      <c r="E43">
        <f t="shared" si="2"/>
        <v>59</v>
      </c>
      <c r="F43" t="str">
        <f t="shared" si="3"/>
        <v>C</v>
      </c>
    </row>
    <row r="44" spans="1:6">
      <c r="A44">
        <v>51</v>
      </c>
      <c r="B44" s="5" t="s">
        <v>164</v>
      </c>
      <c r="C44">
        <v>8</v>
      </c>
      <c r="D44" s="1">
        <v>49</v>
      </c>
      <c r="E44">
        <f t="shared" si="2"/>
        <v>57</v>
      </c>
      <c r="F44" t="str">
        <f t="shared" si="3"/>
        <v>C</v>
      </c>
    </row>
    <row r="45" spans="1:6">
      <c r="A45">
        <v>64</v>
      </c>
      <c r="B45" s="6" t="s">
        <v>177</v>
      </c>
      <c r="C45">
        <v>14</v>
      </c>
      <c r="D45" s="1">
        <v>44</v>
      </c>
      <c r="E45">
        <f t="shared" si="2"/>
        <v>58</v>
      </c>
      <c r="F45" t="str">
        <f t="shared" si="3"/>
        <v>C</v>
      </c>
    </row>
    <row r="46" spans="1:6">
      <c r="A46">
        <v>42</v>
      </c>
      <c r="B46" s="5" t="s">
        <v>156</v>
      </c>
      <c r="C46">
        <v>7</v>
      </c>
      <c r="D46" s="1">
        <v>50</v>
      </c>
      <c r="E46">
        <f t="shared" si="2"/>
        <v>57</v>
      </c>
      <c r="F46" t="str">
        <f t="shared" si="3"/>
        <v>C</v>
      </c>
    </row>
    <row r="47" spans="1:6">
      <c r="A47">
        <v>20</v>
      </c>
      <c r="B47" s="5" t="s">
        <v>134</v>
      </c>
      <c r="C47">
        <v>9</v>
      </c>
      <c r="D47" s="1">
        <v>56</v>
      </c>
      <c r="E47">
        <f t="shared" si="2"/>
        <v>65</v>
      </c>
      <c r="F47" t="str">
        <f t="shared" si="3"/>
        <v>B</v>
      </c>
    </row>
    <row r="48" spans="1:6">
      <c r="A48">
        <v>59</v>
      </c>
      <c r="B48" s="5" t="s">
        <v>172</v>
      </c>
      <c r="C48">
        <v>12</v>
      </c>
      <c r="D48" s="1">
        <f>22+25</f>
        <v>47</v>
      </c>
      <c r="E48">
        <f t="shared" si="2"/>
        <v>59</v>
      </c>
      <c r="F48" t="str">
        <f t="shared" si="3"/>
        <v>C</v>
      </c>
    </row>
    <row r="49" spans="1:6">
      <c r="A49">
        <v>44</v>
      </c>
      <c r="B49" s="5" t="s">
        <v>158</v>
      </c>
      <c r="C49">
        <v>11</v>
      </c>
      <c r="D49" s="1">
        <v>64</v>
      </c>
      <c r="E49">
        <f t="shared" si="2"/>
        <v>75</v>
      </c>
      <c r="F49" t="str">
        <f t="shared" si="3"/>
        <v>A</v>
      </c>
    </row>
    <row r="50" spans="1:6">
      <c r="A50">
        <v>43</v>
      </c>
      <c r="B50" s="5" t="s">
        <v>157</v>
      </c>
      <c r="C50">
        <v>11</v>
      </c>
      <c r="D50" s="1">
        <v>57</v>
      </c>
      <c r="E50">
        <f t="shared" si="2"/>
        <v>68</v>
      </c>
      <c r="F50" t="str">
        <f t="shared" si="3"/>
        <v>B</v>
      </c>
    </row>
    <row r="51" spans="1:6">
      <c r="A51">
        <v>22</v>
      </c>
      <c r="B51" s="5" t="s">
        <v>136</v>
      </c>
      <c r="C51">
        <v>14</v>
      </c>
      <c r="D51" s="1">
        <v>46</v>
      </c>
      <c r="E51">
        <f t="shared" si="2"/>
        <v>60</v>
      </c>
      <c r="F51" t="str">
        <f t="shared" si="3"/>
        <v>B</v>
      </c>
    </row>
    <row r="52" spans="1:6">
      <c r="A52">
        <v>48</v>
      </c>
      <c r="B52" s="5" t="s">
        <v>161</v>
      </c>
      <c r="C52">
        <v>12</v>
      </c>
      <c r="D52" s="1">
        <f>21+10+16</f>
        <v>47</v>
      </c>
      <c r="E52">
        <f t="shared" si="2"/>
        <v>59</v>
      </c>
      <c r="F52" t="str">
        <f t="shared" si="3"/>
        <v>C</v>
      </c>
    </row>
    <row r="53" spans="1:6">
      <c r="A53">
        <v>41</v>
      </c>
      <c r="B53" s="5" t="s">
        <v>155</v>
      </c>
      <c r="C53">
        <v>9</v>
      </c>
      <c r="D53" s="1">
        <f>23+20+19</f>
        <v>62</v>
      </c>
      <c r="E53">
        <f t="shared" si="2"/>
        <v>71</v>
      </c>
      <c r="F53" t="str">
        <f t="shared" si="3"/>
        <v>A</v>
      </c>
    </row>
    <row r="54" spans="1:6">
      <c r="A54">
        <v>3</v>
      </c>
      <c r="B54" s="5" t="s">
        <v>118</v>
      </c>
      <c r="C54">
        <v>8</v>
      </c>
      <c r="D54">
        <v>41</v>
      </c>
      <c r="E54">
        <f t="shared" si="2"/>
        <v>49</v>
      </c>
      <c r="F54" t="str">
        <f t="shared" si="3"/>
        <v>D</v>
      </c>
    </row>
    <row r="55" spans="1:6">
      <c r="A55">
        <v>32</v>
      </c>
      <c r="B55" s="5" t="s">
        <v>146</v>
      </c>
      <c r="C55">
        <v>8</v>
      </c>
      <c r="D55" s="1">
        <v>44</v>
      </c>
      <c r="E55">
        <f t="shared" si="2"/>
        <v>52</v>
      </c>
      <c r="F55" t="str">
        <f t="shared" si="3"/>
        <v>C</v>
      </c>
    </row>
    <row r="56" spans="1:6">
      <c r="A56">
        <v>30</v>
      </c>
      <c r="B56" s="5" t="s">
        <v>144</v>
      </c>
      <c r="C56">
        <v>13</v>
      </c>
      <c r="D56" s="1">
        <v>52</v>
      </c>
      <c r="E56">
        <f t="shared" si="2"/>
        <v>65</v>
      </c>
      <c r="F56" t="str">
        <f t="shared" si="3"/>
        <v>B</v>
      </c>
    </row>
    <row r="57" spans="1:6">
      <c r="A57">
        <v>13</v>
      </c>
      <c r="B57" s="5" t="s">
        <v>128</v>
      </c>
      <c r="C57">
        <v>11</v>
      </c>
      <c r="D57">
        <v>57</v>
      </c>
      <c r="E57">
        <f t="shared" si="2"/>
        <v>68</v>
      </c>
      <c r="F57" t="str">
        <f t="shared" si="3"/>
        <v>B</v>
      </c>
    </row>
    <row r="58" spans="1:6">
      <c r="A58">
        <v>28</v>
      </c>
      <c r="B58" s="5" t="s">
        <v>142</v>
      </c>
      <c r="C58">
        <v>9</v>
      </c>
      <c r="D58" s="1">
        <v>54</v>
      </c>
      <c r="E58">
        <f t="shared" si="2"/>
        <v>63</v>
      </c>
      <c r="F58" t="str">
        <f t="shared" si="3"/>
        <v>B</v>
      </c>
    </row>
    <row r="59" spans="1:6">
      <c r="A59">
        <v>39</v>
      </c>
      <c r="B59" s="5" t="s">
        <v>153</v>
      </c>
      <c r="C59">
        <v>8</v>
      </c>
      <c r="D59" s="1">
        <v>53</v>
      </c>
      <c r="E59">
        <f t="shared" si="2"/>
        <v>61</v>
      </c>
      <c r="F59" t="str">
        <f t="shared" si="3"/>
        <v>B</v>
      </c>
    </row>
    <row r="60" spans="1:6">
      <c r="A60">
        <v>58</v>
      </c>
      <c r="B60" s="5" t="s">
        <v>171</v>
      </c>
      <c r="C60">
        <v>13</v>
      </c>
      <c r="D60" s="1">
        <v>52</v>
      </c>
      <c r="E60">
        <f t="shared" si="2"/>
        <v>65</v>
      </c>
      <c r="F60" t="str">
        <f t="shared" si="3"/>
        <v>B</v>
      </c>
    </row>
    <row r="61" spans="1:6">
      <c r="A61">
        <v>50</v>
      </c>
      <c r="B61" s="5" t="s">
        <v>163</v>
      </c>
      <c r="C61">
        <v>8</v>
      </c>
      <c r="D61" s="1">
        <v>49</v>
      </c>
      <c r="E61">
        <f t="shared" si="2"/>
        <v>57</v>
      </c>
      <c r="F61" t="str">
        <f t="shared" si="3"/>
        <v>C</v>
      </c>
    </row>
    <row r="62" spans="1:6">
      <c r="A62">
        <v>16</v>
      </c>
      <c r="B62" s="5" t="s">
        <v>181</v>
      </c>
      <c r="C62">
        <v>8</v>
      </c>
      <c r="D62">
        <v>47</v>
      </c>
      <c r="E62">
        <f t="shared" si="2"/>
        <v>55</v>
      </c>
      <c r="F62" t="str">
        <f t="shared" si="3"/>
        <v>C</v>
      </c>
    </row>
    <row r="63" spans="1:6">
      <c r="A63">
        <v>21</v>
      </c>
      <c r="B63" s="5" t="s">
        <v>135</v>
      </c>
      <c r="C63">
        <v>9</v>
      </c>
      <c r="D63" s="1">
        <v>50</v>
      </c>
      <c r="E63">
        <f t="shared" si="2"/>
        <v>59</v>
      </c>
      <c r="F63" t="str">
        <f t="shared" si="3"/>
        <v>C</v>
      </c>
    </row>
    <row r="64" spans="1:6">
      <c r="A64">
        <v>45</v>
      </c>
      <c r="B64" s="5" t="s">
        <v>180</v>
      </c>
      <c r="C64">
        <v>12</v>
      </c>
      <c r="D64" s="1">
        <v>51</v>
      </c>
      <c r="E64">
        <f t="shared" si="2"/>
        <v>63</v>
      </c>
      <c r="F64" t="str">
        <f t="shared" si="3"/>
        <v>B</v>
      </c>
    </row>
    <row r="65" spans="1:6">
      <c r="A65">
        <v>14</v>
      </c>
      <c r="B65" s="5" t="s">
        <v>129</v>
      </c>
      <c r="C65">
        <v>9</v>
      </c>
      <c r="D65">
        <v>45</v>
      </c>
      <c r="E65">
        <f t="shared" si="2"/>
        <v>54</v>
      </c>
      <c r="F65" t="str">
        <f t="shared" si="3"/>
        <v>C</v>
      </c>
    </row>
    <row r="66" spans="1:6">
      <c r="A66">
        <v>17</v>
      </c>
      <c r="B66" s="5" t="s">
        <v>131</v>
      </c>
      <c r="C66">
        <v>10</v>
      </c>
      <c r="D66">
        <v>41</v>
      </c>
      <c r="E66">
        <f t="shared" ref="E66:E67" si="4">C66+D66</f>
        <v>51</v>
      </c>
      <c r="F66" t="str">
        <f t="shared" ref="F66:F67" si="5">IF(E66&gt;=70,"A",IF(E66&gt;=60,"B",IF(E66&gt;=50,"C",IF(E66&gt;=40,"D","F"))))</f>
        <v>C</v>
      </c>
    </row>
    <row r="67" spans="1:6">
      <c r="A67">
        <v>7</v>
      </c>
      <c r="B67" s="5" t="s">
        <v>122</v>
      </c>
      <c r="C67">
        <v>7</v>
      </c>
      <c r="D67">
        <v>41</v>
      </c>
      <c r="E67">
        <f t="shared" si="4"/>
        <v>48</v>
      </c>
      <c r="F67" t="str">
        <f t="shared" si="5"/>
        <v>D</v>
      </c>
    </row>
  </sheetData>
  <sortState ref="A2:F67">
    <sortCondition ref="B2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y3</vt:lpstr>
      <vt:lpstr>y4</vt:lpstr>
      <vt:lpstr>Bed y4 fm</vt:lpstr>
      <vt:lpstr>Bed y2 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2012-03-28T13:21:14Z</dcterms:modified>
</cp:coreProperties>
</file>