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ohn Karuitha\Desktop\Siam\Dashboard&amp;investmentdata\"/>
    </mc:Choice>
  </mc:AlternateContent>
  <xr:revisionPtr revIDLastSave="0" documentId="13_ncr:1_{B32C3761-EC1E-444A-982A-223B57197C5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Portfolio_Risk_D" sheetId="3" r:id="rId1"/>
    <sheet name="RevenueD" sheetId="2" r:id="rId2"/>
    <sheet name="Data" sheetId="1" r:id="rId3"/>
    <sheet name="R" sheetId="4" r:id="rId4"/>
  </sheets>
  <calcPr calcId="191029"/>
  <pivotCaches>
    <pivotCache cacheId="5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K18" i="1"/>
  <c r="F18" i="1"/>
  <c r="J34" i="4" l="1"/>
  <c r="I34" i="4"/>
  <c r="J33" i="4"/>
  <c r="I33" i="4"/>
  <c r="G33" i="4"/>
  <c r="J32" i="4"/>
  <c r="I32" i="4"/>
  <c r="G32" i="4"/>
  <c r="J31" i="4"/>
  <c r="I31" i="4"/>
  <c r="G31" i="4"/>
  <c r="J30" i="4"/>
  <c r="I30" i="4"/>
  <c r="G30" i="4"/>
  <c r="J29" i="4"/>
  <c r="I29" i="4"/>
  <c r="G29" i="4"/>
  <c r="J28" i="4"/>
  <c r="I28" i="4"/>
  <c r="G28" i="4"/>
  <c r="J27" i="4"/>
  <c r="I27" i="4"/>
  <c r="G27" i="4"/>
  <c r="J26" i="4"/>
  <c r="I26" i="4"/>
  <c r="G26" i="4"/>
  <c r="J25" i="4"/>
  <c r="I25" i="4"/>
  <c r="G25" i="4"/>
  <c r="J24" i="4"/>
  <c r="I24" i="4"/>
  <c r="G24" i="4"/>
  <c r="J23" i="4"/>
  <c r="I23" i="4"/>
  <c r="G23" i="4"/>
  <c r="J22" i="4"/>
  <c r="I22" i="4"/>
  <c r="G22" i="4"/>
  <c r="J21" i="4"/>
  <c r="I21" i="4"/>
  <c r="G21" i="4"/>
  <c r="J20" i="4"/>
  <c r="I20" i="4"/>
  <c r="G20" i="4"/>
  <c r="J19" i="4"/>
  <c r="I19" i="4"/>
  <c r="G19" i="4"/>
  <c r="J18" i="4"/>
  <c r="I18" i="4"/>
  <c r="G18" i="4"/>
  <c r="J17" i="4"/>
  <c r="I17" i="4"/>
  <c r="G17" i="4"/>
  <c r="J16" i="4"/>
  <c r="I16" i="4"/>
  <c r="G16" i="4"/>
  <c r="J15" i="4"/>
  <c r="I15" i="4"/>
  <c r="G15" i="4"/>
  <c r="J14" i="4"/>
  <c r="I14" i="4"/>
  <c r="G14" i="4"/>
  <c r="J13" i="4"/>
  <c r="G13" i="4"/>
  <c r="J12" i="4"/>
  <c r="I12" i="4"/>
  <c r="G12" i="4"/>
  <c r="J11" i="4"/>
  <c r="I11" i="4"/>
  <c r="G11" i="4"/>
  <c r="J10" i="4"/>
  <c r="I10" i="4"/>
  <c r="G10" i="4"/>
  <c r="J9" i="4"/>
  <c r="I9" i="4"/>
  <c r="G9" i="4"/>
  <c r="J8" i="4"/>
  <c r="I8" i="4"/>
  <c r="G8" i="4"/>
  <c r="J7" i="4"/>
  <c r="I7" i="4"/>
  <c r="G7" i="4"/>
  <c r="B7" i="4"/>
  <c r="J6" i="4"/>
  <c r="I6" i="4"/>
  <c r="B6" i="4"/>
  <c r="J5" i="4"/>
  <c r="I5" i="4"/>
  <c r="G5" i="4"/>
  <c r="B5" i="4"/>
  <c r="J4" i="4"/>
  <c r="I4" i="4"/>
  <c r="G4" i="4"/>
  <c r="B4" i="4"/>
  <c r="J3" i="4"/>
  <c r="I3" i="4"/>
  <c r="G3" i="4"/>
  <c r="B3" i="4"/>
  <c r="J2" i="4"/>
  <c r="I2" i="4"/>
  <c r="L34" i="1"/>
  <c r="M34" i="1" s="1"/>
  <c r="K34" i="1"/>
  <c r="F34" i="1"/>
  <c r="L33" i="1"/>
  <c r="K33" i="1"/>
  <c r="I33" i="1"/>
  <c r="F33" i="1"/>
  <c r="L32" i="1"/>
  <c r="M32" i="1" s="1"/>
  <c r="K32" i="1"/>
  <c r="I32" i="1"/>
  <c r="H32" i="1"/>
  <c r="F32" i="1"/>
  <c r="L31" i="1"/>
  <c r="K31" i="1"/>
  <c r="I31" i="1"/>
  <c r="M31" i="1" s="1"/>
  <c r="F31" i="1"/>
  <c r="L30" i="1"/>
  <c r="K30" i="1"/>
  <c r="I30" i="1"/>
  <c r="M30" i="1" s="1"/>
  <c r="F30" i="1"/>
  <c r="L29" i="1"/>
  <c r="K29" i="1"/>
  <c r="I29" i="1"/>
  <c r="F29" i="1"/>
  <c r="L28" i="1"/>
  <c r="K28" i="1"/>
  <c r="I28" i="1"/>
  <c r="H28" i="1"/>
  <c r="F28" i="1"/>
  <c r="L27" i="1"/>
  <c r="K27" i="1"/>
  <c r="I27" i="1"/>
  <c r="M27" i="1" s="1"/>
  <c r="F27" i="1"/>
  <c r="L26" i="1"/>
  <c r="K26" i="1"/>
  <c r="I26" i="1"/>
  <c r="M26" i="1" s="1"/>
  <c r="F26" i="1"/>
  <c r="L25" i="1"/>
  <c r="K25" i="1"/>
  <c r="I25" i="1"/>
  <c r="F25" i="1"/>
  <c r="L24" i="1"/>
  <c r="K24" i="1"/>
  <c r="I24" i="1"/>
  <c r="H24" i="1" s="1"/>
  <c r="F24" i="1"/>
  <c r="L23" i="1"/>
  <c r="K23" i="1"/>
  <c r="I23" i="1"/>
  <c r="F23" i="1"/>
  <c r="L22" i="1"/>
  <c r="K22" i="1"/>
  <c r="I22" i="1"/>
  <c r="F22" i="1"/>
  <c r="L21" i="1"/>
  <c r="K21" i="1"/>
  <c r="I21" i="1"/>
  <c r="F21" i="1"/>
  <c r="L20" i="1"/>
  <c r="K20" i="1"/>
  <c r="I20" i="1"/>
  <c r="H20" i="1" s="1"/>
  <c r="F20" i="1"/>
  <c r="L19" i="1"/>
  <c r="K19" i="1"/>
  <c r="I19" i="1"/>
  <c r="F19" i="1"/>
  <c r="I18" i="1"/>
  <c r="L17" i="1"/>
  <c r="K17" i="1"/>
  <c r="I17" i="1"/>
  <c r="F17" i="1"/>
  <c r="L16" i="1"/>
  <c r="K16" i="1"/>
  <c r="I16" i="1"/>
  <c r="H16" i="1" s="1"/>
  <c r="F16" i="1"/>
  <c r="L15" i="1"/>
  <c r="K15" i="1"/>
  <c r="I15" i="1"/>
  <c r="F15" i="1"/>
  <c r="L14" i="1"/>
  <c r="K14" i="1"/>
  <c r="I14" i="1"/>
  <c r="H14" i="1" s="1"/>
  <c r="F14" i="1"/>
  <c r="K13" i="1"/>
  <c r="I13" i="1"/>
  <c r="M13" i="1" s="1"/>
  <c r="F13" i="1"/>
  <c r="L12" i="1"/>
  <c r="K12" i="1"/>
  <c r="I12" i="1"/>
  <c r="F12" i="1"/>
  <c r="L11" i="1"/>
  <c r="M11" i="1" s="1"/>
  <c r="K11" i="1"/>
  <c r="I11" i="1"/>
  <c r="H11" i="1" s="1"/>
  <c r="F11" i="1"/>
  <c r="L10" i="1"/>
  <c r="K10" i="1"/>
  <c r="I10" i="1"/>
  <c r="F10" i="1"/>
  <c r="L9" i="1"/>
  <c r="K9" i="1"/>
  <c r="I9" i="1"/>
  <c r="F9" i="1"/>
  <c r="L8" i="1"/>
  <c r="K8" i="1"/>
  <c r="I8" i="1"/>
  <c r="F8" i="1"/>
  <c r="L7" i="1"/>
  <c r="M7" i="1" s="1"/>
  <c r="K7" i="1"/>
  <c r="I7" i="1"/>
  <c r="H7" i="1"/>
  <c r="F7" i="1"/>
  <c r="L6" i="1"/>
  <c r="M6" i="1" s="1"/>
  <c r="K6" i="1"/>
  <c r="H6" i="1"/>
  <c r="F6" i="1"/>
  <c r="L5" i="1"/>
  <c r="K5" i="1"/>
  <c r="I5" i="1"/>
  <c r="M5" i="1" s="1"/>
  <c r="F5" i="1"/>
  <c r="L4" i="1"/>
  <c r="K4" i="1"/>
  <c r="I4" i="1"/>
  <c r="H4" i="1" s="1"/>
  <c r="F4" i="1"/>
  <c r="L3" i="1"/>
  <c r="K3" i="1"/>
  <c r="I3" i="1"/>
  <c r="H3" i="1"/>
  <c r="F3" i="1"/>
  <c r="L2" i="1"/>
  <c r="M2" i="1" s="1"/>
  <c r="K2" i="1"/>
  <c r="H2" i="1"/>
  <c r="F2" i="1"/>
  <c r="M20" i="1" l="1"/>
  <c r="M3" i="1"/>
  <c r="M9" i="1"/>
  <c r="M10" i="1"/>
  <c r="M19" i="1"/>
  <c r="M24" i="1"/>
  <c r="M18" i="1"/>
  <c r="H18" i="1"/>
  <c r="H5" i="1"/>
  <c r="M17" i="1"/>
  <c r="M22" i="1"/>
  <c r="M23" i="1"/>
  <c r="M28" i="1"/>
  <c r="M4" i="1"/>
  <c r="M14" i="1"/>
  <c r="M8" i="1"/>
  <c r="H9" i="1"/>
  <c r="M12" i="1"/>
  <c r="H13" i="1"/>
  <c r="M16" i="1"/>
  <c r="M21" i="1"/>
  <c r="H22" i="1"/>
  <c r="M25" i="1"/>
  <c r="H26" i="1"/>
  <c r="M29" i="1"/>
  <c r="H30" i="1"/>
  <c r="M33" i="1"/>
  <c r="H8" i="1"/>
  <c r="H10" i="1"/>
  <c r="H12" i="1"/>
  <c r="H19" i="1"/>
  <c r="H21" i="1"/>
  <c r="H23" i="1"/>
  <c r="H25" i="1"/>
  <c r="H27" i="1"/>
  <c r="H29" i="1"/>
  <c r="H31" i="1"/>
  <c r="H33" i="1"/>
  <c r="H15" i="1"/>
  <c r="M15" i="1"/>
  <c r="H17" i="1"/>
</calcChain>
</file>

<file path=xl/sharedStrings.xml><?xml version="1.0" encoding="utf-8"?>
<sst xmlns="http://schemas.openxmlformats.org/spreadsheetml/2006/main" count="252" uniqueCount="60">
  <si>
    <t>Capital input</t>
  </si>
  <si>
    <t>Current Value</t>
  </si>
  <si>
    <t>Remarks</t>
  </si>
  <si>
    <t>South C unit</t>
  </si>
  <si>
    <t>Kongasis Farm</t>
  </si>
  <si>
    <t>Amboseli plot</t>
  </si>
  <si>
    <t>Ruai plots</t>
  </si>
  <si>
    <t>Makena/Jet properties</t>
  </si>
  <si>
    <t>New Kitusuru</t>
  </si>
  <si>
    <t>ACL</t>
  </si>
  <si>
    <t>IFA</t>
  </si>
  <si>
    <t>Unaitas</t>
  </si>
  <si>
    <t>Suntra</t>
  </si>
  <si>
    <t>Investeq</t>
  </si>
  <si>
    <t>ABSA</t>
  </si>
  <si>
    <t>ARM</t>
  </si>
  <si>
    <t>Cables(E.A.)</t>
  </si>
  <si>
    <t>Centum</t>
  </si>
  <si>
    <t>Eveready</t>
  </si>
  <si>
    <t>HFCK</t>
  </si>
  <si>
    <t>KCB</t>
  </si>
  <si>
    <t>KPLC</t>
  </si>
  <si>
    <t>K-RE</t>
  </si>
  <si>
    <t>MSC</t>
  </si>
  <si>
    <t>OCH</t>
  </si>
  <si>
    <t>Sameer</t>
  </si>
  <si>
    <t>SGL</t>
  </si>
  <si>
    <t>TCL</t>
  </si>
  <si>
    <t>Total (K)</t>
  </si>
  <si>
    <t>Loan Notes</t>
  </si>
  <si>
    <t>Real Estate/ Property</t>
  </si>
  <si>
    <t>Listed (Quoted) Companies</t>
  </si>
  <si>
    <t>Outlook</t>
  </si>
  <si>
    <t>Probability</t>
  </si>
  <si>
    <t>Company/ Site</t>
  </si>
  <si>
    <t>Positive</t>
  </si>
  <si>
    <t>Uncertain</t>
  </si>
  <si>
    <t>Negative</t>
  </si>
  <si>
    <t>Risk Weighted Assets</t>
  </si>
  <si>
    <t>W</t>
  </si>
  <si>
    <t>R</t>
  </si>
  <si>
    <t xml:space="preserve">Motor Vehicles </t>
  </si>
  <si>
    <t>St. Mary’s School</t>
  </si>
  <si>
    <t>Private Equity</t>
  </si>
  <si>
    <t>The property was last revalued in 2018</t>
  </si>
  <si>
    <t>GOK took over the land in April 2020 (case in Court)</t>
  </si>
  <si>
    <t>KENGEN</t>
  </si>
  <si>
    <t>I&amp;M Bank</t>
  </si>
  <si>
    <t>No</t>
  </si>
  <si>
    <t>Risk Label</t>
  </si>
  <si>
    <t>Kevin Odour</t>
  </si>
  <si>
    <t xml:space="preserve">Old Mutual </t>
  </si>
  <si>
    <t>We should also account for capital gain</t>
  </si>
  <si>
    <t>Net Revenue**</t>
  </si>
  <si>
    <t>Class</t>
  </si>
  <si>
    <t>Capital Gain</t>
  </si>
  <si>
    <t>Return</t>
  </si>
  <si>
    <t>Sum of Current Value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</si>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</sst>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4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4" fontId="2" fillId="2" borderId="0" xfId="0" applyNumberFormat="1" applyFont="1" applyFill="1" applyBorder="1" applyAlignment="1">
      <alignment horizontal="right" vertical="center" wrapText="1"/>
    </xf>
    <xf numFmtId="4" fontId="2" fillId="2" borderId="0" xfId="0" applyNumberFormat="1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" xfId="0" applyFont="1" applyFill="1" applyBorder="1" applyAlignment="1">
      <alignment vertical="top" wrapText="1"/>
    </xf>
    <xf numFmtId="10" fontId="2" fillId="2" borderId="0" xfId="1" applyNumberFormat="1" applyFont="1" applyFill="1" applyBorder="1" applyAlignment="1">
      <alignment vertical="center" wrapText="1"/>
    </xf>
    <xf numFmtId="4" fontId="4" fillId="2" borderId="0" xfId="0" applyNumberFormat="1" applyFont="1" applyFill="1" applyBorder="1" applyAlignment="1">
      <alignment vertical="center" wrapText="1"/>
    </xf>
    <xf numFmtId="0" fontId="2" fillId="2" borderId="0" xfId="1" applyNumberFormat="1" applyFont="1" applyFill="1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9"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[InvestmentRiskDashboard (version 1).xlsb.xlsx]Portfolio_Risk_D!PivotTable1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Portfolio_Risk_D!$B$3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Portfolio_Risk_D!$A$4:$A$18</c:f>
              <c:multiLvlStrCache>
                <c:ptCount val="10"/>
                <c:lvl>
                  <c:pt idx="0">
                    <c:v>Negative</c:v>
                  </c:pt>
                  <c:pt idx="1">
                    <c:v>Positive</c:v>
                  </c:pt>
                  <c:pt idx="2">
                    <c:v>Uncertain</c:v>
                  </c:pt>
                  <c:pt idx="3">
                    <c:v>Negative</c:v>
                  </c:pt>
                  <c:pt idx="4">
                    <c:v>Uncertain</c:v>
                  </c:pt>
                  <c:pt idx="5">
                    <c:v>Positive</c:v>
                  </c:pt>
                  <c:pt idx="6">
                    <c:v>Uncertain</c:v>
                  </c:pt>
                  <c:pt idx="7">
                    <c:v>Negative</c:v>
                  </c:pt>
                  <c:pt idx="8">
                    <c:v>Positive</c:v>
                  </c:pt>
                  <c:pt idx="9">
                    <c:v>Uncertain</c:v>
                  </c:pt>
                </c:lvl>
                <c:lvl>
                  <c:pt idx="0">
                    <c:v>Listed (Quoted) Companies</c:v>
                  </c:pt>
                  <c:pt idx="3">
                    <c:v>Loan Notes</c:v>
                  </c:pt>
                  <c:pt idx="5">
                    <c:v>Private Equity</c:v>
                  </c:pt>
                  <c:pt idx="7">
                    <c:v>Real Estate/ Property</c:v>
                  </c:pt>
                </c:lvl>
              </c:multiLvlStrCache>
            </c:multiLvlStrRef>
          </c:cat>
          <c:val>
            <c:numRef>
              <c:f>Portfolio_Risk_D!$B$4:$B$18</c:f>
              <c:numCache>
                <c:formatCode>General</c:formatCode>
                <c:ptCount val="10"/>
                <c:pt idx="0">
                  <c:v>555275</c:v>
                </c:pt>
                <c:pt idx="1">
                  <c:v>2047536</c:v>
                </c:pt>
                <c:pt idx="2">
                  <c:v>1956602</c:v>
                </c:pt>
                <c:pt idx="3">
                  <c:v>1000000</c:v>
                </c:pt>
                <c:pt idx="4">
                  <c:v>5750000</c:v>
                </c:pt>
                <c:pt idx="5">
                  <c:v>10342934</c:v>
                </c:pt>
                <c:pt idx="6">
                  <c:v>5125000</c:v>
                </c:pt>
                <c:pt idx="7">
                  <c:v>2060000</c:v>
                </c:pt>
                <c:pt idx="8">
                  <c:v>18064440</c:v>
                </c:pt>
                <c:pt idx="9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6-49E7-AFAD-66B39ACB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010672"/>
        <c:axId val="1645495264"/>
      </c:barChart>
      <c:catAx>
        <c:axId val="15660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95264"/>
        <c:crosses val="autoZero"/>
        <c:auto val="1"/>
        <c:lblAlgn val="ctr"/>
        <c:lblOffset val="100"/>
        <c:noMultiLvlLbl val="0"/>
      </c:catAx>
      <c:valAx>
        <c:axId val="16454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9</xdr:col>
      <xdr:colOff>390525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F627C-A2C7-44F2-B2AD-7EF6E71C1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karuitha" refreshedDate="44098.886481018519" createdVersion="6" refreshedVersion="6" minRefreshableVersion="3" recordCount="33" xr:uid="{5E177FA7-24DC-4005-AA2E-1E1A6841EA6C}">
  <cacheSource type="worksheet">
    <worksheetSource ref="B1:N34" sheet="Data"/>
  </cacheSource>
  <cacheFields count="13">
    <cacheField name="No" numFmtId="0">
      <sharedItems containsSemiMixedTypes="0" containsString="0" containsNumber="1" containsInteger="1" minValue="1" maxValue="33"/>
    </cacheField>
    <cacheField name="Company/ Site" numFmtId="0">
      <sharedItems/>
    </cacheField>
    <cacheField name="Class" numFmtId="0">
      <sharedItems count="4">
        <s v="Real Estate/ Property"/>
        <s v="Private Equity"/>
        <s v="Loan Notes"/>
        <s v="Listed (Quoted) Companies"/>
      </sharedItems>
    </cacheField>
    <cacheField name="Outlook" numFmtId="4">
      <sharedItems count="3">
        <s v="Positive"/>
        <s v="Uncertain"/>
        <s v="Negative"/>
      </sharedItems>
    </cacheField>
    <cacheField name="Risk Label" numFmtId="4">
      <sharedItems count="3">
        <s v="R"/>
        <s v="O"/>
        <s v="W"/>
      </sharedItems>
    </cacheField>
    <cacheField name="Capital input" numFmtId="4">
      <sharedItems containsSemiMixedTypes="0" containsString="0" containsNumber="1" containsInteger="1" minValue="1433" maxValue="8500000"/>
    </cacheField>
    <cacheField name="Capital Gain" numFmtId="4">
      <sharedItems containsSemiMixedTypes="0" containsString="0" containsNumber="1" minValue="1" maxValue="1.2941176470588236"/>
    </cacheField>
    <cacheField name="Current Value" numFmtId="4">
      <sharedItems containsSemiMixedTypes="0" containsString="0" containsNumber="1" containsInteger="1" minValue="1433" maxValue="11000000"/>
    </cacheField>
    <cacheField name="Net Revenue**" numFmtId="4">
      <sharedItems containsString="0" containsBlank="1" containsNumber="1" containsInteger="1" minValue="0" maxValue="840000"/>
    </cacheField>
    <cacheField name="Return" numFmtId="10">
      <sharedItems containsSemiMixedTypes="0" containsString="0" containsNumber="1" minValue="0" maxValue="0.56000000000000005"/>
    </cacheField>
    <cacheField name="Probability" numFmtId="0">
      <sharedItems containsString="0" containsBlank="1" containsNumber="1" minValue="0" maxValue="1"/>
    </cacheField>
    <cacheField name="Risk Weighted Assets" numFmtId="4">
      <sharedItems containsSemiMixedTypes="0" containsString="0" containsNumber="1" containsInteger="1" minValue="0" maxValue="11000000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s v="South C unit"/>
    <x v="0"/>
    <x v="0"/>
    <x v="0"/>
    <n v="8500000"/>
    <n v="1.2941176470588236"/>
    <n v="11000000"/>
    <n v="540000"/>
    <n v="6.3529411764705876E-2"/>
    <n v="1"/>
    <n v="11000000"/>
    <s v="The property was last revalued in 2018"/>
  </r>
  <r>
    <n v="2"/>
    <s v="Kongasis Farm"/>
    <x v="0"/>
    <x v="0"/>
    <x v="0"/>
    <n v="4000000"/>
    <n v="1"/>
    <n v="4000000"/>
    <n v="20000"/>
    <n v="5.0000000000000001E-3"/>
    <n v="1"/>
    <n v="4000000"/>
    <m/>
  </r>
  <r>
    <n v="3"/>
    <s v="Amboseli plot"/>
    <x v="0"/>
    <x v="1"/>
    <x v="1"/>
    <n v="400000"/>
    <n v="1"/>
    <n v="400000"/>
    <m/>
    <n v="0"/>
    <n v="0.5"/>
    <n v="200000"/>
    <m/>
  </r>
  <r>
    <n v="4"/>
    <s v="Ruai plots"/>
    <x v="0"/>
    <x v="2"/>
    <x v="2"/>
    <n v="2060000"/>
    <n v="1"/>
    <n v="2060000"/>
    <n v="0"/>
    <n v="0"/>
    <n v="0"/>
    <n v="0"/>
    <s v="GOK took over the land in April 2020 (case in Court)"/>
  </r>
  <r>
    <n v="5"/>
    <s v="Motor Vehicles "/>
    <x v="0"/>
    <x v="0"/>
    <x v="0"/>
    <n v="1500000"/>
    <n v="1"/>
    <n v="1500000"/>
    <n v="840000"/>
    <n v="0.56000000000000005"/>
    <n v="1"/>
    <n v="1500000"/>
    <m/>
  </r>
  <r>
    <n v="6"/>
    <s v="Makena/Jet properties"/>
    <x v="0"/>
    <x v="0"/>
    <x v="0"/>
    <n v="1564440"/>
    <n v="1"/>
    <n v="1564440"/>
    <n v="540000"/>
    <n v="0.34517143514612258"/>
    <n v="1"/>
    <n v="1564440"/>
    <m/>
  </r>
  <r>
    <n v="7"/>
    <s v="St. Mary’s School"/>
    <x v="1"/>
    <x v="1"/>
    <x v="1"/>
    <n v="5000000"/>
    <n v="1"/>
    <n v="5000000"/>
    <m/>
    <n v="0"/>
    <n v="0.5"/>
    <n v="2500000"/>
    <s v="We should also account for capital gain"/>
  </r>
  <r>
    <n v="8"/>
    <s v="New Kitusuru"/>
    <x v="1"/>
    <x v="0"/>
    <x v="0"/>
    <n v="3970000"/>
    <n v="1"/>
    <n v="3970000"/>
    <m/>
    <n v="0"/>
    <n v="1"/>
    <n v="3970000"/>
    <m/>
  </r>
  <r>
    <n v="9"/>
    <s v="ACL"/>
    <x v="1"/>
    <x v="0"/>
    <x v="0"/>
    <n v="1160000"/>
    <n v="1"/>
    <n v="1160000"/>
    <n v="2000"/>
    <n v="1.7241379310344827E-3"/>
    <n v="1"/>
    <n v="1160000"/>
    <m/>
  </r>
  <r>
    <n v="10"/>
    <s v="IFA"/>
    <x v="1"/>
    <x v="0"/>
    <x v="0"/>
    <n v="4000000"/>
    <n v="1"/>
    <n v="4000000"/>
    <n v="70000"/>
    <n v="1.7500000000000002E-2"/>
    <n v="1"/>
    <n v="4000000"/>
    <m/>
  </r>
  <r>
    <n v="11"/>
    <s v="Unaitas"/>
    <x v="1"/>
    <x v="0"/>
    <x v="0"/>
    <n v="1026823"/>
    <n v="1"/>
    <n v="1026823"/>
    <n v="75000"/>
    <n v="7.3040825926182024E-2"/>
    <n v="1"/>
    <n v="1026823"/>
    <m/>
  </r>
  <r>
    <n v="12"/>
    <s v="Old Mutual "/>
    <x v="1"/>
    <x v="0"/>
    <x v="0"/>
    <n v="186111"/>
    <n v="1"/>
    <n v="186111"/>
    <m/>
    <n v="0"/>
    <m/>
    <n v="0"/>
    <m/>
  </r>
  <r>
    <n v="13"/>
    <s v="Suntra"/>
    <x v="1"/>
    <x v="1"/>
    <x v="1"/>
    <n v="125000"/>
    <n v="1"/>
    <n v="125000"/>
    <m/>
    <n v="0"/>
    <n v="0.5"/>
    <n v="62500"/>
    <m/>
  </r>
  <r>
    <n v="14"/>
    <s v="St. Mary’s School"/>
    <x v="2"/>
    <x v="1"/>
    <x v="1"/>
    <n v="5600000"/>
    <n v="1"/>
    <n v="5600000"/>
    <m/>
    <n v="0"/>
    <n v="0.5"/>
    <n v="2800000"/>
    <m/>
  </r>
  <r>
    <n v="15"/>
    <s v="Kevin Odour"/>
    <x v="2"/>
    <x v="1"/>
    <x v="1"/>
    <n v="150000"/>
    <n v="1"/>
    <n v="150000"/>
    <m/>
    <n v="0"/>
    <n v="0.5"/>
    <n v="75000"/>
    <m/>
  </r>
  <r>
    <n v="16"/>
    <s v="Investeq"/>
    <x v="2"/>
    <x v="2"/>
    <x v="2"/>
    <n v="1000000"/>
    <n v="1"/>
    <n v="1000000"/>
    <m/>
    <n v="0"/>
    <n v="0"/>
    <n v="0"/>
    <m/>
  </r>
  <r>
    <n v="17"/>
    <s v="ABSA"/>
    <x v="3"/>
    <x v="0"/>
    <x v="0"/>
    <n v="224000"/>
    <n v="1"/>
    <n v="224000"/>
    <n v="13000"/>
    <n v="5.8035714285714288E-2"/>
    <n v="1"/>
    <n v="224000"/>
    <s v="We should also account for capital gain"/>
  </r>
  <r>
    <n v="18"/>
    <s v="ARM"/>
    <x v="3"/>
    <x v="2"/>
    <x v="2"/>
    <n v="146000"/>
    <n v="1"/>
    <n v="146000"/>
    <m/>
    <n v="0"/>
    <n v="0"/>
    <n v="0"/>
    <m/>
  </r>
  <r>
    <n v="19"/>
    <s v="Cables(E.A.)"/>
    <x v="3"/>
    <x v="1"/>
    <x v="1"/>
    <n v="340000"/>
    <n v="1"/>
    <n v="340000"/>
    <m/>
    <n v="0"/>
    <n v="0.5"/>
    <n v="170000"/>
    <m/>
  </r>
  <r>
    <n v="20"/>
    <s v="Centum"/>
    <x v="3"/>
    <x v="0"/>
    <x v="0"/>
    <n v="179560"/>
    <n v="1"/>
    <n v="179560"/>
    <n v="10000"/>
    <n v="5.5691690799732678E-2"/>
    <n v="1"/>
    <n v="179560"/>
    <m/>
  </r>
  <r>
    <n v="21"/>
    <s v="Eveready"/>
    <x v="3"/>
    <x v="1"/>
    <x v="1"/>
    <n v="38620"/>
    <n v="1"/>
    <n v="38620"/>
    <m/>
    <n v="0"/>
    <n v="0.5"/>
    <n v="19310"/>
    <m/>
  </r>
  <r>
    <n v="22"/>
    <s v="HFCK"/>
    <x v="3"/>
    <x v="1"/>
    <x v="1"/>
    <n v="1530"/>
    <n v="1"/>
    <n v="1530"/>
    <m/>
    <n v="0"/>
    <n v="0.5"/>
    <n v="765"/>
    <m/>
  </r>
  <r>
    <n v="23"/>
    <s v="I&amp;M Bank"/>
    <x v="3"/>
    <x v="0"/>
    <x v="0"/>
    <n v="17000"/>
    <n v="1"/>
    <n v="17000"/>
    <n v="1000"/>
    <n v="5.8823529411764705E-2"/>
    <n v="1"/>
    <n v="17000"/>
    <m/>
  </r>
  <r>
    <n v="24"/>
    <s v="KCB"/>
    <x v="3"/>
    <x v="0"/>
    <x v="0"/>
    <n v="13478"/>
    <n v="1"/>
    <n v="13478"/>
    <n v="2000"/>
    <n v="0.14838996883810654"/>
    <n v="1"/>
    <n v="13478"/>
    <m/>
  </r>
  <r>
    <n v="25"/>
    <s v="KENGEN"/>
    <x v="3"/>
    <x v="0"/>
    <x v="0"/>
    <n v="494733"/>
    <n v="1"/>
    <n v="494733"/>
    <n v="4000"/>
    <n v="8.0851691720584644E-3"/>
    <n v="1"/>
    <n v="494733"/>
    <m/>
  </r>
  <r>
    <n v="26"/>
    <s v="KPLC"/>
    <x v="3"/>
    <x v="1"/>
    <x v="1"/>
    <n v="308000"/>
    <n v="1"/>
    <n v="308000"/>
    <m/>
    <n v="0"/>
    <n v="0.5"/>
    <n v="154000"/>
    <m/>
  </r>
  <r>
    <n v="27"/>
    <s v="K-RE"/>
    <x v="3"/>
    <x v="0"/>
    <x v="0"/>
    <n v="1433"/>
    <n v="1"/>
    <n v="1433"/>
    <n v="400"/>
    <n v="0.27913468248429868"/>
    <n v="1"/>
    <n v="1433"/>
    <m/>
  </r>
  <r>
    <n v="28"/>
    <s v="MSC"/>
    <x v="3"/>
    <x v="2"/>
    <x v="2"/>
    <n v="409275"/>
    <n v="1"/>
    <n v="409275"/>
    <m/>
    <n v="0"/>
    <n v="0"/>
    <n v="0"/>
    <m/>
  </r>
  <r>
    <n v="29"/>
    <s v="OCH"/>
    <x v="3"/>
    <x v="1"/>
    <x v="1"/>
    <n v="140930"/>
    <n v="1"/>
    <n v="140930"/>
    <m/>
    <n v="0"/>
    <n v="0.5"/>
    <n v="70465"/>
    <m/>
  </r>
  <r>
    <n v="30"/>
    <s v="Sameer"/>
    <x v="3"/>
    <x v="1"/>
    <x v="1"/>
    <n v="102122"/>
    <n v="1"/>
    <n v="102122"/>
    <m/>
    <n v="0"/>
    <n v="0.5"/>
    <n v="51061"/>
    <m/>
  </r>
  <r>
    <n v="31"/>
    <s v="SGL"/>
    <x v="3"/>
    <x v="0"/>
    <x v="0"/>
    <n v="568092"/>
    <n v="1"/>
    <n v="568092"/>
    <m/>
    <n v="0"/>
    <n v="1"/>
    <n v="568092"/>
    <m/>
  </r>
  <r>
    <n v="32"/>
    <s v="TCL"/>
    <x v="3"/>
    <x v="1"/>
    <x v="1"/>
    <n v="1025400"/>
    <n v="1"/>
    <n v="1025400"/>
    <m/>
    <n v="0"/>
    <n v="0.5"/>
    <n v="512700"/>
    <m/>
  </r>
  <r>
    <n v="33"/>
    <s v="Total (K)"/>
    <x v="3"/>
    <x v="0"/>
    <x v="0"/>
    <n v="549240"/>
    <n v="1"/>
    <n v="549240"/>
    <n v="10000"/>
    <n v="1.8206976913553274E-2"/>
    <n v="1"/>
    <n v="5492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120AA-DE99-4098-AAD8-FE2025C314D6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8" firstHeaderRow="1" firstDataRow="1" firstDataCol="1"/>
  <pivotFields count="13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numFmtId="4" showAll="0"/>
    <pivotField numFmtId="4" showAll="0"/>
    <pivotField dataField="1" numFmtId="4" showAll="0"/>
    <pivotField showAll="0"/>
    <pivotField numFmtId="10" showAll="0"/>
    <pivotField showAll="0"/>
    <pivotField numFmtId="4" showAll="0"/>
    <pivotField showAll="0"/>
  </pivotFields>
  <rowFields count="2">
    <field x="2"/>
    <field x="3"/>
  </rowFields>
  <rowItems count="15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 of Current Val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176C-6C6B-414D-BABE-6375F55C81FA}">
  <sheetPr>
    <tabColor rgb="FF00B0F0"/>
  </sheetPr>
  <dimension ref="A3:B18"/>
  <sheetViews>
    <sheetView tabSelected="1" workbookViewId="0">
      <selection activeCell="J18" sqref="J18"/>
    </sheetView>
  </sheetViews>
  <sheetFormatPr defaultRowHeight="14.5" x14ac:dyDescent="0.35"/>
  <cols>
    <col min="1" max="1" width="25.6328125" bestFit="1" customWidth="1"/>
    <col min="2" max="2" width="18.90625" bestFit="1" customWidth="1"/>
  </cols>
  <sheetData>
    <row r="3" spans="1:2" x14ac:dyDescent="0.35">
      <c r="A3" s="13" t="s">
        <v>58</v>
      </c>
      <c r="B3" t="s">
        <v>57</v>
      </c>
    </row>
    <row r="4" spans="1:2" x14ac:dyDescent="0.35">
      <c r="A4" s="14" t="s">
        <v>31</v>
      </c>
      <c r="B4" s="12">
        <v>4559413</v>
      </c>
    </row>
    <row r="5" spans="1:2" x14ac:dyDescent="0.35">
      <c r="A5" s="15" t="s">
        <v>37</v>
      </c>
      <c r="B5" s="12">
        <v>555275</v>
      </c>
    </row>
    <row r="6" spans="1:2" x14ac:dyDescent="0.35">
      <c r="A6" s="15" t="s">
        <v>35</v>
      </c>
      <c r="B6" s="12">
        <v>2047536</v>
      </c>
    </row>
    <row r="7" spans="1:2" x14ac:dyDescent="0.35">
      <c r="A7" s="15" t="s">
        <v>36</v>
      </c>
      <c r="B7" s="12">
        <v>1956602</v>
      </c>
    </row>
    <row r="8" spans="1:2" x14ac:dyDescent="0.35">
      <c r="A8" s="14" t="s">
        <v>29</v>
      </c>
      <c r="B8" s="12">
        <v>6750000</v>
      </c>
    </row>
    <row r="9" spans="1:2" x14ac:dyDescent="0.35">
      <c r="A9" s="15" t="s">
        <v>37</v>
      </c>
      <c r="B9" s="12">
        <v>1000000</v>
      </c>
    </row>
    <row r="10" spans="1:2" x14ac:dyDescent="0.35">
      <c r="A10" s="15" t="s">
        <v>36</v>
      </c>
      <c r="B10" s="12">
        <v>5750000</v>
      </c>
    </row>
    <row r="11" spans="1:2" x14ac:dyDescent="0.35">
      <c r="A11" s="14" t="s">
        <v>43</v>
      </c>
      <c r="B11" s="12">
        <v>15467934</v>
      </c>
    </row>
    <row r="12" spans="1:2" x14ac:dyDescent="0.35">
      <c r="A12" s="15" t="s">
        <v>35</v>
      </c>
      <c r="B12" s="12">
        <v>10342934</v>
      </c>
    </row>
    <row r="13" spans="1:2" x14ac:dyDescent="0.35">
      <c r="A13" s="15" t="s">
        <v>36</v>
      </c>
      <c r="B13" s="12">
        <v>5125000</v>
      </c>
    </row>
    <row r="14" spans="1:2" x14ac:dyDescent="0.35">
      <c r="A14" s="14" t="s">
        <v>30</v>
      </c>
      <c r="B14" s="12">
        <v>20524440</v>
      </c>
    </row>
    <row r="15" spans="1:2" x14ac:dyDescent="0.35">
      <c r="A15" s="15" t="s">
        <v>37</v>
      </c>
      <c r="B15" s="12">
        <v>2060000</v>
      </c>
    </row>
    <row r="16" spans="1:2" x14ac:dyDescent="0.35">
      <c r="A16" s="15" t="s">
        <v>35</v>
      </c>
      <c r="B16" s="12">
        <v>18064440</v>
      </c>
    </row>
    <row r="17" spans="1:2" x14ac:dyDescent="0.35">
      <c r="A17" s="15" t="s">
        <v>36</v>
      </c>
      <c r="B17" s="12">
        <v>400000</v>
      </c>
    </row>
    <row r="18" spans="1:2" x14ac:dyDescent="0.35">
      <c r="A18" s="14" t="s">
        <v>59</v>
      </c>
      <c r="B18" s="12">
        <v>47301787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1B4B-AFEE-4EA2-AC41-4EBD99FAB1CD}">
  <sheetPr>
    <tabColor rgb="FF00B050"/>
  </sheetPr>
  <dimension ref="A1"/>
  <sheetViews>
    <sheetView workbookViewId="0">
      <selection activeCell="B17" sqref="B17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41"/>
  <sheetViews>
    <sheetView topLeftCell="E16" zoomScale="90" zoomScaleNormal="90" workbookViewId="0">
      <selection activeCell="G6" sqref="G6"/>
    </sheetView>
  </sheetViews>
  <sheetFormatPr defaultColWidth="0" defaultRowHeight="11.5" zeroHeight="1" x14ac:dyDescent="0.25"/>
  <cols>
    <col min="1" max="1" width="1.90625" style="2" customWidth="1"/>
    <col min="2" max="2" width="3.90625" style="2" bestFit="1" customWidth="1"/>
    <col min="3" max="3" width="17.1796875" style="2" bestFit="1" customWidth="1"/>
    <col min="4" max="4" width="20.90625" style="2" bestFit="1" customWidth="1"/>
    <col min="5" max="5" width="9.26953125" style="2" bestFit="1" customWidth="1"/>
    <col min="6" max="6" width="12.26953125" style="2" customWidth="1"/>
    <col min="7" max="7" width="14.453125" style="2" bestFit="1" customWidth="1"/>
    <col min="8" max="8" width="13.90625" style="2" bestFit="1" customWidth="1"/>
    <col min="9" max="9" width="15.36328125" style="2" bestFit="1" customWidth="1"/>
    <col min="10" max="10" width="21.90625" style="2" customWidth="1"/>
    <col min="11" max="11" width="10.1796875" style="2" customWidth="1"/>
    <col min="12" max="12" width="12.36328125" style="2" bestFit="1" customWidth="1"/>
    <col min="13" max="13" width="26" style="2" customWidth="1"/>
    <col min="14" max="14" width="39.1796875" style="2" bestFit="1" customWidth="1"/>
    <col min="15" max="17" width="0" style="2" hidden="1" customWidth="1"/>
    <col min="18" max="16384" width="8.7265625" style="2" hidden="1"/>
  </cols>
  <sheetData>
    <row r="1" spans="2:17" s="7" customFormat="1" ht="25" customHeight="1" thickTop="1" thickBot="1" x14ac:dyDescent="0.4">
      <c r="B1" s="8" t="s">
        <v>48</v>
      </c>
      <c r="C1" s="8" t="s">
        <v>34</v>
      </c>
      <c r="D1" s="8" t="s">
        <v>54</v>
      </c>
      <c r="E1" s="8" t="s">
        <v>32</v>
      </c>
      <c r="F1" s="8" t="s">
        <v>49</v>
      </c>
      <c r="G1" s="8" t="s">
        <v>0</v>
      </c>
      <c r="H1" s="8" t="s">
        <v>55</v>
      </c>
      <c r="I1" s="8" t="s">
        <v>1</v>
      </c>
      <c r="J1" s="8" t="s">
        <v>53</v>
      </c>
      <c r="K1" s="8" t="s">
        <v>56</v>
      </c>
      <c r="L1" s="8" t="s">
        <v>33</v>
      </c>
      <c r="M1" s="8" t="s">
        <v>38</v>
      </c>
      <c r="N1" s="8" t="s">
        <v>2</v>
      </c>
    </row>
    <row r="2" spans="2:17" ht="18" thickTop="1" x14ac:dyDescent="0.25">
      <c r="B2" s="3">
        <v>1</v>
      </c>
      <c r="C2" s="1" t="s">
        <v>3</v>
      </c>
      <c r="D2" s="4" t="s">
        <v>30</v>
      </c>
      <c r="E2" s="5" t="s">
        <v>35</v>
      </c>
      <c r="F2" s="10" t="str">
        <f t="shared" ref="F2:F7" si="0">IF(E2="Positive", CHAR(82),IF(E2="Uncertain",CHAR(79),CHAR(87)))</f>
        <v>R</v>
      </c>
      <c r="G2" s="5">
        <v>8500000</v>
      </c>
      <c r="H2" s="5">
        <f>I2/G2</f>
        <v>1.2941176470588236</v>
      </c>
      <c r="I2" s="6">
        <v>11000000</v>
      </c>
      <c r="J2" s="5">
        <v>540000</v>
      </c>
      <c r="K2" s="9">
        <f>J2/G2</f>
        <v>6.3529411764705876E-2</v>
      </c>
      <c r="L2" s="11">
        <f t="shared" ref="L2:L7" si="1">IF(E2="Positive",1,IF(E2="Uncertain",0.5,0))</f>
        <v>1</v>
      </c>
      <c r="M2" s="6">
        <f t="shared" ref="M2:M7" si="2">I2*L2</f>
        <v>11000000</v>
      </c>
      <c r="N2" s="1" t="s">
        <v>44</v>
      </c>
    </row>
    <row r="3" spans="2:17" ht="17.5" x14ac:dyDescent="0.25">
      <c r="B3" s="3">
        <v>2</v>
      </c>
      <c r="C3" s="1" t="s">
        <v>4</v>
      </c>
      <c r="D3" s="4" t="s">
        <v>30</v>
      </c>
      <c r="E3" s="5" t="s">
        <v>35</v>
      </c>
      <c r="F3" s="10" t="str">
        <f t="shared" si="0"/>
        <v>R</v>
      </c>
      <c r="G3" s="5">
        <v>4000000</v>
      </c>
      <c r="H3" s="5">
        <f t="shared" ref="H3:H33" si="3">I3/G3</f>
        <v>1</v>
      </c>
      <c r="I3" s="6">
        <f>G3</f>
        <v>4000000</v>
      </c>
      <c r="J3" s="5">
        <v>20000</v>
      </c>
      <c r="K3" s="9">
        <f t="shared" ref="K3:K34" si="4">J3/G3</f>
        <v>5.0000000000000001E-3</v>
      </c>
      <c r="L3" s="11">
        <f t="shared" si="1"/>
        <v>1</v>
      </c>
      <c r="M3" s="6">
        <f t="shared" si="2"/>
        <v>4000000</v>
      </c>
      <c r="N3" s="1"/>
    </row>
    <row r="4" spans="2:17" ht="17.5" x14ac:dyDescent="0.25">
      <c r="B4" s="3">
        <v>3</v>
      </c>
      <c r="C4" s="1" t="s">
        <v>5</v>
      </c>
      <c r="D4" s="4" t="s">
        <v>30</v>
      </c>
      <c r="E4" s="5" t="s">
        <v>36</v>
      </c>
      <c r="F4" s="10" t="str">
        <f t="shared" si="0"/>
        <v>O</v>
      </c>
      <c r="G4" s="5">
        <v>400000</v>
      </c>
      <c r="H4" s="5">
        <f t="shared" si="3"/>
        <v>1</v>
      </c>
      <c r="I4" s="6">
        <f t="shared" ref="I4:I33" si="5">G4</f>
        <v>400000</v>
      </c>
      <c r="J4" s="5"/>
      <c r="K4" s="9">
        <f t="shared" si="4"/>
        <v>0</v>
      </c>
      <c r="L4" s="11">
        <f t="shared" si="1"/>
        <v>0.5</v>
      </c>
      <c r="M4" s="6">
        <f t="shared" si="2"/>
        <v>200000</v>
      </c>
      <c r="N4" s="1"/>
    </row>
    <row r="5" spans="2:17" ht="17.5" x14ac:dyDescent="0.25">
      <c r="B5" s="3">
        <v>4</v>
      </c>
      <c r="C5" s="1" t="s">
        <v>6</v>
      </c>
      <c r="D5" s="4" t="s">
        <v>30</v>
      </c>
      <c r="E5" s="5" t="s">
        <v>37</v>
      </c>
      <c r="F5" s="10" t="str">
        <f t="shared" si="0"/>
        <v>W</v>
      </c>
      <c r="G5" s="5">
        <v>2060000</v>
      </c>
      <c r="H5" s="5">
        <f t="shared" si="3"/>
        <v>1</v>
      </c>
      <c r="I5" s="6">
        <f t="shared" si="5"/>
        <v>2060000</v>
      </c>
      <c r="J5" s="5">
        <v>0</v>
      </c>
      <c r="K5" s="9">
        <f t="shared" si="4"/>
        <v>0</v>
      </c>
      <c r="L5" s="11">
        <f t="shared" si="1"/>
        <v>0</v>
      </c>
      <c r="M5" s="6">
        <f t="shared" si="2"/>
        <v>0</v>
      </c>
      <c r="N5" s="1" t="s">
        <v>45</v>
      </c>
    </row>
    <row r="6" spans="2:17" ht="17.5" x14ac:dyDescent="0.25">
      <c r="B6" s="3">
        <v>5</v>
      </c>
      <c r="C6" s="1" t="s">
        <v>41</v>
      </c>
      <c r="D6" s="4" t="s">
        <v>30</v>
      </c>
      <c r="E6" s="5" t="s">
        <v>35</v>
      </c>
      <c r="F6" s="10" t="str">
        <f t="shared" si="0"/>
        <v>R</v>
      </c>
      <c r="G6" s="5">
        <v>1500000</v>
      </c>
      <c r="H6" s="5">
        <f t="shared" si="3"/>
        <v>1</v>
      </c>
      <c r="I6" s="6">
        <v>1500000</v>
      </c>
      <c r="J6" s="5">
        <v>840000</v>
      </c>
      <c r="K6" s="9">
        <f t="shared" si="4"/>
        <v>0.56000000000000005</v>
      </c>
      <c r="L6" s="11">
        <f t="shared" si="1"/>
        <v>1</v>
      </c>
      <c r="M6" s="6">
        <f t="shared" si="2"/>
        <v>1500000</v>
      </c>
      <c r="N6" s="1"/>
    </row>
    <row r="7" spans="2:17" ht="17.5" x14ac:dyDescent="0.25">
      <c r="B7" s="3">
        <v>6</v>
      </c>
      <c r="C7" s="1" t="s">
        <v>7</v>
      </c>
      <c r="D7" s="4" t="s">
        <v>30</v>
      </c>
      <c r="E7" s="5" t="s">
        <v>35</v>
      </c>
      <c r="F7" s="10" t="str">
        <f t="shared" si="0"/>
        <v>R</v>
      </c>
      <c r="G7" s="5">
        <v>1564440</v>
      </c>
      <c r="H7" s="5">
        <f t="shared" si="3"/>
        <v>1</v>
      </c>
      <c r="I7" s="6">
        <f t="shared" si="5"/>
        <v>1564440</v>
      </c>
      <c r="J7" s="5">
        <v>540000</v>
      </c>
      <c r="K7" s="9">
        <f t="shared" si="4"/>
        <v>0.34517143514612258</v>
      </c>
      <c r="L7" s="11">
        <f t="shared" si="1"/>
        <v>1</v>
      </c>
      <c r="M7" s="6">
        <f t="shared" si="2"/>
        <v>1564440</v>
      </c>
      <c r="N7" s="1"/>
    </row>
    <row r="8" spans="2:17" ht="17.5" x14ac:dyDescent="0.25">
      <c r="B8" s="3">
        <v>7</v>
      </c>
      <c r="C8" s="1" t="s">
        <v>42</v>
      </c>
      <c r="D8" s="2" t="s">
        <v>43</v>
      </c>
      <c r="E8" s="5" t="s">
        <v>36</v>
      </c>
      <c r="F8" s="10" t="str">
        <f t="shared" ref="F8:F14" si="6">IF(E8="Positive", CHAR(82),IF(E8="Uncertain",CHAR(79),CHAR(87)))</f>
        <v>O</v>
      </c>
      <c r="G8" s="5">
        <v>5000000</v>
      </c>
      <c r="H8" s="5">
        <f t="shared" si="3"/>
        <v>1</v>
      </c>
      <c r="I8" s="6">
        <f t="shared" si="5"/>
        <v>5000000</v>
      </c>
      <c r="J8" s="5"/>
      <c r="K8" s="9">
        <f t="shared" si="4"/>
        <v>0</v>
      </c>
      <c r="L8" s="11">
        <f t="shared" ref="L8:L14" si="7">IF(E8="Positive",1,IF(E8="Uncertain",0.5,0))</f>
        <v>0.5</v>
      </c>
      <c r="M8" s="6">
        <f t="shared" ref="M8:M14" si="8">I8*L8</f>
        <v>2500000</v>
      </c>
      <c r="N8" s="1" t="s">
        <v>52</v>
      </c>
      <c r="P8" s="2" t="s">
        <v>32</v>
      </c>
    </row>
    <row r="9" spans="2:17" ht="17.5" x14ac:dyDescent="0.25">
      <c r="B9" s="3">
        <v>8</v>
      </c>
      <c r="C9" s="1" t="s">
        <v>8</v>
      </c>
      <c r="D9" s="2" t="s">
        <v>43</v>
      </c>
      <c r="E9" s="5" t="s">
        <v>35</v>
      </c>
      <c r="F9" s="10" t="str">
        <f t="shared" si="6"/>
        <v>R</v>
      </c>
      <c r="G9" s="5">
        <v>3970000</v>
      </c>
      <c r="H9" s="5">
        <f t="shared" si="3"/>
        <v>1</v>
      </c>
      <c r="I9" s="6">
        <f t="shared" si="5"/>
        <v>3970000</v>
      </c>
      <c r="J9" s="5"/>
      <c r="K9" s="9">
        <f t="shared" si="4"/>
        <v>0</v>
      </c>
      <c r="L9" s="11">
        <f t="shared" si="7"/>
        <v>1</v>
      </c>
      <c r="M9" s="6">
        <f t="shared" si="8"/>
        <v>3970000</v>
      </c>
      <c r="N9" s="1"/>
      <c r="P9" s="2" t="s">
        <v>35</v>
      </c>
    </row>
    <row r="10" spans="2:17" ht="17.5" x14ac:dyDescent="0.25">
      <c r="B10" s="3">
        <v>9</v>
      </c>
      <c r="C10" s="1" t="s">
        <v>9</v>
      </c>
      <c r="D10" s="2" t="s">
        <v>43</v>
      </c>
      <c r="E10" s="5" t="s">
        <v>35</v>
      </c>
      <c r="F10" s="10" t="str">
        <f t="shared" si="6"/>
        <v>R</v>
      </c>
      <c r="G10" s="5">
        <v>1160000</v>
      </c>
      <c r="H10" s="5">
        <f t="shared" si="3"/>
        <v>1</v>
      </c>
      <c r="I10" s="6">
        <f t="shared" si="5"/>
        <v>1160000</v>
      </c>
      <c r="J10" s="5">
        <v>2000</v>
      </c>
      <c r="K10" s="9">
        <f t="shared" si="4"/>
        <v>1.7241379310344827E-3</v>
      </c>
      <c r="L10" s="11">
        <f t="shared" si="7"/>
        <v>1</v>
      </c>
      <c r="M10" s="6">
        <f t="shared" si="8"/>
        <v>1160000</v>
      </c>
      <c r="N10" s="1"/>
      <c r="P10" s="2" t="s">
        <v>36</v>
      </c>
    </row>
    <row r="11" spans="2:17" ht="17.5" x14ac:dyDescent="0.25">
      <c r="B11" s="3">
        <v>10</v>
      </c>
      <c r="C11" s="1" t="s">
        <v>10</v>
      </c>
      <c r="D11" s="2" t="s">
        <v>43</v>
      </c>
      <c r="E11" s="5" t="s">
        <v>35</v>
      </c>
      <c r="F11" s="10" t="str">
        <f t="shared" si="6"/>
        <v>R</v>
      </c>
      <c r="G11" s="5">
        <v>4000000</v>
      </c>
      <c r="H11" s="5">
        <f t="shared" si="3"/>
        <v>1</v>
      </c>
      <c r="I11" s="6">
        <f t="shared" si="5"/>
        <v>4000000</v>
      </c>
      <c r="J11" s="5">
        <v>70000</v>
      </c>
      <c r="K11" s="9">
        <f t="shared" si="4"/>
        <v>1.7500000000000002E-2</v>
      </c>
      <c r="L11" s="11">
        <f t="shared" si="7"/>
        <v>1</v>
      </c>
      <c r="M11" s="6">
        <f t="shared" si="8"/>
        <v>4000000</v>
      </c>
      <c r="N11" s="1"/>
      <c r="P11" s="2" t="s">
        <v>37</v>
      </c>
    </row>
    <row r="12" spans="2:17" ht="17.5" x14ac:dyDescent="0.25">
      <c r="B12" s="3">
        <v>11</v>
      </c>
      <c r="C12" s="1" t="s">
        <v>11</v>
      </c>
      <c r="D12" s="2" t="s">
        <v>43</v>
      </c>
      <c r="E12" s="5" t="s">
        <v>35</v>
      </c>
      <c r="F12" s="10" t="str">
        <f t="shared" si="6"/>
        <v>R</v>
      </c>
      <c r="G12" s="5">
        <v>1026823</v>
      </c>
      <c r="H12" s="5">
        <f t="shared" si="3"/>
        <v>1</v>
      </c>
      <c r="I12" s="6">
        <f t="shared" si="5"/>
        <v>1026823</v>
      </c>
      <c r="J12" s="5">
        <v>75000</v>
      </c>
      <c r="K12" s="9">
        <f t="shared" si="4"/>
        <v>7.3040825926182024E-2</v>
      </c>
      <c r="L12" s="11">
        <f t="shared" si="7"/>
        <v>1</v>
      </c>
      <c r="M12" s="6">
        <f t="shared" si="8"/>
        <v>1026823</v>
      </c>
      <c r="N12" s="1"/>
    </row>
    <row r="13" spans="2:17" ht="17.5" x14ac:dyDescent="0.25">
      <c r="B13" s="3">
        <v>12</v>
      </c>
      <c r="C13" s="1" t="s">
        <v>51</v>
      </c>
      <c r="D13" s="2" t="s">
        <v>43</v>
      </c>
      <c r="E13" s="5" t="s">
        <v>35</v>
      </c>
      <c r="F13" s="10" t="str">
        <f>IF(E13="Positive", CHAR(82),IF(E13="Uncertain",CHAR(79),CHAR(87)))</f>
        <v>R</v>
      </c>
      <c r="G13" s="5">
        <v>186111</v>
      </c>
      <c r="H13" s="5">
        <f t="shared" si="3"/>
        <v>1</v>
      </c>
      <c r="I13" s="6">
        <f t="shared" si="5"/>
        <v>186111</v>
      </c>
      <c r="J13" s="5"/>
      <c r="K13" s="9">
        <f t="shared" si="4"/>
        <v>0</v>
      </c>
      <c r="L13" s="11"/>
      <c r="M13" s="6">
        <f t="shared" si="8"/>
        <v>0</v>
      </c>
      <c r="N13" s="1"/>
    </row>
    <row r="14" spans="2:17" ht="17.5" x14ac:dyDescent="0.25">
      <c r="B14" s="3">
        <v>13</v>
      </c>
      <c r="C14" s="1" t="s">
        <v>12</v>
      </c>
      <c r="D14" s="2" t="s">
        <v>43</v>
      </c>
      <c r="E14" s="5" t="s">
        <v>36</v>
      </c>
      <c r="F14" s="10" t="str">
        <f t="shared" si="6"/>
        <v>O</v>
      </c>
      <c r="G14" s="5">
        <v>125000</v>
      </c>
      <c r="H14" s="5">
        <f t="shared" si="3"/>
        <v>1</v>
      </c>
      <c r="I14" s="6">
        <f t="shared" si="5"/>
        <v>125000</v>
      </c>
      <c r="J14" s="5"/>
      <c r="K14" s="9">
        <f t="shared" si="4"/>
        <v>0</v>
      </c>
      <c r="L14" s="11">
        <f t="shared" si="7"/>
        <v>0.5</v>
      </c>
      <c r="M14" s="6">
        <f t="shared" si="8"/>
        <v>62500</v>
      </c>
      <c r="N14" s="1"/>
    </row>
    <row r="15" spans="2:17" ht="17.5" x14ac:dyDescent="0.25">
      <c r="B15" s="3">
        <v>14</v>
      </c>
      <c r="C15" s="1" t="s">
        <v>42</v>
      </c>
      <c r="D15" s="4" t="s">
        <v>29</v>
      </c>
      <c r="E15" s="5" t="s">
        <v>36</v>
      </c>
      <c r="F15" s="10" t="str">
        <f>IF(E15="Positive", CHAR(82),IF(E15="Uncertain",CHAR(79),CHAR(87)))</f>
        <v>O</v>
      </c>
      <c r="G15" s="5">
        <v>5600000</v>
      </c>
      <c r="H15" s="5">
        <f t="shared" si="3"/>
        <v>1</v>
      </c>
      <c r="I15" s="6">
        <f t="shared" si="5"/>
        <v>5600000</v>
      </c>
      <c r="J15" s="5"/>
      <c r="K15" s="9">
        <f t="shared" si="4"/>
        <v>0</v>
      </c>
      <c r="L15" s="11">
        <f>IF(E15="Positive",1,IF(E15="Uncertain",0.5,0))</f>
        <v>0.5</v>
      </c>
      <c r="M15" s="6">
        <f>I15*L15</f>
        <v>2800000</v>
      </c>
      <c r="N15" s="1"/>
      <c r="P15" s="2" t="s">
        <v>39</v>
      </c>
      <c r="Q15" s="2">
        <v>87</v>
      </c>
    </row>
    <row r="16" spans="2:17" ht="17.5" x14ac:dyDescent="0.25">
      <c r="B16" s="3">
        <v>15</v>
      </c>
      <c r="C16" s="1" t="s">
        <v>50</v>
      </c>
      <c r="D16" s="4" t="s">
        <v>29</v>
      </c>
      <c r="E16" s="5" t="s">
        <v>36</v>
      </c>
      <c r="F16" s="10" t="str">
        <f>IF(E16="Positive", CHAR(82),IF(E16="Uncertain",CHAR(79),CHAR(87)))</f>
        <v>O</v>
      </c>
      <c r="G16" s="5">
        <v>150000</v>
      </c>
      <c r="H16" s="5">
        <f>I16/G16</f>
        <v>1</v>
      </c>
      <c r="I16" s="6">
        <f>G16</f>
        <v>150000</v>
      </c>
      <c r="J16" s="5"/>
      <c r="K16" s="9">
        <f t="shared" si="4"/>
        <v>0</v>
      </c>
      <c r="L16" s="11">
        <f>IF(E16="Positive",1,IF(E16="Uncertain",0.5,0))</f>
        <v>0.5</v>
      </c>
      <c r="M16" s="6">
        <f>I16*L16</f>
        <v>75000</v>
      </c>
      <c r="N16" s="1"/>
    </row>
    <row r="17" spans="2:17" ht="17.5" x14ac:dyDescent="0.25">
      <c r="B17" s="3">
        <v>16</v>
      </c>
      <c r="C17" s="1" t="s">
        <v>13</v>
      </c>
      <c r="D17" s="4" t="s">
        <v>29</v>
      </c>
      <c r="E17" s="5" t="s">
        <v>37</v>
      </c>
      <c r="F17" s="10" t="str">
        <f>IF(E17="Positive", CHAR(82),IF(E17="Uncertain",CHAR(79),CHAR(87)))</f>
        <v>W</v>
      </c>
      <c r="G17" s="5">
        <v>1000000</v>
      </c>
      <c r="H17" s="5">
        <f t="shared" si="3"/>
        <v>1</v>
      </c>
      <c r="I17" s="6">
        <f t="shared" si="5"/>
        <v>1000000</v>
      </c>
      <c r="J17" s="5"/>
      <c r="K17" s="9">
        <f t="shared" si="4"/>
        <v>0</v>
      </c>
      <c r="L17" s="11">
        <f>IF(E17="Positive",1,IF(E17="Uncertain",0.5,0))</f>
        <v>0</v>
      </c>
      <c r="M17" s="6">
        <f>I17*L17</f>
        <v>0</v>
      </c>
      <c r="N17" s="1"/>
      <c r="P17" s="2" t="s">
        <v>40</v>
      </c>
      <c r="Q17" s="2">
        <v>82</v>
      </c>
    </row>
    <row r="18" spans="2:17" ht="17.5" x14ac:dyDescent="0.25">
      <c r="B18" s="3">
        <v>17</v>
      </c>
      <c r="C18" s="1" t="s">
        <v>14</v>
      </c>
      <c r="D18" s="4" t="s">
        <v>31</v>
      </c>
      <c r="E18" s="5" t="s">
        <v>35</v>
      </c>
      <c r="F18" s="10" t="str">
        <f t="shared" ref="F18" si="9">IF(E18="Positive", CHAR(82),IF(E18="Uncertain",CHAR(79),CHAR(87)))</f>
        <v>R</v>
      </c>
      <c r="G18" s="5">
        <v>224000</v>
      </c>
      <c r="H18" s="5">
        <f t="shared" si="3"/>
        <v>1</v>
      </c>
      <c r="I18" s="6">
        <f t="shared" si="5"/>
        <v>224000</v>
      </c>
      <c r="J18" s="5">
        <v>13000</v>
      </c>
      <c r="K18" s="9">
        <f t="shared" si="4"/>
        <v>5.8035714285714288E-2</v>
      </c>
      <c r="L18" s="11">
        <f t="shared" ref="L18" si="10">IF(E18="Positive",1,IF(E18="Uncertain",0.5,0))</f>
        <v>1</v>
      </c>
      <c r="M18" s="6">
        <f t="shared" ref="M18" si="11">I18*L18</f>
        <v>224000</v>
      </c>
      <c r="N18" s="1" t="s">
        <v>52</v>
      </c>
    </row>
    <row r="19" spans="2:17" ht="17.5" x14ac:dyDescent="0.25">
      <c r="B19" s="3">
        <v>18</v>
      </c>
      <c r="C19" s="1" t="s">
        <v>15</v>
      </c>
      <c r="D19" s="4" t="s">
        <v>31</v>
      </c>
      <c r="E19" s="5" t="s">
        <v>37</v>
      </c>
      <c r="F19" s="10" t="str">
        <f t="shared" ref="F19:F34" si="12">IF(E19="Positive", CHAR(82),IF(E19="Uncertain",CHAR(79),CHAR(87)))</f>
        <v>W</v>
      </c>
      <c r="G19" s="5">
        <v>146000</v>
      </c>
      <c r="H19" s="5">
        <f t="shared" si="3"/>
        <v>1</v>
      </c>
      <c r="I19" s="6">
        <f t="shared" si="5"/>
        <v>146000</v>
      </c>
      <c r="J19" s="5"/>
      <c r="K19" s="9">
        <f t="shared" si="4"/>
        <v>0</v>
      </c>
      <c r="L19" s="11">
        <f t="shared" ref="L19:L34" si="13">IF(E19="Positive",1,IF(E19="Uncertain",0.5,0))</f>
        <v>0</v>
      </c>
      <c r="M19" s="6">
        <f t="shared" ref="M19:M34" si="14">I19*L19</f>
        <v>0</v>
      </c>
      <c r="N19" s="1"/>
    </row>
    <row r="20" spans="2:17" ht="17.5" x14ac:dyDescent="0.25">
      <c r="B20" s="3">
        <v>19</v>
      </c>
      <c r="C20" s="1" t="s">
        <v>16</v>
      </c>
      <c r="D20" s="4" t="s">
        <v>31</v>
      </c>
      <c r="E20" s="5" t="s">
        <v>36</v>
      </c>
      <c r="F20" s="10" t="str">
        <f t="shared" si="12"/>
        <v>O</v>
      </c>
      <c r="G20" s="5">
        <v>340000</v>
      </c>
      <c r="H20" s="5">
        <f t="shared" si="3"/>
        <v>1</v>
      </c>
      <c r="I20" s="6">
        <f t="shared" si="5"/>
        <v>340000</v>
      </c>
      <c r="J20" s="5"/>
      <c r="K20" s="9">
        <f t="shared" si="4"/>
        <v>0</v>
      </c>
      <c r="L20" s="11">
        <f t="shared" si="13"/>
        <v>0.5</v>
      </c>
      <c r="M20" s="6">
        <f t="shared" si="14"/>
        <v>170000</v>
      </c>
      <c r="N20" s="1"/>
    </row>
    <row r="21" spans="2:17" ht="17.5" x14ac:dyDescent="0.25">
      <c r="B21" s="3">
        <v>20</v>
      </c>
      <c r="C21" s="1" t="s">
        <v>17</v>
      </c>
      <c r="D21" s="4" t="s">
        <v>31</v>
      </c>
      <c r="E21" s="5" t="s">
        <v>35</v>
      </c>
      <c r="F21" s="10" t="str">
        <f t="shared" si="12"/>
        <v>R</v>
      </c>
      <c r="G21" s="5">
        <v>179560</v>
      </c>
      <c r="H21" s="5">
        <f t="shared" si="3"/>
        <v>1</v>
      </c>
      <c r="I21" s="6">
        <f t="shared" si="5"/>
        <v>179560</v>
      </c>
      <c r="J21" s="5">
        <v>10000</v>
      </c>
      <c r="K21" s="9">
        <f t="shared" si="4"/>
        <v>5.5691690799732678E-2</v>
      </c>
      <c r="L21" s="11">
        <f t="shared" si="13"/>
        <v>1</v>
      </c>
      <c r="M21" s="6">
        <f t="shared" si="14"/>
        <v>179560</v>
      </c>
      <c r="N21" s="1"/>
    </row>
    <row r="22" spans="2:17" ht="17.5" x14ac:dyDescent="0.25">
      <c r="B22" s="3">
        <v>21</v>
      </c>
      <c r="C22" s="1" t="s">
        <v>18</v>
      </c>
      <c r="D22" s="4" t="s">
        <v>31</v>
      </c>
      <c r="E22" s="5" t="s">
        <v>36</v>
      </c>
      <c r="F22" s="10" t="str">
        <f t="shared" si="12"/>
        <v>O</v>
      </c>
      <c r="G22" s="5">
        <v>38620</v>
      </c>
      <c r="H22" s="5">
        <f t="shared" si="3"/>
        <v>1</v>
      </c>
      <c r="I22" s="6">
        <f t="shared" si="5"/>
        <v>38620</v>
      </c>
      <c r="J22" s="5"/>
      <c r="K22" s="9">
        <f t="shared" si="4"/>
        <v>0</v>
      </c>
      <c r="L22" s="11">
        <f t="shared" si="13"/>
        <v>0.5</v>
      </c>
      <c r="M22" s="6">
        <f t="shared" si="14"/>
        <v>19310</v>
      </c>
      <c r="N22" s="1"/>
    </row>
    <row r="23" spans="2:17" ht="17.5" x14ac:dyDescent="0.25">
      <c r="B23" s="3">
        <v>22</v>
      </c>
      <c r="C23" s="1" t="s">
        <v>19</v>
      </c>
      <c r="D23" s="4" t="s">
        <v>31</v>
      </c>
      <c r="E23" s="5" t="s">
        <v>36</v>
      </c>
      <c r="F23" s="10" t="str">
        <f t="shared" si="12"/>
        <v>O</v>
      </c>
      <c r="G23" s="5">
        <v>1530</v>
      </c>
      <c r="H23" s="5">
        <f t="shared" si="3"/>
        <v>1</v>
      </c>
      <c r="I23" s="6">
        <f t="shared" si="5"/>
        <v>1530</v>
      </c>
      <c r="J23" s="5"/>
      <c r="K23" s="9">
        <f t="shared" si="4"/>
        <v>0</v>
      </c>
      <c r="L23" s="11">
        <f t="shared" si="13"/>
        <v>0.5</v>
      </c>
      <c r="M23" s="6">
        <f t="shared" si="14"/>
        <v>765</v>
      </c>
      <c r="N23" s="1"/>
    </row>
    <row r="24" spans="2:17" ht="17.5" x14ac:dyDescent="0.25">
      <c r="B24" s="3">
        <v>23</v>
      </c>
      <c r="C24" s="1" t="s">
        <v>47</v>
      </c>
      <c r="D24" s="4" t="s">
        <v>31</v>
      </c>
      <c r="E24" s="5" t="s">
        <v>35</v>
      </c>
      <c r="F24" s="10" t="str">
        <f t="shared" si="12"/>
        <v>R</v>
      </c>
      <c r="G24" s="5">
        <v>17000</v>
      </c>
      <c r="H24" s="5">
        <f t="shared" si="3"/>
        <v>1</v>
      </c>
      <c r="I24" s="6">
        <f t="shared" si="5"/>
        <v>17000</v>
      </c>
      <c r="J24" s="5">
        <v>1000</v>
      </c>
      <c r="K24" s="9">
        <f t="shared" si="4"/>
        <v>5.8823529411764705E-2</v>
      </c>
      <c r="L24" s="11">
        <f t="shared" si="13"/>
        <v>1</v>
      </c>
      <c r="M24" s="6">
        <f t="shared" si="14"/>
        <v>17000</v>
      </c>
      <c r="N24" s="1"/>
    </row>
    <row r="25" spans="2:17" ht="17.5" x14ac:dyDescent="0.25">
      <c r="B25" s="3">
        <v>24</v>
      </c>
      <c r="C25" s="1" t="s">
        <v>20</v>
      </c>
      <c r="D25" s="4" t="s">
        <v>31</v>
      </c>
      <c r="E25" s="5" t="s">
        <v>35</v>
      </c>
      <c r="F25" s="10" t="str">
        <f t="shared" si="12"/>
        <v>R</v>
      </c>
      <c r="G25" s="5">
        <v>13478</v>
      </c>
      <c r="H25" s="5">
        <f t="shared" si="3"/>
        <v>1</v>
      </c>
      <c r="I25" s="6">
        <f t="shared" si="5"/>
        <v>13478</v>
      </c>
      <c r="J25" s="5">
        <v>2000</v>
      </c>
      <c r="K25" s="9">
        <f t="shared" si="4"/>
        <v>0.14838996883810654</v>
      </c>
      <c r="L25" s="11">
        <f t="shared" si="13"/>
        <v>1</v>
      </c>
      <c r="M25" s="6">
        <f t="shared" si="14"/>
        <v>13478</v>
      </c>
      <c r="N25" s="1"/>
    </row>
    <row r="26" spans="2:17" ht="17.5" x14ac:dyDescent="0.25">
      <c r="B26" s="3">
        <v>25</v>
      </c>
      <c r="C26" s="1" t="s">
        <v>46</v>
      </c>
      <c r="D26" s="4" t="s">
        <v>31</v>
      </c>
      <c r="E26" s="5" t="s">
        <v>35</v>
      </c>
      <c r="F26" s="10" t="str">
        <f t="shared" si="12"/>
        <v>R</v>
      </c>
      <c r="G26" s="5">
        <v>494733</v>
      </c>
      <c r="H26" s="5">
        <f t="shared" si="3"/>
        <v>1</v>
      </c>
      <c r="I26" s="6">
        <f t="shared" si="5"/>
        <v>494733</v>
      </c>
      <c r="J26" s="5">
        <v>4000</v>
      </c>
      <c r="K26" s="9">
        <f t="shared" si="4"/>
        <v>8.0851691720584644E-3</v>
      </c>
      <c r="L26" s="11">
        <f t="shared" si="13"/>
        <v>1</v>
      </c>
      <c r="M26" s="6">
        <f t="shared" si="14"/>
        <v>494733</v>
      </c>
      <c r="N26" s="1"/>
    </row>
    <row r="27" spans="2:17" ht="17.5" x14ac:dyDescent="0.25">
      <c r="B27" s="3">
        <v>26</v>
      </c>
      <c r="C27" s="1" t="s">
        <v>21</v>
      </c>
      <c r="D27" s="4" t="s">
        <v>31</v>
      </c>
      <c r="E27" s="5" t="s">
        <v>36</v>
      </c>
      <c r="F27" s="10" t="str">
        <f t="shared" si="12"/>
        <v>O</v>
      </c>
      <c r="G27" s="5">
        <v>308000</v>
      </c>
      <c r="H27" s="5">
        <f t="shared" si="3"/>
        <v>1</v>
      </c>
      <c r="I27" s="6">
        <f t="shared" si="5"/>
        <v>308000</v>
      </c>
      <c r="J27" s="5"/>
      <c r="K27" s="9">
        <f t="shared" si="4"/>
        <v>0</v>
      </c>
      <c r="L27" s="11">
        <f t="shared" si="13"/>
        <v>0.5</v>
      </c>
      <c r="M27" s="6">
        <f t="shared" si="14"/>
        <v>154000</v>
      </c>
      <c r="N27" s="1"/>
    </row>
    <row r="28" spans="2:17" ht="17.5" x14ac:dyDescent="0.25">
      <c r="B28" s="3">
        <v>27</v>
      </c>
      <c r="C28" s="1" t="s">
        <v>22</v>
      </c>
      <c r="D28" s="4" t="s">
        <v>31</v>
      </c>
      <c r="E28" s="5" t="s">
        <v>35</v>
      </c>
      <c r="F28" s="10" t="str">
        <f t="shared" si="12"/>
        <v>R</v>
      </c>
      <c r="G28" s="5">
        <v>1433</v>
      </c>
      <c r="H28" s="5">
        <f t="shared" si="3"/>
        <v>1</v>
      </c>
      <c r="I28" s="6">
        <f t="shared" si="5"/>
        <v>1433</v>
      </c>
      <c r="J28" s="5">
        <v>400</v>
      </c>
      <c r="K28" s="9">
        <f t="shared" si="4"/>
        <v>0.27913468248429868</v>
      </c>
      <c r="L28" s="11">
        <f t="shared" si="13"/>
        <v>1</v>
      </c>
      <c r="M28" s="6">
        <f t="shared" si="14"/>
        <v>1433</v>
      </c>
      <c r="N28" s="1"/>
    </row>
    <row r="29" spans="2:17" ht="17.5" x14ac:dyDescent="0.25">
      <c r="B29" s="3">
        <v>28</v>
      </c>
      <c r="C29" s="1" t="s">
        <v>23</v>
      </c>
      <c r="D29" s="4" t="s">
        <v>31</v>
      </c>
      <c r="E29" s="5" t="s">
        <v>37</v>
      </c>
      <c r="F29" s="10" t="str">
        <f t="shared" si="12"/>
        <v>W</v>
      </c>
      <c r="G29" s="5">
        <v>409275</v>
      </c>
      <c r="H29" s="5">
        <f t="shared" si="3"/>
        <v>1</v>
      </c>
      <c r="I29" s="6">
        <f t="shared" si="5"/>
        <v>409275</v>
      </c>
      <c r="J29" s="5"/>
      <c r="K29" s="9">
        <f t="shared" si="4"/>
        <v>0</v>
      </c>
      <c r="L29" s="11">
        <f t="shared" si="13"/>
        <v>0</v>
      </c>
      <c r="M29" s="6">
        <f t="shared" si="14"/>
        <v>0</v>
      </c>
      <c r="N29" s="1"/>
    </row>
    <row r="30" spans="2:17" ht="17.5" x14ac:dyDescent="0.25">
      <c r="B30" s="3">
        <v>29</v>
      </c>
      <c r="C30" s="1" t="s">
        <v>24</v>
      </c>
      <c r="D30" s="4" t="s">
        <v>31</v>
      </c>
      <c r="E30" s="5" t="s">
        <v>36</v>
      </c>
      <c r="F30" s="10" t="str">
        <f t="shared" si="12"/>
        <v>O</v>
      </c>
      <c r="G30" s="5">
        <v>140930</v>
      </c>
      <c r="H30" s="5">
        <f t="shared" si="3"/>
        <v>1</v>
      </c>
      <c r="I30" s="6">
        <f t="shared" si="5"/>
        <v>140930</v>
      </c>
      <c r="J30" s="5"/>
      <c r="K30" s="9">
        <f t="shared" si="4"/>
        <v>0</v>
      </c>
      <c r="L30" s="11">
        <f t="shared" si="13"/>
        <v>0.5</v>
      </c>
      <c r="M30" s="6">
        <f t="shared" si="14"/>
        <v>70465</v>
      </c>
      <c r="N30" s="1"/>
    </row>
    <row r="31" spans="2:17" ht="17.5" x14ac:dyDescent="0.25">
      <c r="B31" s="3">
        <v>30</v>
      </c>
      <c r="C31" s="1" t="s">
        <v>25</v>
      </c>
      <c r="D31" s="4" t="s">
        <v>31</v>
      </c>
      <c r="E31" s="5" t="s">
        <v>36</v>
      </c>
      <c r="F31" s="10" t="str">
        <f t="shared" si="12"/>
        <v>O</v>
      </c>
      <c r="G31" s="5">
        <v>102122</v>
      </c>
      <c r="H31" s="5">
        <f t="shared" si="3"/>
        <v>1</v>
      </c>
      <c r="I31" s="6">
        <f t="shared" si="5"/>
        <v>102122</v>
      </c>
      <c r="J31" s="5"/>
      <c r="K31" s="9">
        <f t="shared" si="4"/>
        <v>0</v>
      </c>
      <c r="L31" s="11">
        <f t="shared" si="13"/>
        <v>0.5</v>
      </c>
      <c r="M31" s="6">
        <f t="shared" si="14"/>
        <v>51061</v>
      </c>
      <c r="N31" s="1"/>
    </row>
    <row r="32" spans="2:17" ht="17.5" x14ac:dyDescent="0.25">
      <c r="B32" s="3">
        <v>31</v>
      </c>
      <c r="C32" s="1" t="s">
        <v>26</v>
      </c>
      <c r="D32" s="4" t="s">
        <v>31</v>
      </c>
      <c r="E32" s="5" t="s">
        <v>35</v>
      </c>
      <c r="F32" s="10" t="str">
        <f t="shared" si="12"/>
        <v>R</v>
      </c>
      <c r="G32" s="5">
        <v>568092</v>
      </c>
      <c r="H32" s="5">
        <f t="shared" si="3"/>
        <v>1</v>
      </c>
      <c r="I32" s="6">
        <f t="shared" si="5"/>
        <v>568092</v>
      </c>
      <c r="J32" s="5"/>
      <c r="K32" s="9">
        <f t="shared" si="4"/>
        <v>0</v>
      </c>
      <c r="L32" s="11">
        <f t="shared" si="13"/>
        <v>1</v>
      </c>
      <c r="M32" s="6">
        <f t="shared" si="14"/>
        <v>568092</v>
      </c>
      <c r="N32" s="1"/>
    </row>
    <row r="33" spans="2:14" ht="17.5" x14ac:dyDescent="0.25">
      <c r="B33" s="3">
        <v>32</v>
      </c>
      <c r="C33" s="1" t="s">
        <v>27</v>
      </c>
      <c r="D33" s="4" t="s">
        <v>31</v>
      </c>
      <c r="E33" s="5" t="s">
        <v>36</v>
      </c>
      <c r="F33" s="10" t="str">
        <f t="shared" si="12"/>
        <v>O</v>
      </c>
      <c r="G33" s="5">
        <v>1025400</v>
      </c>
      <c r="H33" s="5">
        <f t="shared" si="3"/>
        <v>1</v>
      </c>
      <c r="I33" s="6">
        <f t="shared" si="5"/>
        <v>1025400</v>
      </c>
      <c r="J33" s="5"/>
      <c r="K33" s="9">
        <f t="shared" si="4"/>
        <v>0</v>
      </c>
      <c r="L33" s="11">
        <f t="shared" si="13"/>
        <v>0.5</v>
      </c>
      <c r="M33" s="6">
        <f t="shared" si="14"/>
        <v>512700</v>
      </c>
      <c r="N33" s="1"/>
    </row>
    <row r="34" spans="2:14" ht="17.5" x14ac:dyDescent="0.25">
      <c r="B34" s="3">
        <v>33</v>
      </c>
      <c r="C34" s="1" t="s">
        <v>28</v>
      </c>
      <c r="D34" s="4" t="s">
        <v>31</v>
      </c>
      <c r="E34" s="5" t="s">
        <v>35</v>
      </c>
      <c r="F34" s="10" t="str">
        <f t="shared" si="12"/>
        <v>R</v>
      </c>
      <c r="G34" s="5">
        <v>549240</v>
      </c>
      <c r="H34" s="5">
        <v>1</v>
      </c>
      <c r="I34" s="6">
        <v>549240</v>
      </c>
      <c r="J34" s="5">
        <v>10000</v>
      </c>
      <c r="K34" s="9">
        <f t="shared" si="4"/>
        <v>1.8206976913553274E-2</v>
      </c>
      <c r="L34" s="11">
        <f t="shared" si="13"/>
        <v>1</v>
      </c>
      <c r="M34" s="6">
        <f t="shared" si="14"/>
        <v>549240</v>
      </c>
      <c r="N34" s="1"/>
    </row>
    <row r="35" spans="2:14" ht="12" hidden="1" thickTop="1" x14ac:dyDescent="0.25"/>
    <row r="36" spans="2:14" x14ac:dyDescent="0.25"/>
    <row r="37" spans="2:14" x14ac:dyDescent="0.25"/>
    <row r="38" spans="2:14" x14ac:dyDescent="0.25"/>
    <row r="39" spans="2:14" x14ac:dyDescent="0.25"/>
    <row r="40" spans="2:14" x14ac:dyDescent="0.25"/>
    <row r="41" spans="2:14" x14ac:dyDescent="0.25"/>
  </sheetData>
  <conditionalFormatting sqref="F2:F12 F14:F15 F17:F34">
    <cfRule type="cellIs" dxfId="8" priority="11" operator="equal">
      <formula>CHAR(79)</formula>
    </cfRule>
    <cfRule type="cellIs" dxfId="7" priority="12" operator="equal">
      <formula>CHAR(87)</formula>
    </cfRule>
    <cfRule type="cellIs" dxfId="6" priority="13" operator="equal">
      <formula>CHAR(82)</formula>
    </cfRule>
  </conditionalFormatting>
  <conditionalFormatting sqref="F16">
    <cfRule type="cellIs" dxfId="5" priority="8" operator="equal">
      <formula>CHAR(79)</formula>
    </cfRule>
    <cfRule type="cellIs" dxfId="4" priority="9" operator="equal">
      <formula>CHAR(87)</formula>
    </cfRule>
    <cfRule type="cellIs" dxfId="3" priority="10" operator="equal">
      <formula>CHAR(82)</formula>
    </cfRule>
  </conditionalFormatting>
  <conditionalFormatting sqref="F13">
    <cfRule type="cellIs" dxfId="2" priority="5" operator="equal">
      <formula>CHAR(79)</formula>
    </cfRule>
    <cfRule type="cellIs" dxfId="1" priority="6" operator="equal">
      <formula>CHAR(87)</formula>
    </cfRule>
    <cfRule type="cellIs" dxfId="0" priority="7" operator="equal">
      <formula>CHAR(82)</formula>
    </cfRule>
  </conditionalFormatting>
  <dataValidations count="1">
    <dataValidation type="list" allowBlank="1" showInputMessage="1" showErrorMessage="1" promptTitle="Outlook" prompt="The value shows the confidence which management have in the investment in terms of the recovery of the initial investment and generating returns. " sqref="E2:E34" xr:uid="{BF5107ED-03AF-4EDC-A405-8E88FC42252B}">
      <formula1>$P$9:$P$11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5D15-88DD-49BC-8F97-6FF03B12E0B5}">
  <dimension ref="A1:K34"/>
  <sheetViews>
    <sheetView topLeftCell="A16" workbookViewId="0">
      <selection activeCell="C18" sqref="C18:C34"/>
    </sheetView>
  </sheetViews>
  <sheetFormatPr defaultRowHeight="14.5" x14ac:dyDescent="0.35"/>
  <cols>
    <col min="3" max="3" width="18.453125" customWidth="1"/>
    <col min="4" max="4" width="20.90625" bestFit="1" customWidth="1"/>
    <col min="5" max="5" width="9.26953125" bestFit="1" customWidth="1"/>
    <col min="6" max="6" width="14.453125" bestFit="1" customWidth="1"/>
    <col min="7" max="7" width="17" customWidth="1"/>
    <col min="8" max="8" width="16.453125" customWidth="1"/>
    <col min="9" max="9" width="15.453125" customWidth="1"/>
    <col min="10" max="10" width="24" bestFit="1" customWidth="1"/>
    <col min="11" max="11" width="44.08984375" customWidth="1"/>
  </cols>
  <sheetData>
    <row r="1" spans="1:11" ht="16.5" thickTop="1" thickBot="1" x14ac:dyDescent="0.4">
      <c r="A1" s="7"/>
      <c r="B1" s="8" t="s">
        <v>48</v>
      </c>
      <c r="C1" s="8" t="s">
        <v>34</v>
      </c>
      <c r="D1" s="8" t="s">
        <v>54</v>
      </c>
      <c r="E1" s="8" t="s">
        <v>32</v>
      </c>
      <c r="F1" s="8" t="s">
        <v>0</v>
      </c>
      <c r="G1" s="8" t="s">
        <v>1</v>
      </c>
      <c r="H1" s="8" t="s">
        <v>53</v>
      </c>
      <c r="I1" s="8" t="s">
        <v>33</v>
      </c>
      <c r="J1" s="8" t="s">
        <v>38</v>
      </c>
      <c r="K1" s="8" t="s">
        <v>2</v>
      </c>
    </row>
    <row r="2" spans="1:11" ht="15" thickTop="1" x14ac:dyDescent="0.35">
      <c r="A2" s="2"/>
      <c r="B2" s="3">
        <v>1</v>
      </c>
      <c r="C2" s="1" t="s">
        <v>3</v>
      </c>
      <c r="D2" s="4" t="s">
        <v>30</v>
      </c>
      <c r="E2" s="5" t="s">
        <v>35</v>
      </c>
      <c r="F2" s="5">
        <v>8500000</v>
      </c>
      <c r="G2" s="6">
        <v>11000000</v>
      </c>
      <c r="H2" s="5">
        <v>540000</v>
      </c>
      <c r="I2" s="11">
        <f t="shared" ref="I2:I12" si="0">IF(E2="Positive",1,IF(E2="Uncertain",0.5,0))</f>
        <v>1</v>
      </c>
      <c r="J2" s="6">
        <f t="shared" ref="J2:J34" si="1">G2*I2</f>
        <v>11000000</v>
      </c>
      <c r="K2" s="1" t="s">
        <v>44</v>
      </c>
    </row>
    <row r="3" spans="1:11" x14ac:dyDescent="0.35">
      <c r="A3" s="2"/>
      <c r="B3" s="3">
        <f>B2+1</f>
        <v>2</v>
      </c>
      <c r="C3" s="1" t="s">
        <v>4</v>
      </c>
      <c r="D3" s="4" t="s">
        <v>30</v>
      </c>
      <c r="E3" s="5" t="s">
        <v>35</v>
      </c>
      <c r="F3" s="5">
        <v>4000000</v>
      </c>
      <c r="G3" s="6">
        <f>F3</f>
        <v>4000000</v>
      </c>
      <c r="H3" s="5">
        <v>20000</v>
      </c>
      <c r="I3" s="11">
        <f t="shared" si="0"/>
        <v>1</v>
      </c>
      <c r="J3" s="6">
        <f t="shared" si="1"/>
        <v>4000000</v>
      </c>
      <c r="K3" s="1"/>
    </row>
    <row r="4" spans="1:11" x14ac:dyDescent="0.35">
      <c r="A4" s="2"/>
      <c r="B4" s="3">
        <f>B3+1</f>
        <v>3</v>
      </c>
      <c r="C4" s="1" t="s">
        <v>5</v>
      </c>
      <c r="D4" s="4" t="s">
        <v>30</v>
      </c>
      <c r="E4" s="5" t="s">
        <v>36</v>
      </c>
      <c r="F4" s="5">
        <v>400000</v>
      </c>
      <c r="G4" s="6">
        <f t="shared" ref="G4:G33" si="2">F4</f>
        <v>400000</v>
      </c>
      <c r="H4" s="5"/>
      <c r="I4" s="11">
        <f t="shared" si="0"/>
        <v>0.5</v>
      </c>
      <c r="J4" s="6">
        <f t="shared" si="1"/>
        <v>200000</v>
      </c>
      <c r="K4" s="1"/>
    </row>
    <row r="5" spans="1:11" x14ac:dyDescent="0.35">
      <c r="A5" s="2"/>
      <c r="B5" s="3">
        <f>B4+1</f>
        <v>4</v>
      </c>
      <c r="C5" s="1" t="s">
        <v>6</v>
      </c>
      <c r="D5" s="4" t="s">
        <v>30</v>
      </c>
      <c r="E5" s="5" t="s">
        <v>37</v>
      </c>
      <c r="F5" s="5">
        <v>2060000</v>
      </c>
      <c r="G5" s="6">
        <f t="shared" si="2"/>
        <v>2060000</v>
      </c>
      <c r="H5" s="5">
        <v>0</v>
      </c>
      <c r="I5" s="11">
        <f t="shared" si="0"/>
        <v>0</v>
      </c>
      <c r="J5" s="6">
        <f t="shared" si="1"/>
        <v>0</v>
      </c>
      <c r="K5" s="1" t="s">
        <v>45</v>
      </c>
    </row>
    <row r="6" spans="1:11" x14ac:dyDescent="0.35">
      <c r="A6" s="2"/>
      <c r="B6" s="3">
        <f>B5+1</f>
        <v>5</v>
      </c>
      <c r="C6" s="1" t="s">
        <v>41</v>
      </c>
      <c r="D6" s="4" t="s">
        <v>30</v>
      </c>
      <c r="E6" s="5" t="s">
        <v>35</v>
      </c>
      <c r="F6" s="5">
        <v>1500000</v>
      </c>
      <c r="G6" s="6">
        <v>1500000</v>
      </c>
      <c r="H6" s="5">
        <v>840000</v>
      </c>
      <c r="I6" s="11">
        <f t="shared" si="0"/>
        <v>1</v>
      </c>
      <c r="J6" s="6">
        <f t="shared" si="1"/>
        <v>1500000</v>
      </c>
      <c r="K6" s="1"/>
    </row>
    <row r="7" spans="1:11" x14ac:dyDescent="0.35">
      <c r="A7" s="2"/>
      <c r="B7" s="3">
        <f>B6+1</f>
        <v>6</v>
      </c>
      <c r="C7" s="1" t="s">
        <v>7</v>
      </c>
      <c r="D7" s="4" t="s">
        <v>30</v>
      </c>
      <c r="E7" s="5" t="s">
        <v>35</v>
      </c>
      <c r="F7" s="5">
        <v>1564440</v>
      </c>
      <c r="G7" s="6">
        <f t="shared" si="2"/>
        <v>1564440</v>
      </c>
      <c r="H7" s="5">
        <v>540000</v>
      </c>
      <c r="I7" s="11">
        <f t="shared" si="0"/>
        <v>1</v>
      </c>
      <c r="J7" s="6">
        <f t="shared" si="1"/>
        <v>1564440</v>
      </c>
      <c r="K7" s="1"/>
    </row>
    <row r="8" spans="1:11" x14ac:dyDescent="0.35">
      <c r="A8" s="2"/>
      <c r="B8" s="3">
        <v>7</v>
      </c>
      <c r="C8" s="1" t="s">
        <v>42</v>
      </c>
      <c r="D8" s="2" t="s">
        <v>43</v>
      </c>
      <c r="E8" s="5" t="s">
        <v>36</v>
      </c>
      <c r="F8" s="5">
        <v>5000000</v>
      </c>
      <c r="G8" s="6">
        <f t="shared" si="2"/>
        <v>5000000</v>
      </c>
      <c r="H8" s="5"/>
      <c r="I8" s="11">
        <f t="shared" si="0"/>
        <v>0.5</v>
      </c>
      <c r="J8" s="6">
        <f t="shared" si="1"/>
        <v>2500000</v>
      </c>
      <c r="K8" s="1" t="s">
        <v>52</v>
      </c>
    </row>
    <row r="9" spans="1:11" x14ac:dyDescent="0.35">
      <c r="A9" s="2"/>
      <c r="B9" s="3">
        <v>8</v>
      </c>
      <c r="C9" s="1" t="s">
        <v>8</v>
      </c>
      <c r="D9" s="2" t="s">
        <v>43</v>
      </c>
      <c r="E9" s="5" t="s">
        <v>35</v>
      </c>
      <c r="F9" s="5">
        <v>3970000</v>
      </c>
      <c r="G9" s="6">
        <f t="shared" si="2"/>
        <v>3970000</v>
      </c>
      <c r="H9" s="5"/>
      <c r="I9" s="11">
        <f t="shared" si="0"/>
        <v>1</v>
      </c>
      <c r="J9" s="6">
        <f t="shared" si="1"/>
        <v>3970000</v>
      </c>
      <c r="K9" s="1"/>
    </row>
    <row r="10" spans="1:11" x14ac:dyDescent="0.35">
      <c r="A10" s="2"/>
      <c r="B10" s="3">
        <v>9</v>
      </c>
      <c r="C10" s="1" t="s">
        <v>9</v>
      </c>
      <c r="D10" s="2" t="s">
        <v>43</v>
      </c>
      <c r="E10" s="5" t="s">
        <v>35</v>
      </c>
      <c r="F10" s="5">
        <v>1160000</v>
      </c>
      <c r="G10" s="6">
        <f t="shared" si="2"/>
        <v>1160000</v>
      </c>
      <c r="H10" s="5">
        <v>2000</v>
      </c>
      <c r="I10" s="11">
        <f t="shared" si="0"/>
        <v>1</v>
      </c>
      <c r="J10" s="6">
        <f t="shared" si="1"/>
        <v>1160000</v>
      </c>
      <c r="K10" s="1"/>
    </row>
    <row r="11" spans="1:11" x14ac:dyDescent="0.35">
      <c r="A11" s="2"/>
      <c r="B11" s="3">
        <v>10</v>
      </c>
      <c r="C11" s="1" t="s">
        <v>10</v>
      </c>
      <c r="D11" s="2" t="s">
        <v>43</v>
      </c>
      <c r="E11" s="5" t="s">
        <v>35</v>
      </c>
      <c r="F11" s="5">
        <v>4000000</v>
      </c>
      <c r="G11" s="6">
        <f t="shared" si="2"/>
        <v>4000000</v>
      </c>
      <c r="H11" s="5">
        <v>70000</v>
      </c>
      <c r="I11" s="11">
        <f t="shared" si="0"/>
        <v>1</v>
      </c>
      <c r="J11" s="6">
        <f t="shared" si="1"/>
        <v>4000000</v>
      </c>
      <c r="K11" s="1"/>
    </row>
    <row r="12" spans="1:11" x14ac:dyDescent="0.35">
      <c r="A12" s="2"/>
      <c r="B12" s="3">
        <v>11</v>
      </c>
      <c r="C12" s="1" t="s">
        <v>11</v>
      </c>
      <c r="D12" s="2" t="s">
        <v>43</v>
      </c>
      <c r="E12" s="5" t="s">
        <v>35</v>
      </c>
      <c r="F12" s="5">
        <v>1026823</v>
      </c>
      <c r="G12" s="6">
        <f t="shared" si="2"/>
        <v>1026823</v>
      </c>
      <c r="H12" s="5">
        <v>75000</v>
      </c>
      <c r="I12" s="11">
        <f t="shared" si="0"/>
        <v>1</v>
      </c>
      <c r="J12" s="6">
        <f t="shared" si="1"/>
        <v>1026823</v>
      </c>
      <c r="K12" s="1"/>
    </row>
    <row r="13" spans="1:11" x14ac:dyDescent="0.35">
      <c r="A13" s="2"/>
      <c r="B13" s="3">
        <v>12</v>
      </c>
      <c r="C13" s="1" t="s">
        <v>51</v>
      </c>
      <c r="D13" s="2" t="s">
        <v>43</v>
      </c>
      <c r="E13" s="5" t="s">
        <v>35</v>
      </c>
      <c r="F13" s="5">
        <v>186111</v>
      </c>
      <c r="G13" s="6">
        <f t="shared" si="2"/>
        <v>186111</v>
      </c>
      <c r="H13" s="5"/>
      <c r="I13" s="11"/>
      <c r="J13" s="6">
        <f t="shared" si="1"/>
        <v>0</v>
      </c>
      <c r="K13" s="1"/>
    </row>
    <row r="14" spans="1:11" x14ac:dyDescent="0.35">
      <c r="A14" s="2"/>
      <c r="B14" s="3">
        <v>13</v>
      </c>
      <c r="C14" s="1" t="s">
        <v>12</v>
      </c>
      <c r="D14" s="2" t="s">
        <v>43</v>
      </c>
      <c r="E14" s="5" t="s">
        <v>36</v>
      </c>
      <c r="F14" s="5">
        <v>125000</v>
      </c>
      <c r="G14" s="6">
        <f t="shared" si="2"/>
        <v>125000</v>
      </c>
      <c r="H14" s="5"/>
      <c r="I14" s="11">
        <f t="shared" ref="I14:I34" si="3">IF(E14="Positive",1,IF(E14="Uncertain",0.5,0))</f>
        <v>0.5</v>
      </c>
      <c r="J14" s="6">
        <f t="shared" si="1"/>
        <v>62500</v>
      </c>
      <c r="K14" s="1"/>
    </row>
    <row r="15" spans="1:11" x14ac:dyDescent="0.35">
      <c r="A15" s="2"/>
      <c r="B15" s="3">
        <v>14</v>
      </c>
      <c r="C15" s="1" t="s">
        <v>42</v>
      </c>
      <c r="D15" s="4" t="s">
        <v>29</v>
      </c>
      <c r="E15" s="5" t="s">
        <v>36</v>
      </c>
      <c r="F15" s="5">
        <v>5600000</v>
      </c>
      <c r="G15" s="6">
        <f t="shared" si="2"/>
        <v>5600000</v>
      </c>
      <c r="H15" s="5"/>
      <c r="I15" s="11">
        <f t="shared" si="3"/>
        <v>0.5</v>
      </c>
      <c r="J15" s="6">
        <f t="shared" si="1"/>
        <v>2800000</v>
      </c>
      <c r="K15" s="1"/>
    </row>
    <row r="16" spans="1:11" x14ac:dyDescent="0.35">
      <c r="A16" s="2"/>
      <c r="B16" s="3">
        <v>15</v>
      </c>
      <c r="C16" s="1" t="s">
        <v>50</v>
      </c>
      <c r="D16" s="4" t="s">
        <v>29</v>
      </c>
      <c r="E16" s="5" t="s">
        <v>36</v>
      </c>
      <c r="F16" s="5">
        <v>150000</v>
      </c>
      <c r="G16" s="6">
        <f t="shared" si="2"/>
        <v>150000</v>
      </c>
      <c r="H16" s="5"/>
      <c r="I16" s="11">
        <f t="shared" si="3"/>
        <v>0.5</v>
      </c>
      <c r="J16" s="6">
        <f t="shared" si="1"/>
        <v>75000</v>
      </c>
      <c r="K16" s="1"/>
    </row>
    <row r="17" spans="1:11" x14ac:dyDescent="0.35">
      <c r="A17" s="2"/>
      <c r="B17" s="3">
        <v>16</v>
      </c>
      <c r="C17" s="1" t="s">
        <v>13</v>
      </c>
      <c r="D17" s="4" t="s">
        <v>29</v>
      </c>
      <c r="E17" s="5" t="s">
        <v>37</v>
      </c>
      <c r="F17" s="5">
        <v>1000000</v>
      </c>
      <c r="G17" s="6">
        <f t="shared" si="2"/>
        <v>1000000</v>
      </c>
      <c r="H17" s="5"/>
      <c r="I17" s="11">
        <f t="shared" si="3"/>
        <v>0</v>
      </c>
      <c r="J17" s="6">
        <f t="shared" si="1"/>
        <v>0</v>
      </c>
      <c r="K17" s="1"/>
    </row>
    <row r="18" spans="1:11" x14ac:dyDescent="0.35">
      <c r="A18" s="2"/>
      <c r="B18" s="3">
        <v>17</v>
      </c>
      <c r="C18" s="1" t="s">
        <v>14</v>
      </c>
      <c r="D18" s="4" t="s">
        <v>31</v>
      </c>
      <c r="E18" s="5" t="s">
        <v>35</v>
      </c>
      <c r="F18" s="5">
        <v>224000</v>
      </c>
      <c r="G18" s="6">
        <f t="shared" si="2"/>
        <v>224000</v>
      </c>
      <c r="H18" s="5">
        <v>13000</v>
      </c>
      <c r="I18" s="11">
        <f t="shared" si="3"/>
        <v>1</v>
      </c>
      <c r="J18" s="6">
        <f t="shared" si="1"/>
        <v>224000</v>
      </c>
      <c r="K18" s="1" t="s">
        <v>52</v>
      </c>
    </row>
    <row r="19" spans="1:11" x14ac:dyDescent="0.35">
      <c r="A19" s="2"/>
      <c r="B19" s="3">
        <v>18</v>
      </c>
      <c r="C19" s="1" t="s">
        <v>15</v>
      </c>
      <c r="D19" s="4" t="s">
        <v>31</v>
      </c>
      <c r="E19" s="5" t="s">
        <v>37</v>
      </c>
      <c r="F19" s="5">
        <v>146000</v>
      </c>
      <c r="G19" s="6">
        <f t="shared" si="2"/>
        <v>146000</v>
      </c>
      <c r="H19" s="5"/>
      <c r="I19" s="11">
        <f t="shared" si="3"/>
        <v>0</v>
      </c>
      <c r="J19" s="6">
        <f t="shared" si="1"/>
        <v>0</v>
      </c>
      <c r="K19" s="1"/>
    </row>
    <row r="20" spans="1:11" x14ac:dyDescent="0.35">
      <c r="A20" s="2"/>
      <c r="B20" s="3">
        <v>19</v>
      </c>
      <c r="C20" s="1" t="s">
        <v>16</v>
      </c>
      <c r="D20" s="4" t="s">
        <v>31</v>
      </c>
      <c r="E20" s="5" t="s">
        <v>36</v>
      </c>
      <c r="F20" s="5">
        <v>340000</v>
      </c>
      <c r="G20" s="6">
        <f t="shared" si="2"/>
        <v>340000</v>
      </c>
      <c r="H20" s="5"/>
      <c r="I20" s="11">
        <f t="shared" si="3"/>
        <v>0.5</v>
      </c>
      <c r="J20" s="6">
        <f t="shared" si="1"/>
        <v>170000</v>
      </c>
      <c r="K20" s="1"/>
    </row>
    <row r="21" spans="1:11" x14ac:dyDescent="0.35">
      <c r="A21" s="2"/>
      <c r="B21" s="3">
        <v>20</v>
      </c>
      <c r="C21" s="1" t="s">
        <v>17</v>
      </c>
      <c r="D21" s="4" t="s">
        <v>31</v>
      </c>
      <c r="E21" s="5" t="s">
        <v>35</v>
      </c>
      <c r="F21" s="5">
        <v>179560</v>
      </c>
      <c r="G21" s="6">
        <f t="shared" si="2"/>
        <v>179560</v>
      </c>
      <c r="H21" s="5">
        <v>10000</v>
      </c>
      <c r="I21" s="11">
        <f t="shared" si="3"/>
        <v>1</v>
      </c>
      <c r="J21" s="6">
        <f t="shared" si="1"/>
        <v>179560</v>
      </c>
      <c r="K21" s="1"/>
    </row>
    <row r="22" spans="1:11" x14ac:dyDescent="0.35">
      <c r="A22" s="2"/>
      <c r="B22" s="3">
        <v>21</v>
      </c>
      <c r="C22" s="1" t="s">
        <v>18</v>
      </c>
      <c r="D22" s="4" t="s">
        <v>31</v>
      </c>
      <c r="E22" s="5" t="s">
        <v>36</v>
      </c>
      <c r="F22" s="5">
        <v>38620</v>
      </c>
      <c r="G22" s="6">
        <f t="shared" si="2"/>
        <v>38620</v>
      </c>
      <c r="H22" s="5"/>
      <c r="I22" s="11">
        <f t="shared" si="3"/>
        <v>0.5</v>
      </c>
      <c r="J22" s="6">
        <f t="shared" si="1"/>
        <v>19310</v>
      </c>
      <c r="K22" s="1"/>
    </row>
    <row r="23" spans="1:11" x14ac:dyDescent="0.35">
      <c r="A23" s="2"/>
      <c r="B23" s="3">
        <v>22</v>
      </c>
      <c r="C23" s="1" t="s">
        <v>19</v>
      </c>
      <c r="D23" s="4" t="s">
        <v>31</v>
      </c>
      <c r="E23" s="5" t="s">
        <v>36</v>
      </c>
      <c r="F23" s="5">
        <v>1530</v>
      </c>
      <c r="G23" s="6">
        <f t="shared" si="2"/>
        <v>1530</v>
      </c>
      <c r="H23" s="5"/>
      <c r="I23" s="11">
        <f t="shared" si="3"/>
        <v>0.5</v>
      </c>
      <c r="J23" s="6">
        <f t="shared" si="1"/>
        <v>765</v>
      </c>
      <c r="K23" s="1"/>
    </row>
    <row r="24" spans="1:11" x14ac:dyDescent="0.35">
      <c r="A24" s="2"/>
      <c r="B24" s="3">
        <v>23</v>
      </c>
      <c r="C24" s="1" t="s">
        <v>47</v>
      </c>
      <c r="D24" s="4" t="s">
        <v>31</v>
      </c>
      <c r="E24" s="5" t="s">
        <v>35</v>
      </c>
      <c r="F24" s="5">
        <v>17000</v>
      </c>
      <c r="G24" s="6">
        <f t="shared" si="2"/>
        <v>17000</v>
      </c>
      <c r="H24" s="5">
        <v>1000</v>
      </c>
      <c r="I24" s="11">
        <f t="shared" si="3"/>
        <v>1</v>
      </c>
      <c r="J24" s="6">
        <f t="shared" si="1"/>
        <v>17000</v>
      </c>
      <c r="K24" s="1"/>
    </row>
    <row r="25" spans="1:11" x14ac:dyDescent="0.35">
      <c r="A25" s="2"/>
      <c r="B25" s="3">
        <v>24</v>
      </c>
      <c r="C25" s="1" t="s">
        <v>20</v>
      </c>
      <c r="D25" s="4" t="s">
        <v>31</v>
      </c>
      <c r="E25" s="5" t="s">
        <v>35</v>
      </c>
      <c r="F25" s="5">
        <v>13478</v>
      </c>
      <c r="G25" s="6">
        <f t="shared" si="2"/>
        <v>13478</v>
      </c>
      <c r="H25" s="5">
        <v>2000</v>
      </c>
      <c r="I25" s="11">
        <f t="shared" si="3"/>
        <v>1</v>
      </c>
      <c r="J25" s="6">
        <f t="shared" si="1"/>
        <v>13478</v>
      </c>
      <c r="K25" s="1"/>
    </row>
    <row r="26" spans="1:11" x14ac:dyDescent="0.35">
      <c r="A26" s="2"/>
      <c r="B26" s="3">
        <v>25</v>
      </c>
      <c r="C26" s="1" t="s">
        <v>46</v>
      </c>
      <c r="D26" s="4" t="s">
        <v>31</v>
      </c>
      <c r="E26" s="5" t="s">
        <v>35</v>
      </c>
      <c r="F26" s="5">
        <v>494733</v>
      </c>
      <c r="G26" s="6">
        <f t="shared" si="2"/>
        <v>494733</v>
      </c>
      <c r="H26" s="5">
        <v>4000</v>
      </c>
      <c r="I26" s="11">
        <f t="shared" si="3"/>
        <v>1</v>
      </c>
      <c r="J26" s="6">
        <f t="shared" si="1"/>
        <v>494733</v>
      </c>
      <c r="K26" s="1"/>
    </row>
    <row r="27" spans="1:11" x14ac:dyDescent="0.35">
      <c r="A27" s="2"/>
      <c r="B27" s="3">
        <v>26</v>
      </c>
      <c r="C27" s="1" t="s">
        <v>21</v>
      </c>
      <c r="D27" s="4" t="s">
        <v>31</v>
      </c>
      <c r="E27" s="5" t="s">
        <v>36</v>
      </c>
      <c r="F27" s="5">
        <v>308000</v>
      </c>
      <c r="G27" s="6">
        <f t="shared" si="2"/>
        <v>308000</v>
      </c>
      <c r="H27" s="5"/>
      <c r="I27" s="11">
        <f t="shared" si="3"/>
        <v>0.5</v>
      </c>
      <c r="J27" s="6">
        <f t="shared" si="1"/>
        <v>154000</v>
      </c>
      <c r="K27" s="1"/>
    </row>
    <row r="28" spans="1:11" x14ac:dyDescent="0.35">
      <c r="A28" s="2"/>
      <c r="B28" s="3">
        <v>27</v>
      </c>
      <c r="C28" s="1" t="s">
        <v>22</v>
      </c>
      <c r="D28" s="4" t="s">
        <v>31</v>
      </c>
      <c r="E28" s="5" t="s">
        <v>35</v>
      </c>
      <c r="F28" s="5">
        <v>1433</v>
      </c>
      <c r="G28" s="6">
        <f t="shared" si="2"/>
        <v>1433</v>
      </c>
      <c r="H28" s="5">
        <v>400</v>
      </c>
      <c r="I28" s="11">
        <f t="shared" si="3"/>
        <v>1</v>
      </c>
      <c r="J28" s="6">
        <f t="shared" si="1"/>
        <v>1433</v>
      </c>
      <c r="K28" s="1"/>
    </row>
    <row r="29" spans="1:11" x14ac:dyDescent="0.35">
      <c r="A29" s="2"/>
      <c r="B29" s="3">
        <v>28</v>
      </c>
      <c r="C29" s="1" t="s">
        <v>23</v>
      </c>
      <c r="D29" s="4" t="s">
        <v>31</v>
      </c>
      <c r="E29" s="5" t="s">
        <v>37</v>
      </c>
      <c r="F29" s="5">
        <v>409275</v>
      </c>
      <c r="G29" s="6">
        <f t="shared" si="2"/>
        <v>409275</v>
      </c>
      <c r="H29" s="5"/>
      <c r="I29" s="11">
        <f t="shared" si="3"/>
        <v>0</v>
      </c>
      <c r="J29" s="6">
        <f t="shared" si="1"/>
        <v>0</v>
      </c>
      <c r="K29" s="1"/>
    </row>
    <row r="30" spans="1:11" x14ac:dyDescent="0.35">
      <c r="A30" s="2"/>
      <c r="B30" s="3">
        <v>29</v>
      </c>
      <c r="C30" s="1" t="s">
        <v>24</v>
      </c>
      <c r="D30" s="4" t="s">
        <v>31</v>
      </c>
      <c r="E30" s="5" t="s">
        <v>36</v>
      </c>
      <c r="F30" s="5">
        <v>140930</v>
      </c>
      <c r="G30" s="6">
        <f t="shared" si="2"/>
        <v>140930</v>
      </c>
      <c r="H30" s="5"/>
      <c r="I30" s="11">
        <f t="shared" si="3"/>
        <v>0.5</v>
      </c>
      <c r="J30" s="6">
        <f t="shared" si="1"/>
        <v>70465</v>
      </c>
      <c r="K30" s="1"/>
    </row>
    <row r="31" spans="1:11" x14ac:dyDescent="0.35">
      <c r="A31" s="2"/>
      <c r="B31" s="3">
        <v>30</v>
      </c>
      <c r="C31" s="1" t="s">
        <v>25</v>
      </c>
      <c r="D31" s="4" t="s">
        <v>31</v>
      </c>
      <c r="E31" s="5" t="s">
        <v>36</v>
      </c>
      <c r="F31" s="5">
        <v>102122</v>
      </c>
      <c r="G31" s="6">
        <f t="shared" si="2"/>
        <v>102122</v>
      </c>
      <c r="H31" s="5"/>
      <c r="I31" s="11">
        <f t="shared" si="3"/>
        <v>0.5</v>
      </c>
      <c r="J31" s="6">
        <f t="shared" si="1"/>
        <v>51061</v>
      </c>
      <c r="K31" s="1"/>
    </row>
    <row r="32" spans="1:11" x14ac:dyDescent="0.35">
      <c r="A32" s="2"/>
      <c r="B32" s="3">
        <v>31</v>
      </c>
      <c r="C32" s="1" t="s">
        <v>26</v>
      </c>
      <c r="D32" s="4" t="s">
        <v>31</v>
      </c>
      <c r="E32" s="5" t="s">
        <v>35</v>
      </c>
      <c r="F32" s="5">
        <v>568092</v>
      </c>
      <c r="G32" s="6">
        <f t="shared" si="2"/>
        <v>568092</v>
      </c>
      <c r="H32" s="5"/>
      <c r="I32" s="11">
        <f t="shared" si="3"/>
        <v>1</v>
      </c>
      <c r="J32" s="6">
        <f t="shared" si="1"/>
        <v>568092</v>
      </c>
      <c r="K32" s="1"/>
    </row>
    <row r="33" spans="1:11" x14ac:dyDescent="0.35">
      <c r="A33" s="2"/>
      <c r="B33" s="3">
        <v>32</v>
      </c>
      <c r="C33" s="1" t="s">
        <v>27</v>
      </c>
      <c r="D33" s="4" t="s">
        <v>31</v>
      </c>
      <c r="E33" s="5" t="s">
        <v>36</v>
      </c>
      <c r="F33" s="5">
        <v>1025400</v>
      </c>
      <c r="G33" s="6">
        <f t="shared" si="2"/>
        <v>1025400</v>
      </c>
      <c r="H33" s="5"/>
      <c r="I33" s="11">
        <f t="shared" si="3"/>
        <v>0.5</v>
      </c>
      <c r="J33" s="6">
        <f t="shared" si="1"/>
        <v>512700</v>
      </c>
      <c r="K33" s="1"/>
    </row>
    <row r="34" spans="1:11" x14ac:dyDescent="0.35">
      <c r="A34" s="2"/>
      <c r="B34" s="3">
        <v>33</v>
      </c>
      <c r="C34" s="1" t="s">
        <v>28</v>
      </c>
      <c r="D34" s="4" t="s">
        <v>31</v>
      </c>
      <c r="E34" s="5" t="s">
        <v>35</v>
      </c>
      <c r="F34" s="5">
        <v>549240</v>
      </c>
      <c r="G34" s="6">
        <v>549240</v>
      </c>
      <c r="H34" s="5">
        <v>10000</v>
      </c>
      <c r="I34" s="11">
        <f t="shared" si="3"/>
        <v>1</v>
      </c>
      <c r="J34" s="6">
        <f t="shared" si="1"/>
        <v>549240</v>
      </c>
      <c r="K34" s="1"/>
    </row>
  </sheetData>
  <dataValidations count="1">
    <dataValidation type="list" allowBlank="1" showInputMessage="1" showErrorMessage="1" promptTitle="Outlook" prompt="The value shows the confidence which management have in the investment in terms of the recovery of the initial investment and generating returns. " sqref="E2:E34" xr:uid="{02B1EE94-6995-4804-A447-6047561C3A1F}">
      <formula1>$M$9:$M$11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Portfolio_Risk_D</vt:lpstr>
      <vt:lpstr>RevenueD</vt:lpstr>
      <vt:lpstr>Data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karuitha</dc:creator>
  <cp:lastModifiedBy>john karuitha</cp:lastModifiedBy>
  <dcterms:created xsi:type="dcterms:W3CDTF">2015-06-05T18:17:20Z</dcterms:created>
  <dcterms:modified xsi:type="dcterms:W3CDTF">2020-09-25T13:43:45Z</dcterms:modified>
</cp:coreProperties>
</file>