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MOI\Template\"/>
    </mc:Choice>
  </mc:AlternateContent>
  <xr:revisionPtr revIDLastSave="0" documentId="13_ncr:1_{FA2EE199-9FE8-4C19-9AD8-E91997FCCF9F}" xr6:coauthVersionLast="47" xr6:coauthVersionMax="47" xr10:uidLastSave="{00000000-0000-0000-0000-000000000000}"/>
  <bookViews>
    <workbookView xWindow="-120" yWindow="-120" windowWidth="20730" windowHeight="11160" xr2:uid="{D898B24A-B7CE-42F4-809E-66019C2D320A}"/>
  </bookViews>
  <sheets>
    <sheet name="Schedule" sheetId="1" r:id="rId1"/>
    <sheet name="settings" sheetId="3" r:id="rId2"/>
    <sheet name="INFO" sheetId="2" r:id="rId3"/>
  </sheets>
  <definedNames>
    <definedName name="display">Schedule!$K$6</definedName>
    <definedName name="display_period">Schedule!$K$7</definedName>
    <definedName name="HolidayDates">settings!$I$6:$I$32</definedName>
    <definedName name="PIC_table">settings!$E$6:$F$15</definedName>
    <definedName name="_xlnm.Print_Titles" localSheetId="0">Schedule!$7:$10</definedName>
    <definedName name="project_start">Schedule!$K$5</definedName>
    <definedName name="show_overdue">settings!$F$20</definedName>
    <definedName name="show_weekends">settings!$C$20</definedName>
    <definedName name="task_color" localSheetId="0">Schedule!$D1</definedName>
    <definedName name="task_end" localSheetId="0">Schedule!$F1</definedName>
    <definedName name="task_progress" localSheetId="0">Schedule!$J1</definedName>
    <definedName name="task_start" localSheetId="0">Schedule!$E1</definedName>
    <definedName name="weekend_option">settings!$C$5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2" i="1"/>
  <c r="L11" i="1"/>
  <c r="K26" i="1"/>
  <c r="F26" i="1"/>
  <c r="I26" i="1" s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F28" i="1"/>
  <c r="I28" i="1" s="1"/>
  <c r="F27" i="1"/>
  <c r="I27" i="1" s="1"/>
  <c r="M3" i="3" l="1"/>
  <c r="P5" i="3" s="1"/>
  <c r="L6" i="3" l="1"/>
  <c r="L7" i="3" s="1"/>
  <c r="M6" i="3" l="1"/>
  <c r="M7" i="3"/>
  <c r="L8" i="3"/>
  <c r="M8" i="3" l="1"/>
  <c r="L9" i="3"/>
  <c r="M9" i="3" l="1"/>
  <c r="L10" i="3"/>
  <c r="L11" i="3" l="1"/>
  <c r="M10" i="3"/>
  <c r="M11" i="3" l="1"/>
  <c r="L12" i="3"/>
  <c r="L13" i="3" l="1"/>
  <c r="M12" i="3"/>
  <c r="M13" i="3" l="1"/>
  <c r="L14" i="3"/>
  <c r="L15" i="3" l="1"/>
  <c r="M14" i="3"/>
  <c r="M15" i="3" l="1"/>
  <c r="L16" i="3"/>
  <c r="L17" i="3" l="1"/>
  <c r="M16" i="3"/>
  <c r="M17" i="3" l="1"/>
  <c r="P7" i="3" s="1"/>
  <c r="Q7" i="3" l="1"/>
  <c r="P8" i="3"/>
  <c r="P9" i="3" s="1"/>
  <c r="P10" i="3" s="1"/>
  <c r="P11" i="3" s="1"/>
  <c r="P12" i="3" s="1"/>
  <c r="R7" i="3" l="1"/>
  <c r="Q8" i="3"/>
  <c r="Q9" i="3" s="1"/>
  <c r="Q10" i="3" s="1"/>
  <c r="Q11" i="3" s="1"/>
  <c r="Q12" i="3" s="1"/>
  <c r="S7" i="3" l="1"/>
  <c r="R8" i="3"/>
  <c r="R9" i="3" s="1"/>
  <c r="R10" i="3" s="1"/>
  <c r="R11" i="3" s="1"/>
  <c r="R12" i="3" s="1"/>
  <c r="T7" i="3" l="1"/>
  <c r="S8" i="3"/>
  <c r="S9" i="3" s="1"/>
  <c r="S10" i="3" s="1"/>
  <c r="S11" i="3" s="1"/>
  <c r="S12" i="3" s="1"/>
  <c r="U7" i="3" l="1"/>
  <c r="T8" i="3"/>
  <c r="T9" i="3" s="1"/>
  <c r="T10" i="3" s="1"/>
  <c r="T11" i="3" s="1"/>
  <c r="T12" i="3" s="1"/>
  <c r="V7" i="3" l="1"/>
  <c r="V8" i="3" s="1"/>
  <c r="V9" i="3" s="1"/>
  <c r="V10" i="3" s="1"/>
  <c r="V11" i="3" s="1"/>
  <c r="V12" i="3" s="1"/>
  <c r="U8" i="3"/>
  <c r="U9" i="3" s="1"/>
  <c r="U10" i="3" s="1"/>
  <c r="U11" i="3" s="1"/>
  <c r="U12" i="3" s="1"/>
  <c r="D25" i="1" l="1"/>
  <c r="D24" i="1"/>
  <c r="D23" i="1"/>
  <c r="D22" i="1"/>
  <c r="D21" i="1"/>
  <c r="D20" i="1"/>
  <c r="D19" i="1"/>
  <c r="F11" i="1"/>
  <c r="F23" i="1"/>
  <c r="I23" i="1" s="1"/>
  <c r="F17" i="1"/>
  <c r="I17" i="1" s="1"/>
  <c r="E12" i="1"/>
  <c r="I11" i="1" l="1"/>
  <c r="D12" i="1"/>
  <c r="D13" i="1"/>
  <c r="D14" i="1"/>
  <c r="D15" i="1"/>
  <c r="D16" i="1"/>
  <c r="D17" i="1"/>
  <c r="D18" i="1"/>
  <c r="D11" i="1"/>
  <c r="N9" i="1"/>
  <c r="C5" i="3"/>
  <c r="O9" i="1" l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V10" i="1" s="1"/>
  <c r="N10" i="1"/>
  <c r="O10" i="1" l="1"/>
  <c r="S10" i="1"/>
  <c r="P10" i="1"/>
  <c r="X10" i="1"/>
  <c r="W10" i="1"/>
  <c r="AB10" i="1"/>
  <c r="AA10" i="1"/>
  <c r="U10" i="1"/>
  <c r="AM10" i="1"/>
  <c r="AH10" i="1"/>
  <c r="AN10" i="1"/>
  <c r="AG10" i="1"/>
  <c r="Q10" i="1"/>
  <c r="R10" i="1"/>
  <c r="AR10" i="1"/>
  <c r="AK10" i="1"/>
  <c r="AE10" i="1"/>
  <c r="AF10" i="1"/>
  <c r="AD10" i="1"/>
  <c r="Y10" i="1"/>
  <c r="AO10" i="1"/>
  <c r="Z10" i="1"/>
  <c r="AQ10" i="1"/>
  <c r="AP10" i="1"/>
  <c r="AU10" i="1"/>
  <c r="AI10" i="1"/>
  <c r="V10" i="1"/>
  <c r="T10" i="1"/>
  <c r="AJ10" i="1"/>
  <c r="AT10" i="1"/>
  <c r="AC10" i="1"/>
  <c r="AS10" i="1"/>
  <c r="AL10" i="1"/>
  <c r="F12" i="1"/>
  <c r="I12" i="1" s="1"/>
  <c r="E13" i="1" l="1"/>
  <c r="L13" i="1" s="1"/>
  <c r="F13" i="1" l="1"/>
  <c r="I13" i="1" s="1"/>
  <c r="E14" i="1" l="1"/>
  <c r="L14" i="1" s="1"/>
  <c r="F14" i="1" l="1"/>
  <c r="E15" i="1" s="1"/>
  <c r="I14" i="1" l="1"/>
  <c r="F15" i="1"/>
  <c r="E18" i="1" s="1"/>
  <c r="I15" i="1" l="1"/>
  <c r="E16" i="1"/>
  <c r="F18" i="1"/>
  <c r="E19" i="1" s="1"/>
  <c r="I18" i="1" l="1"/>
  <c r="F16" i="1"/>
  <c r="I16" i="1" s="1"/>
  <c r="F19" i="1"/>
  <c r="E20" i="1" s="1"/>
  <c r="I20" i="1" s="1"/>
  <c r="I19" i="1" l="1"/>
  <c r="F20" i="1"/>
  <c r="E21" i="1" s="1"/>
  <c r="I21" i="1" s="1"/>
  <c r="F21" i="1" l="1"/>
  <c r="E24" i="1" s="1"/>
  <c r="I24" i="1" s="1"/>
  <c r="E22" i="1" l="1"/>
  <c r="I22" i="1" s="1"/>
  <c r="F24" i="1"/>
  <c r="E25" i="1" s="1"/>
  <c r="I25" i="1" s="1"/>
  <c r="F22" i="1" l="1"/>
  <c r="F25" i="1"/>
</calcChain>
</file>

<file path=xl/sharedStrings.xml><?xml version="1.0" encoding="utf-8"?>
<sst xmlns="http://schemas.openxmlformats.org/spreadsheetml/2006/main" count="157" uniqueCount="150">
  <si>
    <t>START</t>
    <phoneticPr fontId="1" type="noConversion"/>
  </si>
  <si>
    <t>END</t>
    <phoneticPr fontId="1" type="noConversion"/>
  </si>
  <si>
    <t>Phase 1 Title</t>
    <phoneticPr fontId="1" type="noConversion"/>
  </si>
  <si>
    <t>Task 1.1</t>
    <phoneticPr fontId="1" type="noConversion"/>
  </si>
  <si>
    <t>Task 1.2</t>
  </si>
  <si>
    <t>Task 1.3</t>
  </si>
  <si>
    <t>Task 1.4</t>
  </si>
  <si>
    <t>Phase 2 Title</t>
    <phoneticPr fontId="1" type="noConversion"/>
  </si>
  <si>
    <t>Task 2.1</t>
    <phoneticPr fontId="1" type="noConversion"/>
  </si>
  <si>
    <t>Task 2.2</t>
    <phoneticPr fontId="1" type="noConversion"/>
  </si>
  <si>
    <t>Task 2.3</t>
  </si>
  <si>
    <t>PROJECT TITLE</t>
    <phoneticPr fontId="1" type="noConversion"/>
  </si>
  <si>
    <t>WORK DAYS</t>
    <phoneticPr fontId="1" type="noConversion"/>
  </si>
  <si>
    <t>Date</t>
  </si>
  <si>
    <t>Holidays and other non-work days</t>
    <phoneticPr fontId="1" type="noConversion"/>
  </si>
  <si>
    <t>Monday</t>
    <phoneticPr fontId="1" type="noConversion"/>
  </si>
  <si>
    <t>Tuesday</t>
  </si>
  <si>
    <t>Wednesday</t>
  </si>
  <si>
    <t>Thursday</t>
  </si>
  <si>
    <t>Friday</t>
  </si>
  <si>
    <t>Saturday</t>
  </si>
  <si>
    <t>Sunday</t>
  </si>
  <si>
    <t>Show Weekends</t>
    <phoneticPr fontId="1" type="noConversion"/>
  </si>
  <si>
    <t>Task 2.4</t>
    <phoneticPr fontId="1" type="noConversion"/>
  </si>
  <si>
    <t>Daily</t>
  </si>
  <si>
    <t>CLR</t>
    <phoneticPr fontId="1" type="noConversion"/>
  </si>
  <si>
    <t>G</t>
    <phoneticPr fontId="1" type="noConversion"/>
  </si>
  <si>
    <t>O</t>
    <phoneticPr fontId="1" type="noConversion"/>
  </si>
  <si>
    <t>B</t>
    <phoneticPr fontId="1" type="noConversion"/>
  </si>
  <si>
    <t>Task 1.5</t>
  </si>
  <si>
    <t>C</t>
    <phoneticPr fontId="1" type="noConversion"/>
  </si>
  <si>
    <t>Y</t>
    <phoneticPr fontId="1" type="noConversion"/>
  </si>
  <si>
    <t>Task 2.5</t>
  </si>
  <si>
    <t>Names</t>
    <phoneticPr fontId="1" type="noConversion"/>
  </si>
  <si>
    <t>Name1</t>
  </si>
  <si>
    <t>Name2</t>
  </si>
  <si>
    <t>Name2</t>
    <phoneticPr fontId="1" type="noConversion"/>
  </si>
  <si>
    <t>Name3</t>
  </si>
  <si>
    <t>Name4</t>
  </si>
  <si>
    <t>Name5</t>
  </si>
  <si>
    <t>Name6</t>
  </si>
  <si>
    <t>Magenta</t>
    <phoneticPr fontId="1" type="noConversion"/>
  </si>
  <si>
    <t>Green</t>
    <phoneticPr fontId="1" type="noConversion"/>
  </si>
  <si>
    <t>Black</t>
    <phoneticPr fontId="1" type="noConversion"/>
  </si>
  <si>
    <t>Yellow</t>
    <phoneticPr fontId="1" type="noConversion"/>
  </si>
  <si>
    <t>Cyan</t>
    <phoneticPr fontId="1" type="noConversion"/>
  </si>
  <si>
    <t>Orange</t>
    <phoneticPr fontId="1" type="noConversion"/>
  </si>
  <si>
    <t>Purple</t>
    <phoneticPr fontId="1" type="noConversion"/>
  </si>
  <si>
    <t>Blue</t>
    <phoneticPr fontId="1" type="noConversion"/>
  </si>
  <si>
    <t>Show Overdue</t>
    <phoneticPr fontId="1" type="noConversion"/>
  </si>
  <si>
    <t>Phase 3 Title</t>
    <phoneticPr fontId="1" type="noConversion"/>
  </si>
  <si>
    <t>Task 3.1</t>
    <phoneticPr fontId="1" type="noConversion"/>
  </si>
  <si>
    <t>Task 3.2</t>
    <phoneticPr fontId="1" type="noConversion"/>
  </si>
  <si>
    <t>LOGO</t>
    <phoneticPr fontId="1" type="noConversion"/>
  </si>
  <si>
    <t>COMPANY NAME</t>
    <phoneticPr fontId="1" type="noConversion"/>
  </si>
  <si>
    <t>Project Start :</t>
    <phoneticPr fontId="1" type="noConversion"/>
  </si>
  <si>
    <t>Display :</t>
    <phoneticPr fontId="1" type="noConversion"/>
  </si>
  <si>
    <t>Display Period :</t>
    <phoneticPr fontId="1" type="noConversion"/>
  </si>
  <si>
    <t>PERSON 
in charge</t>
    <phoneticPr fontId="1" type="noConversion"/>
  </si>
  <si>
    <t>中秋節彈性假</t>
  </si>
  <si>
    <t>2022元旦補假</t>
  </si>
  <si>
    <t>初二</t>
  </si>
  <si>
    <t>初三</t>
  </si>
  <si>
    <t>初四(立春)</t>
  </si>
  <si>
    <t>除夕New Year's Eve</t>
    <phoneticPr fontId="1" type="noConversion"/>
  </si>
  <si>
    <t>Dragon Boat Festival端午節</t>
    <phoneticPr fontId="1" type="noConversion"/>
  </si>
  <si>
    <t>Tomb Sweeping Day清明節</t>
    <phoneticPr fontId="1" type="noConversion"/>
  </si>
  <si>
    <t>Mid-autumn Festival中秋節</t>
    <phoneticPr fontId="1" type="noConversion"/>
  </si>
  <si>
    <t>Spring Festival元旦</t>
    <phoneticPr fontId="1" type="noConversion"/>
  </si>
  <si>
    <t>International Labour Day勞動節</t>
    <phoneticPr fontId="1" type="noConversion"/>
  </si>
  <si>
    <t>Children's Day兒童節</t>
    <phoneticPr fontId="1" type="noConversion"/>
  </si>
  <si>
    <t>Name7</t>
  </si>
  <si>
    <t>M</t>
    <phoneticPr fontId="1" type="noConversion"/>
  </si>
  <si>
    <t>P</t>
    <phoneticPr fontId="1" type="noConversion"/>
  </si>
  <si>
    <t>Name8</t>
  </si>
  <si>
    <t>Project gantt template by Kary LIN</t>
    <phoneticPr fontId="1" type="noConversion"/>
  </si>
  <si>
    <t>© 2021 Kary LIN</t>
    <phoneticPr fontId="1" type="noConversion"/>
  </si>
  <si>
    <t>ABOUT</t>
    <phoneticPr fontId="1" type="noConversion"/>
  </si>
  <si>
    <t xml:space="preserve">HOW TO USE </t>
    <phoneticPr fontId="1" type="noConversion"/>
  </si>
  <si>
    <t>A.1</t>
    <phoneticPr fontId="1" type="noConversion"/>
  </si>
  <si>
    <t>A.2</t>
    <phoneticPr fontId="1" type="noConversion"/>
  </si>
  <si>
    <t>A.3</t>
    <phoneticPr fontId="1" type="noConversion"/>
  </si>
  <si>
    <t>Holidays</t>
    <phoneticPr fontId="1" type="noConversion"/>
  </si>
  <si>
    <t>ITEM</t>
    <phoneticPr fontId="1" type="noConversion"/>
  </si>
  <si>
    <t>Project Leader:</t>
    <phoneticPr fontId="1" type="noConversion"/>
  </si>
  <si>
    <t>Additional Help</t>
    <phoneticPr fontId="1" type="noConversion"/>
  </si>
  <si>
    <t>▲Insert rows above this line if necessary</t>
    <phoneticPr fontId="1" type="noConversion"/>
  </si>
  <si>
    <t>Enter "0" for a work day and "1" for a non-work day▲</t>
    <phoneticPr fontId="1" type="noConversion"/>
  </si>
  <si>
    <t>Name</t>
    <phoneticPr fontId="1" type="noConversion"/>
  </si>
  <si>
    <t>ACTUAL END</t>
  </si>
  <si>
    <t>Overdure</t>
    <phoneticPr fontId="1" type="noConversion"/>
  </si>
  <si>
    <t>Complete</t>
    <phoneticPr fontId="1" type="noConversion"/>
  </si>
  <si>
    <t>Today</t>
    <phoneticPr fontId="1" type="noConversion"/>
  </si>
  <si>
    <t>Weekend</t>
    <phoneticPr fontId="1" type="noConversion"/>
  </si>
  <si>
    <t>Plan duration</t>
    <phoneticPr fontId="1" type="noConversion"/>
  </si>
  <si>
    <t>PIC_table</t>
    <phoneticPr fontId="1" type="noConversion"/>
  </si>
  <si>
    <t>Name8</t>
    <phoneticPr fontId="1" type="noConversion"/>
  </si>
  <si>
    <t>weekend_option</t>
    <phoneticPr fontId="1" type="noConversion"/>
  </si>
  <si>
    <t>HolidayDates</t>
    <phoneticPr fontId="1" type="noConversion"/>
  </si>
  <si>
    <t>description</t>
    <phoneticPr fontId="1" type="noConversion"/>
  </si>
  <si>
    <t>雙十節補假</t>
    <phoneticPr fontId="28" type="noConversion"/>
  </si>
  <si>
    <t>初一</t>
    <phoneticPr fontId="28" type="noConversion"/>
  </si>
  <si>
    <t>International Labour Day勞動節補假</t>
  </si>
  <si>
    <t>Dragon Boat Festival端午節</t>
  </si>
  <si>
    <t>Mid-autumn Festival中秋節</t>
  </si>
  <si>
    <t>Double Tenth Day雙十節</t>
  </si>
  <si>
    <t>Spring Festival元旦</t>
  </si>
  <si>
    <t>2023元旦補假</t>
  </si>
  <si>
    <t>start date</t>
  </si>
  <si>
    <t>Mo</t>
  </si>
  <si>
    <t>Tu</t>
  </si>
  <si>
    <t>We</t>
  </si>
  <si>
    <t>Th</t>
  </si>
  <si>
    <t>Fr</t>
  </si>
  <si>
    <t>Sa</t>
  </si>
  <si>
    <t>Su</t>
  </si>
  <si>
    <t>Calendar</t>
    <phoneticPr fontId="1" type="noConversion"/>
  </si>
  <si>
    <t>INCOMPLETE DAYS</t>
    <phoneticPr fontId="1" type="noConversion"/>
  </si>
  <si>
    <t>OVERDURE DAYS</t>
    <phoneticPr fontId="1" type="noConversion"/>
  </si>
  <si>
    <t>PLAN PROGRESS</t>
    <phoneticPr fontId="1" type="noConversion"/>
  </si>
  <si>
    <t>ACTUAL PROGRESS</t>
    <phoneticPr fontId="1" type="noConversion"/>
  </si>
  <si>
    <t>Name1</t>
    <phoneticPr fontId="1" type="noConversion"/>
  </si>
  <si>
    <t>Name3</t>
    <phoneticPr fontId="1" type="noConversion"/>
  </si>
  <si>
    <t>Name4</t>
    <phoneticPr fontId="1" type="noConversion"/>
  </si>
  <si>
    <t>Name5</t>
    <phoneticPr fontId="1" type="noConversion"/>
  </si>
  <si>
    <t>Name6</t>
    <phoneticPr fontId="1" type="noConversion"/>
  </si>
  <si>
    <t>Name7</t>
    <phoneticPr fontId="1" type="noConversion"/>
  </si>
  <si>
    <t>Work day</t>
    <phoneticPr fontId="1" type="noConversion"/>
  </si>
  <si>
    <t>A.4</t>
    <phoneticPr fontId="1" type="noConversion"/>
  </si>
  <si>
    <t>K</t>
    <phoneticPr fontId="1" type="noConversion"/>
  </si>
  <si>
    <t>Colors Code</t>
    <phoneticPr fontId="1" type="noConversion"/>
  </si>
  <si>
    <t>If you have further questions or comments, please do not hesitate to contact e-mail: karycklin@gmail.com</t>
    <phoneticPr fontId="1" type="noConversion"/>
  </si>
  <si>
    <t>Schedule Worksheet</t>
    <phoneticPr fontId="1" type="noConversion"/>
  </si>
  <si>
    <t>Settings Worksheet</t>
    <phoneticPr fontId="1" type="noConversion"/>
  </si>
  <si>
    <t>A.</t>
    <phoneticPr fontId="1" type="noConversion"/>
  </si>
  <si>
    <t>B.</t>
    <phoneticPr fontId="1" type="noConversion"/>
  </si>
  <si>
    <t>Enter company name, logo, project name, project leader... and other information that what you want.</t>
    <phoneticPr fontId="1" type="noConversion"/>
  </si>
  <si>
    <r>
      <rPr>
        <b/>
        <sz val="12"/>
        <color rgb="FF632323"/>
        <rFont val="微軟正黑體"/>
        <family val="2"/>
        <charset val="136"/>
      </rPr>
      <t>A.1</t>
    </r>
    <r>
      <rPr>
        <sz val="12"/>
        <color theme="1" tint="0.249977111117893"/>
        <rFont val="微軟正黑體"/>
        <family val="2"/>
        <charset val="136"/>
      </rPr>
      <t>: You could enter</t>
    </r>
    <r>
      <rPr>
        <sz val="12"/>
        <color rgb="FFC04E4E"/>
        <rFont val="微軟正黑體"/>
        <family val="2"/>
        <charset val="136"/>
      </rPr>
      <t xml:space="preserve"> "0" for a work day</t>
    </r>
    <r>
      <rPr>
        <sz val="12"/>
        <color theme="1" tint="0.249977111117893"/>
        <rFont val="微軟正黑體"/>
        <family val="2"/>
        <charset val="136"/>
      </rPr>
      <t xml:space="preserve"> and</t>
    </r>
    <r>
      <rPr>
        <sz val="12"/>
        <color rgb="FF632323"/>
        <rFont val="微軟正黑體"/>
        <family val="2"/>
        <charset val="136"/>
      </rPr>
      <t xml:space="preserve"> </t>
    </r>
    <r>
      <rPr>
        <sz val="12"/>
        <color rgb="FFC04E4E"/>
        <rFont val="微軟正黑體"/>
        <family val="2"/>
        <charset val="136"/>
      </rPr>
      <t>"1" for a non-work day</t>
    </r>
    <r>
      <rPr>
        <sz val="12"/>
        <color theme="1" tint="0.249977111117893"/>
        <rFont val="微軟正黑體"/>
        <family val="2"/>
        <charset val="136"/>
      </rPr>
      <t xml:space="preserve"> in cell C6:C12. For example: if Saturday and Sunday are identified as weekends , Enter 1 in the cells.</t>
    </r>
    <phoneticPr fontId="1" type="noConversion"/>
  </si>
  <si>
    <r>
      <rPr>
        <b/>
        <sz val="12"/>
        <color rgb="FF953535"/>
        <rFont val="微軟正黑體"/>
        <family val="2"/>
        <charset val="136"/>
      </rPr>
      <t>A.2</t>
    </r>
    <r>
      <rPr>
        <sz val="12"/>
        <color theme="1" tint="0.249977111117893"/>
        <rFont val="微軟正黑體"/>
        <family val="2"/>
        <charset val="136"/>
      </rPr>
      <t xml:space="preserve">: You can enter the name of person in charge for eanch bars color of the schedule in </t>
    </r>
    <r>
      <rPr>
        <sz val="12"/>
        <color rgb="FFC04E4E"/>
        <rFont val="微軟正黑體"/>
        <family val="2"/>
        <charset val="136"/>
      </rPr>
      <t>cell E6:E15</t>
    </r>
    <r>
      <rPr>
        <sz val="12"/>
        <color theme="1" tint="0.249977111117893"/>
        <rFont val="微軟正黑體"/>
        <family val="2"/>
        <charset val="136"/>
      </rPr>
      <t>. If you want to change or add the color, you will need to edit the rules of "</t>
    </r>
    <r>
      <rPr>
        <sz val="12"/>
        <color rgb="FFC04E4E"/>
        <rFont val="微軟正黑體"/>
        <family val="2"/>
        <charset val="136"/>
      </rPr>
      <t>conditonal formatting"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</si>
  <si>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rPr>
        <b/>
        <sz val="12"/>
        <color rgb="FFC04E4E"/>
        <rFont val="微軟正黑體"/>
        <family val="2"/>
        <charset val="136"/>
      </rPr>
      <t>A.3</t>
    </r>
    <r>
      <rPr>
        <sz val="12"/>
        <color theme="1" tint="0.249977111117893"/>
        <rFont val="微軟正黑體"/>
        <family val="2"/>
        <charset val="136"/>
      </rPr>
      <t xml:space="preserve">: You can enter the National Holiday or the non-working date in the </t>
    </r>
    <r>
      <rPr>
        <sz val="12"/>
        <color rgb="FFC04E4E"/>
        <rFont val="微軟正黑體"/>
        <family val="2"/>
        <charset val="136"/>
      </rPr>
      <t>cell I6:I32</t>
    </r>
    <r>
      <rPr>
        <sz val="12"/>
        <color theme="1" tint="0.249977111117893"/>
        <rFont val="微軟正黑體"/>
        <family val="2"/>
        <charset val="136"/>
      </rPr>
      <t>. Also, you could insert more rows above the symbol line if necessary.</t>
    </r>
    <phoneticPr fontId="1" type="noConversion"/>
  </si>
  <si>
    <r>
      <t xml:space="preserve">Enter </t>
    </r>
    <r>
      <rPr>
        <sz val="12"/>
        <color rgb="FFC04E4E"/>
        <rFont val="微軟正黑體"/>
        <family val="2"/>
        <charset val="136"/>
      </rPr>
      <t>Phase title</t>
    </r>
    <r>
      <rPr>
        <sz val="12"/>
        <color theme="1" tint="0.249977111117893"/>
        <rFont val="微軟正黑體"/>
        <family val="2"/>
        <charset val="136"/>
      </rPr>
      <t xml:space="preserve"> and </t>
    </r>
    <r>
      <rPr>
        <sz val="12"/>
        <color rgb="FFC04E4E"/>
        <rFont val="微軟正黑體"/>
        <family val="2"/>
        <charset val="136"/>
      </rPr>
      <t>task name</t>
    </r>
    <r>
      <rPr>
        <sz val="12"/>
        <color theme="1" tint="0.249977111117893"/>
        <rFont val="微軟正黑體"/>
        <family val="2"/>
        <charset val="136"/>
      </rPr>
      <t xml:space="preserve"> in </t>
    </r>
    <r>
      <rPr>
        <sz val="12"/>
        <color rgb="FFC04E4E"/>
        <rFont val="微軟正黑體"/>
        <family val="2"/>
        <charset val="136"/>
      </rPr>
      <t>cell B11:B27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</si>
  <si>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 xml:space="preserve">Enter the </t>
    </r>
    <r>
      <rPr>
        <sz val="12"/>
        <color rgb="FFC04E4E"/>
        <rFont val="微軟正黑體"/>
        <family val="2"/>
        <charset val="136"/>
      </rPr>
      <t>Project Start date</t>
    </r>
    <r>
      <rPr>
        <sz val="12"/>
        <color theme="1" tint="0.249977111117893"/>
        <rFont val="微軟正黑體"/>
        <family val="2"/>
        <charset val="136"/>
      </rPr>
      <t xml:space="preserve"> in </t>
    </r>
    <r>
      <rPr>
        <sz val="12"/>
        <color rgb="FFC04E4E"/>
        <rFont val="微軟正黑體"/>
        <family val="2"/>
        <charset val="136"/>
      </rPr>
      <t>cell K5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</si>
  <si>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>Choose what kind of</t>
    </r>
    <r>
      <rPr>
        <sz val="12"/>
        <color rgb="FFC04E4E"/>
        <rFont val="微軟正黑體"/>
        <family val="2"/>
        <charset val="136"/>
      </rPr>
      <t xml:space="preserve"> display</t>
    </r>
    <r>
      <rPr>
        <sz val="12"/>
        <color theme="1" tint="0.249977111117893"/>
        <rFont val="微軟正黑體"/>
        <family val="2"/>
        <charset val="136"/>
      </rPr>
      <t xml:space="preserve"> that what you want to.</t>
    </r>
    <phoneticPr fontId="1" type="noConversion"/>
  </si>
  <si>
    <r>
      <t xml:space="preserve">Enter </t>
    </r>
    <r>
      <rPr>
        <sz val="12"/>
        <color rgb="FFC04E4E"/>
        <rFont val="微軟正黑體"/>
        <family val="2"/>
        <charset val="136"/>
      </rPr>
      <t>phase title</t>
    </r>
    <r>
      <rPr>
        <sz val="12"/>
        <color theme="1" tint="0.249977111117893"/>
        <rFont val="微軟正黑體"/>
        <family val="2"/>
        <charset val="136"/>
      </rPr>
      <t xml:space="preserve"> and </t>
    </r>
    <r>
      <rPr>
        <sz val="12"/>
        <color rgb="FFC04E4E"/>
        <rFont val="微軟正黑體"/>
        <family val="2"/>
        <charset val="136"/>
      </rPr>
      <t>task name</t>
    </r>
    <r>
      <rPr>
        <sz val="12"/>
        <color theme="1" tint="0.249977111117893"/>
        <rFont val="微軟正黑體"/>
        <family val="2"/>
        <charset val="136"/>
      </rPr>
      <t xml:space="preserve"> in </t>
    </r>
    <r>
      <rPr>
        <sz val="12"/>
        <color rgb="FFC04E4E"/>
        <rFont val="微軟正黑體"/>
        <family val="2"/>
        <charset val="136"/>
      </rPr>
      <t>cell B11:B27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</si>
  <si>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 xml:space="preserve">Choose the </t>
    </r>
    <r>
      <rPr>
        <sz val="12"/>
        <color rgb="FFC04E4E"/>
        <rFont val="微軟正黑體"/>
        <family val="2"/>
        <charset val="136"/>
      </rPr>
      <t>person in charge</t>
    </r>
    <r>
      <rPr>
        <sz val="12"/>
        <color theme="1" tint="0.249977111117893"/>
        <rFont val="微軟正黑體"/>
        <family val="2"/>
        <charset val="136"/>
      </rPr>
      <t xml:space="preserve"> for each task in </t>
    </r>
    <r>
      <rPr>
        <sz val="12"/>
        <color rgb="FFC04E4E"/>
        <rFont val="微軟正黑體"/>
        <family val="2"/>
        <charset val="136"/>
      </rPr>
      <t>cell C11:C27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</si>
  <si>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 xml:space="preserve">Enter needed </t>
    </r>
    <r>
      <rPr>
        <sz val="12"/>
        <color rgb="FFC04E4E"/>
        <rFont val="微軟正黑體"/>
        <family val="2"/>
        <charset val="136"/>
      </rPr>
      <t>woek days</t>
    </r>
    <r>
      <rPr>
        <sz val="12"/>
        <color theme="1" tint="0.249977111117893"/>
        <rFont val="微軟正黑體"/>
        <family val="2"/>
        <charset val="136"/>
      </rPr>
      <t xml:space="preserve"> for each task in cell H11:H2</t>
    </r>
    <r>
      <rPr>
        <sz val="12"/>
        <color rgb="FFC04E4E"/>
        <rFont val="微軟正黑體"/>
        <family val="2"/>
        <charset val="136"/>
      </rPr>
      <t>7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</si>
  <si>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>Enter the</t>
    </r>
    <r>
      <rPr>
        <sz val="12"/>
        <color rgb="FFC04E4E"/>
        <rFont val="微軟正黑體"/>
        <family val="2"/>
        <charset val="136"/>
      </rPr>
      <t xml:space="preserve"> actual end date in cell G11:G27</t>
    </r>
    <r>
      <rPr>
        <sz val="12"/>
        <color theme="1" tint="0.249977111117893"/>
        <rFont val="微軟正黑體"/>
        <family val="2"/>
        <charset val="136"/>
      </rPr>
      <t xml:space="preserve"> and </t>
    </r>
    <r>
      <rPr>
        <sz val="12"/>
        <color rgb="FFC04E4E"/>
        <rFont val="微軟正黑體"/>
        <family val="2"/>
        <charset val="136"/>
      </rPr>
      <t>actual progress in cell G11:G27</t>
    </r>
    <r>
      <rPr>
        <sz val="12"/>
        <color theme="1" tint="0.249977111117893"/>
        <rFont val="微軟正黑體"/>
        <family val="2"/>
        <charset val="136"/>
      </rPr>
      <t xml:space="preserve"> for each task.</t>
    </r>
    <phoneticPr fontId="1" type="noConversion"/>
  </si>
  <si>
    <r>
      <t>Also, you could enter the</t>
    </r>
    <r>
      <rPr>
        <sz val="12"/>
        <color rgb="FFC04E4E"/>
        <rFont val="微軟正黑體"/>
        <family val="2"/>
        <charset val="136"/>
      </rPr>
      <t xml:space="preserve"> start date</t>
    </r>
    <r>
      <rPr>
        <sz val="12"/>
        <color theme="1" tint="0.249977111117893"/>
        <rFont val="微軟正黑體"/>
        <family val="2"/>
        <charset val="136"/>
      </rPr>
      <t xml:space="preserve"> for each task in </t>
    </r>
    <r>
      <rPr>
        <sz val="12"/>
        <color rgb="FFC04E4E"/>
        <rFont val="微軟正黑體"/>
        <family val="2"/>
        <charset val="136"/>
      </rPr>
      <t>cell E11:E27 if necessary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</si>
  <si>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>If you want to</t>
    </r>
    <r>
      <rPr>
        <sz val="12"/>
        <color rgb="FFC04E4E"/>
        <rFont val="微軟正黑體"/>
        <family val="2"/>
        <charset val="136"/>
      </rPr>
      <t xml:space="preserve"> show the overdue</t>
    </r>
    <r>
      <rPr>
        <sz val="12"/>
        <color theme="1" tint="0.249977111117893"/>
        <rFont val="微軟正黑體"/>
        <family val="2"/>
        <charset val="136"/>
      </rPr>
      <t xml:space="preserve"> of tasks, please click the</t>
    </r>
    <r>
      <rPr>
        <sz val="12"/>
        <color rgb="FFC04E4E"/>
        <rFont val="微軟正黑體"/>
        <family val="2"/>
        <charset val="136"/>
      </rPr>
      <t xml:space="preserve"> ActiveX controls("show overdue")</t>
    </r>
    <r>
      <rPr>
        <sz val="12"/>
        <color theme="1" tint="0.249977111117893"/>
        <rFont val="微軟正黑體"/>
        <family val="2"/>
        <charset val="136"/>
      </rPr>
      <t>.</t>
    </r>
    <phoneticPr fontId="1" type="noConversion"/>
  </si>
  <si>
    <r>
      <t xml:space="preserve">If you </t>
    </r>
    <r>
      <rPr>
        <sz val="12"/>
        <color rgb="FFC04E4E"/>
        <rFont val="微軟正黑體"/>
        <family val="2"/>
        <charset val="136"/>
      </rPr>
      <t>don't want to show weekend</t>
    </r>
    <r>
      <rPr>
        <sz val="12"/>
        <color theme="1" tint="0.249977111117893"/>
        <rFont val="微軟正黑體"/>
        <family val="2"/>
        <charset val="136"/>
      </rPr>
      <t>, please click the</t>
    </r>
    <r>
      <rPr>
        <sz val="12"/>
        <color rgb="FFC04E4E"/>
        <rFont val="微軟正黑體"/>
        <family val="2"/>
        <charset val="136"/>
      </rPr>
      <t xml:space="preserve"> ActiveX controls("show weekend")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</si>
</sst>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ddd\,\ yyyy/m/d"/>
    <numFmt numFmtId="177" formatCode="mm"/>
    <numFmt numFmtId="178" formatCode="dd"/>
    <numFmt numFmtId="179" formatCode="mmmm"/>
  </numFmts>
  <fonts count="4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2"/>
      <name val="微軟正黑體"/>
      <family val="2"/>
      <charset val="136"/>
    </font>
    <font>
      <sz val="10"/>
      <color theme="2"/>
      <name val="微軟正黑體"/>
      <family val="2"/>
      <charset val="136"/>
    </font>
    <font>
      <b/>
      <sz val="18"/>
      <color theme="4"/>
      <name val="微軟正黑體"/>
      <family val="2"/>
      <charset val="136"/>
    </font>
    <font>
      <sz val="9"/>
      <color rgb="FF000000"/>
      <name val="Microsoft JhengHei UI"/>
      <family val="2"/>
      <charset val="136"/>
    </font>
    <font>
      <b/>
      <sz val="12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24"/>
      <color theme="2"/>
      <name val="王漢宗粗鋼體一標準"/>
      <family val="1"/>
      <charset val="136"/>
    </font>
    <font>
      <sz val="28"/>
      <color theme="0"/>
      <name val="Colonna MT"/>
      <family val="5"/>
    </font>
    <font>
      <sz val="20"/>
      <color theme="2"/>
      <name val="微軟正黑體"/>
      <family val="2"/>
      <charset val="136"/>
    </font>
    <font>
      <sz val="36"/>
      <color theme="0"/>
      <name val="Colonna MT"/>
      <family val="5"/>
    </font>
    <font>
      <sz val="14"/>
      <color theme="1"/>
      <name val="微軟正黑體"/>
      <family val="2"/>
      <charset val="136"/>
    </font>
    <font>
      <b/>
      <sz val="11"/>
      <color rgb="FFF2DBDB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b/>
      <sz val="16"/>
      <color theme="4"/>
      <name val="微軟正黑體"/>
      <family val="2"/>
      <charset val="136"/>
    </font>
    <font>
      <b/>
      <sz val="12"/>
      <color rgb="FFD5E8D8"/>
      <name val="微軟正黑體"/>
      <family val="2"/>
      <charset val="136"/>
    </font>
    <font>
      <sz val="12"/>
      <color rgb="FFD5E8D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7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1"/>
      <color theme="1" tint="0.249977111117893"/>
      <name val="微軟正黑體"/>
      <family val="2"/>
      <charset val="136"/>
    </font>
    <font>
      <sz val="10"/>
      <color theme="1" tint="0.249977111117893"/>
      <name val="微軟正黑體"/>
      <family val="2"/>
      <charset val="136"/>
    </font>
    <font>
      <b/>
      <sz val="11"/>
      <color rgb="FFC00000"/>
      <name val="微軟正黑體"/>
      <family val="2"/>
      <charset val="136"/>
    </font>
    <font>
      <sz val="12"/>
      <color theme="1" tint="0.249977111117893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i/>
      <sz val="10"/>
      <color theme="1" tint="0.249977111117893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theme="1" tint="0.249977111117893"/>
      <name val="微軟正黑體"/>
      <family val="2"/>
      <charset val="136"/>
    </font>
    <font>
      <b/>
      <sz val="12"/>
      <color theme="1" tint="0.14999847407452621"/>
      <name val="微軟正黑體"/>
      <family val="2"/>
      <charset val="136"/>
    </font>
    <font>
      <b/>
      <sz val="12"/>
      <color theme="1" tint="0.34998626667073579"/>
      <name val="微軟正黑體"/>
      <family val="2"/>
      <charset val="136"/>
    </font>
    <font>
      <b/>
      <sz val="10"/>
      <color rgb="FFE4EDEB"/>
      <name val="微軟正黑體"/>
      <family val="2"/>
      <charset val="136"/>
    </font>
    <font>
      <sz val="14"/>
      <color theme="1" tint="0.249977111117893"/>
      <name val="微軟正黑體"/>
      <family val="2"/>
      <charset val="136"/>
    </font>
    <font>
      <sz val="8"/>
      <color theme="1" tint="0.249977111117893"/>
      <name val="微軟正黑體"/>
      <family val="2"/>
      <charset val="136"/>
    </font>
    <font>
      <sz val="28"/>
      <color theme="1" tint="0.249977111117893"/>
      <name val="Colonna MT"/>
      <family val="5"/>
    </font>
    <font>
      <sz val="24"/>
      <color theme="1" tint="0.249977111117893"/>
      <name val="王漢宗粗鋼體一標準"/>
      <family val="1"/>
      <charset val="136"/>
    </font>
    <font>
      <sz val="12"/>
      <color theme="1" tint="0.249977111117893"/>
      <name val="Calibri"/>
      <family val="2"/>
    </font>
    <font>
      <sz val="12"/>
      <color theme="1" tint="0.14999847407452621"/>
      <name val="微軟正黑體"/>
      <family val="2"/>
      <charset val="136"/>
    </font>
    <font>
      <sz val="12"/>
      <color rgb="FFC04E4E"/>
      <name val="微軟正黑體"/>
      <family val="2"/>
      <charset val="136"/>
    </font>
    <font>
      <b/>
      <sz val="12"/>
      <color rgb="FFC04E4E"/>
      <name val="微軟正黑體"/>
      <family val="2"/>
      <charset val="136"/>
    </font>
    <font>
      <b/>
      <sz val="12"/>
      <color rgb="FF953535"/>
      <name val="微軟正黑體"/>
      <family val="2"/>
      <charset val="136"/>
    </font>
    <font>
      <sz val="12"/>
      <color rgb="FF632323"/>
      <name val="微軟正黑體"/>
      <family val="2"/>
      <charset val="136"/>
    </font>
    <font>
      <b/>
      <sz val="12"/>
      <color rgb="FF632323"/>
      <name val="微軟正黑體"/>
      <family val="2"/>
      <charset val="136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D2E4E"/>
        <bgColor indexed="64"/>
      </patternFill>
    </fill>
    <fill>
      <patternFill patternType="solid">
        <fgColor rgb="FF2C4574"/>
        <bgColor indexed="64"/>
      </patternFill>
    </fill>
    <fill>
      <patternFill patternType="solid">
        <fgColor rgb="FF632323"/>
        <bgColor indexed="64"/>
      </patternFill>
    </fill>
    <fill>
      <patternFill patternType="solid">
        <fgColor rgb="FF1F3A24"/>
        <bgColor indexed="64"/>
      </patternFill>
    </fill>
    <fill>
      <patternFill patternType="solid">
        <fgColor rgb="FF2F5736"/>
        <bgColor indexed="64"/>
      </patternFill>
    </fill>
    <fill>
      <patternFill patternType="solid">
        <fgColor rgb="FF3F7548"/>
        <bgColor indexed="64"/>
      </patternFill>
    </fill>
    <fill>
      <patternFill patternType="solid">
        <fgColor rgb="FF953535"/>
        <bgColor indexed="64"/>
      </patternFill>
    </fill>
    <fill>
      <patternFill patternType="solid">
        <fgColor rgb="FFC04E4E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99595"/>
        <bgColor indexed="64"/>
      </patternFill>
    </fill>
    <fill>
      <patternFill patternType="solid">
        <fgColor rgb="FFD3DDE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3C3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578278"/>
        <bgColor indexed="64"/>
      </patternFill>
    </fill>
    <fill>
      <patternFill patternType="lightUp">
        <fgColor theme="8"/>
        <bgColor rgb="FFD3DDEF"/>
      </patternFill>
    </fill>
    <fill>
      <patternFill patternType="lightUp">
        <fgColor rgb="FFC04E4E"/>
        <bgColor rgb="FFD3DDEF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</fills>
  <borders count="21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ck">
        <color rgb="FFD3DDEF"/>
      </top>
      <bottom style="thick">
        <color rgb="FFD3DDEF"/>
      </bottom>
      <diagonal/>
    </border>
    <border>
      <left style="dotted">
        <color rgb="FFFF0000"/>
      </left>
      <right style="dotted">
        <color rgb="FFFF0000"/>
      </right>
      <top style="thick">
        <color rgb="FFD3DDEF"/>
      </top>
      <bottom style="thick">
        <color rgb="FFD3DDEF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0" tint="-0.24994659260841701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/>
      <top/>
      <bottom style="medium">
        <color theme="3" tint="0.59996337778862885"/>
      </bottom>
      <diagonal/>
    </border>
    <border>
      <left style="thin">
        <color rgb="FF7BA79D"/>
      </left>
      <right style="thin">
        <color rgb="FF7BA79D"/>
      </right>
      <top style="thin">
        <color rgb="FF7BA79D"/>
      </top>
      <bottom style="thin">
        <color rgb="FF7BA79D"/>
      </bottom>
      <diagonal/>
    </border>
    <border>
      <left/>
      <right/>
      <top style="medium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shrinkToFi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7" fillId="4" borderId="0" xfId="0" applyFont="1" applyFill="1" applyAlignment="1"/>
    <xf numFmtId="0" fontId="8" fillId="4" borderId="0" xfId="0" applyFont="1" applyFill="1">
      <alignment vertical="center"/>
    </xf>
    <xf numFmtId="0" fontId="7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 vertical="center" indent="1"/>
    </xf>
    <xf numFmtId="0" fontId="12" fillId="0" borderId="0" xfId="0" applyFont="1">
      <alignment vertical="center"/>
    </xf>
    <xf numFmtId="0" fontId="2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 shrinkToFit="1"/>
    </xf>
    <xf numFmtId="0" fontId="16" fillId="7" borderId="0" xfId="0" applyFont="1" applyFill="1">
      <alignment vertical="center"/>
    </xf>
    <xf numFmtId="0" fontId="17" fillId="7" borderId="0" xfId="0" applyFont="1" applyFill="1">
      <alignment vertical="center"/>
    </xf>
    <xf numFmtId="0" fontId="17" fillId="8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>
      <alignment vertical="center"/>
    </xf>
    <xf numFmtId="0" fontId="18" fillId="15" borderId="9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0" fontId="19" fillId="18" borderId="0" xfId="0" applyFont="1" applyFill="1">
      <alignment vertical="center"/>
    </xf>
    <xf numFmtId="0" fontId="19" fillId="19" borderId="0" xfId="0" applyFont="1" applyFill="1">
      <alignment vertical="center"/>
    </xf>
    <xf numFmtId="0" fontId="22" fillId="0" borderId="0" xfId="0" applyFont="1" applyAlignment="1">
      <alignment horizontal="left" vertical="center"/>
    </xf>
    <xf numFmtId="0" fontId="23" fillId="0" borderId="14" xfId="0" applyFont="1" applyBorder="1">
      <alignment vertical="center"/>
    </xf>
    <xf numFmtId="0" fontId="23" fillId="0" borderId="15" xfId="0" applyFont="1" applyBorder="1">
      <alignment vertical="center"/>
    </xf>
    <xf numFmtId="0" fontId="23" fillId="0" borderId="4" xfId="0" applyFont="1" applyBorder="1">
      <alignment vertical="center"/>
    </xf>
    <xf numFmtId="0" fontId="23" fillId="0" borderId="5" xfId="0" applyFont="1" applyBorder="1">
      <alignment vertical="center"/>
    </xf>
    <xf numFmtId="0" fontId="19" fillId="21" borderId="0" xfId="0" applyFont="1" applyFill="1">
      <alignment vertical="center"/>
    </xf>
    <xf numFmtId="0" fontId="23" fillId="2" borderId="6" xfId="0" applyFont="1" applyFill="1" applyBorder="1" applyAlignment="1">
      <alignment horizontal="left" vertical="center" indent="2"/>
    </xf>
    <xf numFmtId="0" fontId="23" fillId="2" borderId="7" xfId="0" applyFont="1" applyFill="1" applyBorder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6" fillId="0" borderId="0" xfId="0" applyFont="1" applyBorder="1">
      <alignment vertical="center"/>
    </xf>
    <xf numFmtId="0" fontId="26" fillId="0" borderId="0" xfId="0" applyFont="1">
      <alignment vertical="center"/>
    </xf>
    <xf numFmtId="0" fontId="25" fillId="2" borderId="0" xfId="0" applyFont="1" applyFill="1" applyAlignment="1">
      <alignment horizontal="left" vertical="center" indent="2"/>
    </xf>
    <xf numFmtId="0" fontId="25" fillId="2" borderId="0" xfId="0" applyFont="1" applyFill="1" applyAlignment="1">
      <alignment horizontal="right" vertical="center"/>
    </xf>
    <xf numFmtId="0" fontId="23" fillId="0" borderId="0" xfId="0" applyFont="1">
      <alignment vertical="center"/>
    </xf>
    <xf numFmtId="0" fontId="24" fillId="0" borderId="16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14" fontId="14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32" fillId="22" borderId="0" xfId="0" applyFont="1" applyFill="1" applyAlignment="1">
      <alignment horizontal="center" vertical="center"/>
    </xf>
    <xf numFmtId="0" fontId="33" fillId="0" borderId="0" xfId="0" applyFont="1">
      <alignment vertical="center"/>
    </xf>
    <xf numFmtId="0" fontId="31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77" fontId="23" fillId="0" borderId="18" xfId="0" applyNumberFormat="1" applyFont="1" applyBorder="1" applyAlignment="1">
      <alignment horizontal="center" vertical="center"/>
    </xf>
    <xf numFmtId="14" fontId="23" fillId="0" borderId="18" xfId="0" applyNumberFormat="1" applyFont="1" applyBorder="1" applyAlignment="1">
      <alignment horizontal="center" vertical="center"/>
    </xf>
    <xf numFmtId="177" fontId="23" fillId="0" borderId="8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vertical="center" shrinkToFit="1"/>
    </xf>
    <xf numFmtId="0" fontId="27" fillId="0" borderId="8" xfId="0" applyFont="1" applyBorder="1" applyAlignment="1">
      <alignment vertical="center" shrinkToFit="1"/>
    </xf>
    <xf numFmtId="0" fontId="27" fillId="0" borderId="8" xfId="0" applyFont="1" applyBorder="1" applyAlignment="1">
      <alignment horizontal="left" vertical="center" shrinkToFit="1"/>
    </xf>
    <xf numFmtId="0" fontId="23" fillId="17" borderId="0" xfId="0" applyFont="1" applyFill="1">
      <alignment vertical="center"/>
    </xf>
    <xf numFmtId="0" fontId="23" fillId="20" borderId="0" xfId="0" applyFont="1" applyFill="1">
      <alignment vertical="center"/>
    </xf>
    <xf numFmtId="0" fontId="23" fillId="12" borderId="0" xfId="0" applyFont="1" applyFill="1">
      <alignment vertical="center"/>
    </xf>
    <xf numFmtId="0" fontId="34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5" fillId="2" borderId="0" xfId="0" applyFont="1" applyFill="1">
      <alignment vertical="center"/>
    </xf>
    <xf numFmtId="178" fontId="25" fillId="0" borderId="17" xfId="0" applyNumberFormat="1" applyFont="1" applyBorder="1" applyAlignment="1">
      <alignment horizontal="center" vertical="center" shrinkToFit="1"/>
    </xf>
    <xf numFmtId="0" fontId="19" fillId="25" borderId="0" xfId="0" applyFont="1" applyFill="1">
      <alignment vertical="center"/>
    </xf>
    <xf numFmtId="0" fontId="19" fillId="26" borderId="0" xfId="0" applyFont="1" applyFill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4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horizontal="center" vertical="center"/>
    </xf>
    <xf numFmtId="0" fontId="25" fillId="0" borderId="11" xfId="0" applyFont="1" applyBorder="1" applyAlignment="1">
      <alignment horizontal="left" vertical="center" indent="1"/>
    </xf>
    <xf numFmtId="0" fontId="25" fillId="0" borderId="11" xfId="0" applyNumberFormat="1" applyFont="1" applyBorder="1" applyAlignment="1">
      <alignment horizontal="center" vertical="center"/>
    </xf>
    <xf numFmtId="176" fontId="25" fillId="0" borderId="11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indent="2"/>
    </xf>
    <xf numFmtId="0" fontId="25" fillId="0" borderId="12" xfId="0" applyNumberFormat="1" applyFont="1" applyBorder="1" applyAlignment="1">
      <alignment horizontal="center" vertical="center"/>
    </xf>
    <xf numFmtId="9" fontId="25" fillId="0" borderId="12" xfId="0" applyNumberFormat="1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0" borderId="11" xfId="0" applyNumberFormat="1" applyFont="1" applyFill="1" applyBorder="1" applyAlignment="1">
      <alignment horizontal="center" vertical="center" shrinkToFit="1"/>
    </xf>
    <xf numFmtId="0" fontId="25" fillId="0" borderId="11" xfId="0" applyNumberFormat="1" applyFont="1" applyBorder="1" applyAlignment="1">
      <alignment horizontal="center" vertical="center" shrinkToFit="1"/>
    </xf>
    <xf numFmtId="0" fontId="25" fillId="0" borderId="0" xfId="0" applyNumberFormat="1" applyFont="1" applyAlignment="1">
      <alignment horizontal="center" vertical="center" shrinkToFit="1"/>
    </xf>
    <xf numFmtId="0" fontId="25" fillId="0" borderId="12" xfId="0" applyFont="1" applyFill="1" applyBorder="1" applyAlignment="1">
      <alignment horizontal="center" vertical="center"/>
    </xf>
    <xf numFmtId="0" fontId="25" fillId="0" borderId="12" xfId="0" applyFont="1" applyBorder="1" applyAlignment="1">
      <alignment vertical="center"/>
    </xf>
    <xf numFmtId="0" fontId="25" fillId="0" borderId="12" xfId="0" applyNumberFormat="1" applyFont="1" applyFill="1" applyBorder="1" applyAlignment="1">
      <alignment horizontal="center" vertical="center" shrinkToFit="1"/>
    </xf>
    <xf numFmtId="0" fontId="25" fillId="0" borderId="12" xfId="0" applyNumberFormat="1" applyFont="1" applyBorder="1" applyAlignment="1">
      <alignment horizontal="center" vertical="center" shrinkToFit="1"/>
    </xf>
    <xf numFmtId="0" fontId="25" fillId="2" borderId="0" xfId="0" applyFont="1" applyFill="1" applyAlignment="1">
      <alignment vertical="center"/>
    </xf>
    <xf numFmtId="0" fontId="25" fillId="2" borderId="0" xfId="0" applyNumberFormat="1" applyFont="1" applyFill="1" applyAlignment="1">
      <alignment horizontal="center" vertical="center" shrinkToFit="1"/>
    </xf>
    <xf numFmtId="0" fontId="25" fillId="2" borderId="0" xfId="0" applyNumberFormat="1" applyFont="1" applyFill="1" applyAlignment="1">
      <alignment horizontal="left" vertical="center"/>
    </xf>
    <xf numFmtId="0" fontId="25" fillId="2" borderId="0" xfId="0" applyNumberFormat="1" applyFont="1" applyFill="1" applyAlignment="1">
      <alignment horizontal="center" vertical="center"/>
    </xf>
    <xf numFmtId="9" fontId="25" fillId="2" borderId="0" xfId="0" applyNumberFormat="1" applyFont="1" applyFill="1" applyAlignment="1">
      <alignment horizontal="center" vertical="center"/>
    </xf>
    <xf numFmtId="176" fontId="25" fillId="2" borderId="0" xfId="0" applyNumberFormat="1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left" vertical="center" indent="1"/>
    </xf>
    <xf numFmtId="0" fontId="36" fillId="14" borderId="0" xfId="0" applyFont="1" applyFill="1">
      <alignment vertical="center"/>
    </xf>
    <xf numFmtId="0" fontId="23" fillId="14" borderId="0" xfId="0" applyFont="1" applyFill="1" applyAlignment="1">
      <alignment horizontal="center"/>
    </xf>
    <xf numFmtId="0" fontId="23" fillId="14" borderId="0" xfId="0" applyFont="1" applyFill="1" applyAlignment="1"/>
    <xf numFmtId="0" fontId="25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0" xfId="0" applyFont="1" applyFill="1" applyAlignment="1">
      <alignment horizontal="right" vertical="center"/>
    </xf>
    <xf numFmtId="0" fontId="25" fillId="14" borderId="9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horizontal="right" vertical="center"/>
    </xf>
    <xf numFmtId="0" fontId="25" fillId="14" borderId="9" xfId="0" applyFont="1" applyFill="1" applyBorder="1">
      <alignment vertical="center"/>
    </xf>
    <xf numFmtId="0" fontId="25" fillId="24" borderId="9" xfId="0" applyFont="1" applyFill="1" applyBorder="1">
      <alignment vertical="center"/>
    </xf>
    <xf numFmtId="0" fontId="25" fillId="23" borderId="9" xfId="0" applyFont="1" applyFill="1" applyBorder="1">
      <alignment vertical="center"/>
    </xf>
    <xf numFmtId="0" fontId="25" fillId="14" borderId="10" xfId="0" applyFont="1" applyFill="1" applyBorder="1" applyAlignment="1">
      <alignment horizontal="center" vertical="center"/>
    </xf>
    <xf numFmtId="0" fontId="25" fillId="14" borderId="0" xfId="0" applyFont="1" applyFill="1">
      <alignment vertical="center"/>
    </xf>
    <xf numFmtId="14" fontId="37" fillId="2" borderId="0" xfId="0" applyNumberFormat="1" applyFont="1" applyFill="1" applyBorder="1" applyAlignment="1">
      <alignment horizontal="center" vertical="center" textRotation="180" shrinkToFit="1"/>
    </xf>
    <xf numFmtId="176" fontId="25" fillId="0" borderId="11" xfId="0" applyNumberFormat="1" applyFont="1" applyFill="1" applyBorder="1" applyAlignment="1">
      <alignment horizontal="center" vertical="center"/>
    </xf>
    <xf numFmtId="176" fontId="25" fillId="0" borderId="12" xfId="0" applyNumberFormat="1" applyFont="1" applyFill="1" applyBorder="1" applyAlignment="1">
      <alignment horizontal="center" vertical="center"/>
    </xf>
    <xf numFmtId="179" fontId="25" fillId="14" borderId="0" xfId="0" applyNumberFormat="1" applyFont="1" applyFill="1" applyAlignment="1">
      <alignment vertical="center"/>
    </xf>
    <xf numFmtId="0" fontId="30" fillId="0" borderId="0" xfId="0" applyFont="1" applyAlignment="1">
      <alignment horizontal="right" vertical="center"/>
    </xf>
    <xf numFmtId="0" fontId="25" fillId="2" borderId="0" xfId="0" applyNumberFormat="1" applyFont="1" applyFill="1" applyAlignment="1">
      <alignment horizontal="right" vertical="center"/>
    </xf>
    <xf numFmtId="0" fontId="25" fillId="0" borderId="0" xfId="0" applyFont="1" applyAlignment="1">
      <alignment horizontal="left" vertical="center" indent="1"/>
    </xf>
    <xf numFmtId="0" fontId="38" fillId="0" borderId="0" xfId="0" applyFont="1" applyAlignment="1">
      <alignment horizontal="right" vertical="center"/>
    </xf>
    <xf numFmtId="0" fontId="38" fillId="0" borderId="0" xfId="0" applyFont="1">
      <alignment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>
      <alignment horizontal="left" vertical="center"/>
    </xf>
    <xf numFmtId="176" fontId="25" fillId="14" borderId="19" xfId="0" applyNumberFormat="1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179" fontId="33" fillId="0" borderId="0" xfId="0" applyNumberFormat="1" applyFont="1" applyAlignment="1">
      <alignment horizontal="center" vertical="center"/>
    </xf>
    <xf numFmtId="0" fontId="13" fillId="13" borderId="0" xfId="0" applyFont="1" applyFill="1" applyAlignment="1">
      <alignment horizontal="center"/>
    </xf>
  </cellXfs>
  <cellStyles count="1">
    <cellStyle name="一般" xfId="0" builtinId="0"/>
  </cellStyles>
  <dxfs count="19">
    <dxf>
      <numFmt numFmtId="180" formatCode=";;;"/>
    </dxf>
    <dxf>
      <font>
        <b/>
        <i val="0"/>
        <color rgb="FFC00000"/>
      </font>
    </dxf>
    <dxf>
      <font>
        <color rgb="FFD6DCE4"/>
      </font>
      <fill>
        <patternFill>
          <bgColor rgb="FF39575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CCFF"/>
        </patternFill>
      </fill>
    </dxf>
    <dxf>
      <fill>
        <patternFill>
          <bgColor rgb="FF63C384"/>
        </patternFill>
      </fill>
    </dxf>
    <dxf>
      <border>
        <left style="dotted">
          <color rgb="FFFF0000"/>
        </left>
        <right style="dotted">
          <color rgb="FFFF0000"/>
        </right>
        <vertical/>
        <horizontal/>
      </border>
    </dxf>
    <dxf>
      <fill>
        <patternFill patternType="lightUp">
          <fgColor theme="8"/>
        </patternFill>
      </fill>
    </dxf>
    <dxf>
      <fill>
        <patternFill patternType="lightUp">
          <fgColor rgb="FFC04E4E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BC2E6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99595"/>
        </patternFill>
      </fill>
    </dxf>
  </dxfs>
  <tableStyles count="1" defaultTableStyle="TableStyleMedium2" defaultPivotStyle="PivotStyleLight16">
    <tableStyle name="Invisible" pivot="0" table="0" count="0" xr9:uid="{B47D4F07-F60F-485B-85E1-F00E811AFC46}"/>
  </tableStyles>
  <colors>
    <mruColors>
      <color rgb="FFC04E4E"/>
      <color rgb="FF632323"/>
      <color rgb="FF953535"/>
      <color rgb="FFD99595"/>
      <color rgb="FFD3DDEF"/>
      <color rgb="FF9BC2E6"/>
      <color rgb="FF63C384"/>
      <color rgb="FFCCFFFF"/>
      <color rgb="FFA9D08E"/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K$7" horiz="1" max="100" page="0"/>
</file>

<file path=xl/ctrlProps/ctrlProp2.xml><?xml version="1.0" encoding="utf-8"?>
<formControlPr xmlns="http://schemas.microsoft.com/office/spreadsheetml/2009/9/main" objectType="CheckBox" checked="Checked" fmlaLink="show_weekends" lockText="1" noThreeD="1"/>
</file>

<file path=xl/ctrlProps/ctrlProp3.xml><?xml version="1.0" encoding="utf-8"?>
<formControlPr xmlns="http://schemas.microsoft.com/office/spreadsheetml/2009/9/main" objectType="CheckBox" checked="Checked" fmlaLink="show_overdue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5</xdr:row>
          <xdr:rowOff>104775</xdr:rowOff>
        </xdr:from>
        <xdr:to>
          <xdr:col>31</xdr:col>
          <xdr:colOff>19050</xdr:colOff>
          <xdr:row>7</xdr:row>
          <xdr:rowOff>28575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800100</xdr:colOff>
          <xdr:row>8</xdr:row>
          <xdr:rowOff>438150</xdr:rowOff>
        </xdr:from>
        <xdr:to>
          <xdr:col>12</xdr:col>
          <xdr:colOff>209550</xdr:colOff>
          <xdr:row>8</xdr:row>
          <xdr:rowOff>800100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Show Weekends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847725</xdr:colOff>
          <xdr:row>8</xdr:row>
          <xdr:rowOff>438150</xdr:rowOff>
        </xdr:from>
        <xdr:to>
          <xdr:col>10</xdr:col>
          <xdr:colOff>85725</xdr:colOff>
          <xdr:row>8</xdr:row>
          <xdr:rowOff>790575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Show Overdue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730250</xdr:colOff>
          <xdr:row>2</xdr:row>
          <xdr:rowOff>109856</xdr:rowOff>
        </xdr:from>
        <xdr:to>
          <xdr:col>8</xdr:col>
          <xdr:colOff>389981</xdr:colOff>
          <xdr:row>8</xdr:row>
          <xdr:rowOff>779388</xdr:rowOff>
        </xdr:to>
        <xdr:pic>
          <xdr:nvPicPr>
            <xdr:cNvPr id="5" name="圖片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settings!P5:V12" spid="_x0000_s108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873875" y="744856"/>
              <a:ext cx="2009231" cy="1812532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D062-FE49-4990-A82E-B84823539028}">
  <sheetPr>
    <tabColor rgb="FF2C4574"/>
    <pageSetUpPr fitToPage="1"/>
  </sheetPr>
  <dimension ref="B1:AV29"/>
  <sheetViews>
    <sheetView showGridLines="0" tabSelected="1" zoomScale="60" zoomScaleNormal="60" zoomScaleSheetLayoutView="67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B2" sqref="B2"/>
    </sheetView>
  </sheetViews>
  <sheetFormatPr defaultRowHeight="15.75" x14ac:dyDescent="0.25"/>
  <cols>
    <col min="1" max="1" width="2.77734375" style="2" customWidth="1"/>
    <col min="2" max="2" width="20.77734375" style="2" customWidth="1"/>
    <col min="3" max="3" width="10.77734375" style="1" customWidth="1"/>
    <col min="4" max="4" width="6.77734375" style="1" hidden="1" customWidth="1"/>
    <col min="5" max="6" width="18.77734375" style="1" customWidth="1"/>
    <col min="7" max="7" width="18.77734375" style="2" customWidth="1"/>
    <col min="8" max="8" width="8.77734375" style="2" customWidth="1"/>
    <col min="9" max="9" width="10.77734375" style="2" customWidth="1"/>
    <col min="10" max="10" width="10.77734375" style="1" customWidth="1"/>
    <col min="11" max="12" width="10.77734375" style="2" customWidth="1"/>
    <col min="13" max="13" width="3.77734375" style="2" customWidth="1"/>
    <col min="14" max="48" width="2.77734375" style="1" customWidth="1"/>
    <col min="49" max="49" width="3.77734375" style="2" customWidth="1"/>
    <col min="50" max="16384" width="8.88671875" style="2"/>
  </cols>
  <sheetData>
    <row r="1" spans="2:48" ht="9.9499999999999993" customHeight="1" x14ac:dyDescent="0.25"/>
    <row r="2" spans="2:48" ht="39.950000000000003" customHeight="1" x14ac:dyDescent="0.25">
      <c r="B2" s="11" t="s">
        <v>53</v>
      </c>
      <c r="C2" s="14" t="s">
        <v>54</v>
      </c>
      <c r="D2" s="9"/>
      <c r="E2" s="10"/>
      <c r="F2" s="8"/>
      <c r="G2" s="8"/>
      <c r="H2" s="8"/>
      <c r="I2" s="8"/>
      <c r="J2" s="10"/>
      <c r="K2" s="8"/>
      <c r="L2" s="8"/>
      <c r="M2" s="8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 t="s">
        <v>11</v>
      </c>
      <c r="AV2" s="13"/>
    </row>
    <row r="3" spans="2:48" s="12" customFormat="1" ht="9.9499999999999993" customHeight="1" x14ac:dyDescent="0.25">
      <c r="B3" s="100"/>
      <c r="C3" s="101"/>
      <c r="D3" s="102"/>
      <c r="E3" s="103"/>
      <c r="F3" s="104"/>
      <c r="G3" s="104"/>
      <c r="H3" s="104"/>
      <c r="I3" s="104"/>
      <c r="J3" s="103"/>
      <c r="K3" s="104"/>
      <c r="L3" s="104"/>
      <c r="M3" s="104"/>
      <c r="N3" s="104"/>
      <c r="O3" s="104"/>
      <c r="P3" s="104"/>
      <c r="Q3" s="104"/>
      <c r="R3" s="104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</row>
    <row r="4" spans="2:48" ht="24.95" customHeight="1" thickBot="1" x14ac:dyDescent="0.3">
      <c r="B4" s="106"/>
      <c r="C4" s="107"/>
      <c r="D4" s="107"/>
      <c r="E4" s="106"/>
      <c r="F4" s="106"/>
      <c r="G4" s="119"/>
      <c r="H4" s="106"/>
      <c r="I4" s="106"/>
      <c r="J4" s="106"/>
      <c r="K4" s="106"/>
      <c r="L4" s="106"/>
      <c r="M4" s="106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</row>
    <row r="5" spans="2:48" ht="24.95" customHeight="1" thickTop="1" thickBot="1" x14ac:dyDescent="0.3">
      <c r="B5" s="106"/>
      <c r="C5" s="105"/>
      <c r="D5" s="105"/>
      <c r="E5" s="105"/>
      <c r="F5" s="106"/>
      <c r="G5" s="105"/>
      <c r="H5" s="106"/>
      <c r="I5" s="106"/>
      <c r="J5" s="108" t="s">
        <v>55</v>
      </c>
      <c r="K5" s="129">
        <v>44515</v>
      </c>
      <c r="L5" s="129"/>
      <c r="M5" s="106"/>
      <c r="N5" s="109"/>
      <c r="O5" s="109"/>
      <c r="P5" s="109"/>
      <c r="Q5" s="109"/>
      <c r="R5" s="110" t="s">
        <v>94</v>
      </c>
      <c r="S5" s="26"/>
      <c r="T5" s="109"/>
      <c r="U5" s="109"/>
      <c r="V5" s="109"/>
      <c r="W5" s="110" t="s">
        <v>91</v>
      </c>
      <c r="X5" s="28"/>
      <c r="Y5" s="109"/>
      <c r="Z5" s="109"/>
      <c r="AA5" s="109"/>
      <c r="AB5" s="110" t="s">
        <v>90</v>
      </c>
      <c r="AC5" s="27"/>
      <c r="AD5" s="111"/>
      <c r="AE5" s="109"/>
      <c r="AF5" s="109"/>
      <c r="AG5" s="110" t="s">
        <v>82</v>
      </c>
      <c r="AH5" s="112"/>
      <c r="AI5" s="111"/>
      <c r="AJ5" s="109"/>
      <c r="AK5" s="109"/>
      <c r="AL5" s="110" t="s">
        <v>93</v>
      </c>
      <c r="AM5" s="113"/>
      <c r="AN5" s="111"/>
      <c r="AO5" s="109"/>
      <c r="AP5" s="110" t="s">
        <v>92</v>
      </c>
      <c r="AQ5" s="114"/>
      <c r="AR5" s="111"/>
      <c r="AS5" s="111"/>
      <c r="AT5" s="111"/>
      <c r="AU5" s="111"/>
      <c r="AV5" s="111"/>
    </row>
    <row r="6" spans="2:48" ht="24.95" customHeight="1" thickTop="1" x14ac:dyDescent="0.25">
      <c r="B6" s="106"/>
      <c r="C6" s="105"/>
      <c r="D6" s="105"/>
      <c r="E6" s="105"/>
      <c r="F6" s="106"/>
      <c r="G6" s="108"/>
      <c r="H6" s="106"/>
      <c r="I6" s="106"/>
      <c r="J6" s="108" t="s">
        <v>56</v>
      </c>
      <c r="K6" s="130" t="s">
        <v>24</v>
      </c>
      <c r="L6" s="130"/>
      <c r="M6" s="106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7" spans="2:48" ht="24.95" hidden="1" customHeight="1" x14ac:dyDescent="0.25">
      <c r="B7" s="106"/>
      <c r="C7" s="105"/>
      <c r="D7" s="105"/>
      <c r="E7" s="105"/>
      <c r="F7" s="106"/>
      <c r="G7" s="108"/>
      <c r="H7" s="106"/>
      <c r="I7" s="106"/>
      <c r="J7" s="108" t="s">
        <v>57</v>
      </c>
      <c r="K7" s="130">
        <v>1</v>
      </c>
      <c r="L7" s="130"/>
      <c r="M7" s="106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</row>
    <row r="8" spans="2:48" ht="5.0999999999999996" customHeight="1" x14ac:dyDescent="0.25">
      <c r="B8" s="74"/>
      <c r="C8" s="73"/>
      <c r="D8" s="73"/>
      <c r="E8" s="73"/>
      <c r="F8" s="73"/>
      <c r="G8" s="74"/>
      <c r="H8" s="74"/>
      <c r="I8" s="74"/>
      <c r="J8" s="73"/>
      <c r="K8" s="74"/>
      <c r="L8" s="74"/>
      <c r="M8" s="74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</row>
    <row r="9" spans="2:48" ht="69.95" customHeight="1" x14ac:dyDescent="0.25">
      <c r="B9" s="75" t="s">
        <v>84</v>
      </c>
      <c r="C9" s="76" t="s">
        <v>88</v>
      </c>
      <c r="D9" s="73"/>
      <c r="E9" s="73"/>
      <c r="F9" s="73"/>
      <c r="G9" s="74"/>
      <c r="H9" s="74"/>
      <c r="I9" s="74"/>
      <c r="J9" s="73"/>
      <c r="K9" s="74"/>
      <c r="L9" s="74"/>
      <c r="M9" s="74"/>
      <c r="N9" s="116">
        <f>IF(display="quarterly",DATE(YEAR(project_start),1+3*(display_period-1),1),IF(display="monthly",DATE(YEAR(project_start),MONTH(project_start)+(display_period-1),1),$K$5-WEEKDAY(project_start,3)+(display_period-1)*7))</f>
        <v>44515</v>
      </c>
      <c r="O9" s="116">
        <f t="shared" ref="O9:AT9" si="0">IF(display="quarterly",EDATE(N9,3),IF(display="monthly",EDATE(N9,1),IF(display="weekly",N9+7,IF(show_weekends,N9+1,WORKDAY.INTL(N9,1,weekend_option)))))</f>
        <v>44516</v>
      </c>
      <c r="P9" s="116">
        <f t="shared" si="0"/>
        <v>44517</v>
      </c>
      <c r="Q9" s="116">
        <f t="shared" si="0"/>
        <v>44518</v>
      </c>
      <c r="R9" s="116">
        <f t="shared" si="0"/>
        <v>44519</v>
      </c>
      <c r="S9" s="116">
        <f t="shared" si="0"/>
        <v>44520</v>
      </c>
      <c r="T9" s="116">
        <f t="shared" si="0"/>
        <v>44521</v>
      </c>
      <c r="U9" s="116">
        <f t="shared" si="0"/>
        <v>44522</v>
      </c>
      <c r="V9" s="116">
        <f t="shared" si="0"/>
        <v>44523</v>
      </c>
      <c r="W9" s="116">
        <f t="shared" si="0"/>
        <v>44524</v>
      </c>
      <c r="X9" s="116">
        <f t="shared" si="0"/>
        <v>44525</v>
      </c>
      <c r="Y9" s="116">
        <f t="shared" si="0"/>
        <v>44526</v>
      </c>
      <c r="Z9" s="116">
        <f t="shared" si="0"/>
        <v>44527</v>
      </c>
      <c r="AA9" s="116">
        <f t="shared" si="0"/>
        <v>44528</v>
      </c>
      <c r="AB9" s="116">
        <f t="shared" si="0"/>
        <v>44529</v>
      </c>
      <c r="AC9" s="116">
        <f t="shared" si="0"/>
        <v>44530</v>
      </c>
      <c r="AD9" s="116">
        <f t="shared" si="0"/>
        <v>44531</v>
      </c>
      <c r="AE9" s="116">
        <f t="shared" si="0"/>
        <v>44532</v>
      </c>
      <c r="AF9" s="116">
        <f t="shared" si="0"/>
        <v>44533</v>
      </c>
      <c r="AG9" s="116">
        <f t="shared" si="0"/>
        <v>44534</v>
      </c>
      <c r="AH9" s="116">
        <f t="shared" si="0"/>
        <v>44535</v>
      </c>
      <c r="AI9" s="116">
        <f t="shared" si="0"/>
        <v>44536</v>
      </c>
      <c r="AJ9" s="116">
        <f t="shared" si="0"/>
        <v>44537</v>
      </c>
      <c r="AK9" s="116">
        <f t="shared" si="0"/>
        <v>44538</v>
      </c>
      <c r="AL9" s="116">
        <f t="shared" si="0"/>
        <v>44539</v>
      </c>
      <c r="AM9" s="116">
        <f t="shared" si="0"/>
        <v>44540</v>
      </c>
      <c r="AN9" s="116">
        <f t="shared" si="0"/>
        <v>44541</v>
      </c>
      <c r="AO9" s="116">
        <f t="shared" si="0"/>
        <v>44542</v>
      </c>
      <c r="AP9" s="116">
        <f t="shared" si="0"/>
        <v>44543</v>
      </c>
      <c r="AQ9" s="116">
        <f t="shared" si="0"/>
        <v>44544</v>
      </c>
      <c r="AR9" s="116">
        <f t="shared" si="0"/>
        <v>44545</v>
      </c>
      <c r="AS9" s="116">
        <f t="shared" si="0"/>
        <v>44546</v>
      </c>
      <c r="AT9" s="116">
        <f t="shared" si="0"/>
        <v>44547</v>
      </c>
      <c r="AU9" s="116">
        <f>IF(display="quarterly",EDATE(AT9,3),IF(display="monthly",EDATE(AT9,1),IF(display="weekly",AT9+7,IF(show_weekends,AT9+1,WORKDAY.INTL(AT9,1,weekend_option)))))</f>
        <v>44548</v>
      </c>
      <c r="AV9" s="116">
        <f>IF(display="quarterly",EDATE(AU9,3),IF(display="monthly",EDATE(AU9,1),IF(display="weekly",AU9+7,IF(show_weekends,AU9+1,WORKDAY.INTL(AU9,1,weekend_option)))))</f>
        <v>44549</v>
      </c>
    </row>
    <row r="10" spans="2:48" ht="30" customHeight="1" x14ac:dyDescent="0.25">
      <c r="B10" s="16" t="s">
        <v>83</v>
      </c>
      <c r="C10" s="5" t="s">
        <v>58</v>
      </c>
      <c r="D10" s="5" t="s">
        <v>25</v>
      </c>
      <c r="E10" s="6" t="s">
        <v>0</v>
      </c>
      <c r="F10" s="6" t="s">
        <v>1</v>
      </c>
      <c r="G10" s="5" t="s">
        <v>89</v>
      </c>
      <c r="H10" s="5" t="s">
        <v>12</v>
      </c>
      <c r="I10" s="5" t="s">
        <v>119</v>
      </c>
      <c r="J10" s="5" t="s">
        <v>120</v>
      </c>
      <c r="K10" s="5" t="s">
        <v>117</v>
      </c>
      <c r="L10" s="5" t="s">
        <v>118</v>
      </c>
      <c r="M10" s="4"/>
      <c r="N10" s="17" t="str">
        <f t="shared" ref="N10:AV10" si="1">IF(display="quarterly","Q"&amp;CHOOSE(MONTH(N9),1,1,1,2,2,2,3,3,3,4,4,4),IF(display="monthly",LEFT(TEXT(N9,"mmm"),1),IF(display="weekly",WEEKNUM(N9,21),LEFT(TEXT(N9,"ddd"),1))))</f>
        <v>M</v>
      </c>
      <c r="O10" s="17" t="str">
        <f t="shared" si="1"/>
        <v>T</v>
      </c>
      <c r="P10" s="17" t="str">
        <f t="shared" si="1"/>
        <v>W</v>
      </c>
      <c r="Q10" s="17" t="str">
        <f t="shared" si="1"/>
        <v>T</v>
      </c>
      <c r="R10" s="17" t="str">
        <f t="shared" si="1"/>
        <v>F</v>
      </c>
      <c r="S10" s="17" t="str">
        <f t="shared" si="1"/>
        <v>S</v>
      </c>
      <c r="T10" s="17" t="str">
        <f t="shared" si="1"/>
        <v>S</v>
      </c>
      <c r="U10" s="17" t="str">
        <f t="shared" si="1"/>
        <v>M</v>
      </c>
      <c r="V10" s="17" t="str">
        <f t="shared" si="1"/>
        <v>T</v>
      </c>
      <c r="W10" s="17" t="str">
        <f t="shared" si="1"/>
        <v>W</v>
      </c>
      <c r="X10" s="17" t="str">
        <f t="shared" si="1"/>
        <v>T</v>
      </c>
      <c r="Y10" s="17" t="str">
        <f t="shared" si="1"/>
        <v>F</v>
      </c>
      <c r="Z10" s="17" t="str">
        <f t="shared" si="1"/>
        <v>S</v>
      </c>
      <c r="AA10" s="17" t="str">
        <f t="shared" si="1"/>
        <v>S</v>
      </c>
      <c r="AB10" s="17" t="str">
        <f t="shared" si="1"/>
        <v>M</v>
      </c>
      <c r="AC10" s="17" t="str">
        <f t="shared" si="1"/>
        <v>T</v>
      </c>
      <c r="AD10" s="17" t="str">
        <f t="shared" si="1"/>
        <v>W</v>
      </c>
      <c r="AE10" s="17" t="str">
        <f t="shared" si="1"/>
        <v>T</v>
      </c>
      <c r="AF10" s="17" t="str">
        <f t="shared" si="1"/>
        <v>F</v>
      </c>
      <c r="AG10" s="17" t="str">
        <f t="shared" si="1"/>
        <v>S</v>
      </c>
      <c r="AH10" s="17" t="str">
        <f t="shared" si="1"/>
        <v>S</v>
      </c>
      <c r="AI10" s="17" t="str">
        <f t="shared" si="1"/>
        <v>M</v>
      </c>
      <c r="AJ10" s="17" t="str">
        <f t="shared" si="1"/>
        <v>T</v>
      </c>
      <c r="AK10" s="17" t="str">
        <f t="shared" si="1"/>
        <v>W</v>
      </c>
      <c r="AL10" s="17" t="str">
        <f t="shared" si="1"/>
        <v>T</v>
      </c>
      <c r="AM10" s="17" t="str">
        <f t="shared" si="1"/>
        <v>F</v>
      </c>
      <c r="AN10" s="17" t="str">
        <f t="shared" si="1"/>
        <v>S</v>
      </c>
      <c r="AO10" s="17" t="str">
        <f t="shared" si="1"/>
        <v>S</v>
      </c>
      <c r="AP10" s="17" t="str">
        <f t="shared" si="1"/>
        <v>M</v>
      </c>
      <c r="AQ10" s="17" t="str">
        <f t="shared" si="1"/>
        <v>T</v>
      </c>
      <c r="AR10" s="17" t="str">
        <f t="shared" si="1"/>
        <v>W</v>
      </c>
      <c r="AS10" s="17" t="str">
        <f t="shared" si="1"/>
        <v>T</v>
      </c>
      <c r="AT10" s="17" t="str">
        <f t="shared" si="1"/>
        <v>F</v>
      </c>
      <c r="AU10" s="17" t="str">
        <f t="shared" si="1"/>
        <v>S</v>
      </c>
      <c r="AV10" s="17" t="str">
        <f t="shared" si="1"/>
        <v>S</v>
      </c>
    </row>
    <row r="11" spans="2:48" ht="24.95" customHeight="1" x14ac:dyDescent="0.25">
      <c r="B11" s="77" t="s">
        <v>2</v>
      </c>
      <c r="C11" s="78"/>
      <c r="D11" s="78" t="str">
        <f t="shared" ref="D11:D25" si="2">IFERROR(VLOOKUP(C11,PIC_table,2,FALSE),"-")</f>
        <v>-</v>
      </c>
      <c r="E11" s="79"/>
      <c r="F11" s="117" t="str">
        <f>IF(OR(E11="",H11=""),"",WORKDAY.INTL(E11,H11-1,weekend_option,HolidayDates))</f>
        <v/>
      </c>
      <c r="G11" s="79"/>
      <c r="H11" s="85"/>
      <c r="I11" s="78" t="str">
        <f ca="1">IFERROR(IF(E11&gt;TODAY(),"",IF(TODAY()&gt;F11,1,(H11-(F11-TODAY()))/H11)),"")</f>
        <v/>
      </c>
      <c r="J11" s="78"/>
      <c r="K11" s="85" t="str">
        <f>IF(H11="","",H11-H11*J11)</f>
        <v/>
      </c>
      <c r="L11" s="85" t="str">
        <f>IF(ISBLANK(G11),"",(G11-E11+1)-H11)</f>
        <v/>
      </c>
      <c r="M11" s="86"/>
      <c r="N11" s="87"/>
      <c r="O11" s="87"/>
      <c r="P11" s="87"/>
      <c r="Q11" s="87"/>
      <c r="R11" s="87"/>
      <c r="S11" s="87"/>
      <c r="T11" s="87"/>
      <c r="U11" s="87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9"/>
    </row>
    <row r="12" spans="2:48" ht="20.100000000000001" customHeight="1" x14ac:dyDescent="0.25">
      <c r="B12" s="80" t="s">
        <v>3</v>
      </c>
      <c r="C12" s="81" t="s">
        <v>34</v>
      </c>
      <c r="D12" s="81" t="str">
        <f t="shared" si="2"/>
        <v>G</v>
      </c>
      <c r="E12" s="83">
        <f>project_start</f>
        <v>44515</v>
      </c>
      <c r="F12" s="118">
        <f>IF(OR(E12="",H12=""),"-",WORKDAY.INTL(E12,H12-1,weekend_option,HolidayDates))</f>
        <v>44523</v>
      </c>
      <c r="G12" s="83"/>
      <c r="H12" s="90">
        <v>7</v>
      </c>
      <c r="I12" s="82">
        <f t="shared" ref="I12:I28" ca="1" si="3">IFERROR(IF(E12&gt;TODAY(),"",IF(TODAY()&gt;F12,1,(H12-(F12-TODAY()))/H12)),"")</f>
        <v>1</v>
      </c>
      <c r="J12" s="82">
        <v>0.5</v>
      </c>
      <c r="K12" s="90">
        <f t="shared" ref="K12:K28" si="4">IF(H12="","",H12-H12*J12)</f>
        <v>3.5</v>
      </c>
      <c r="L12" s="90" t="str">
        <f t="shared" ref="L12:L28" si="5">IF(ISBLANK(G12),"",(G12-E12+1)-H12)</f>
        <v/>
      </c>
      <c r="M12" s="91"/>
      <c r="N12" s="92"/>
      <c r="O12" s="92"/>
      <c r="P12" s="92"/>
      <c r="Q12" s="92"/>
      <c r="R12" s="92"/>
      <c r="S12" s="92"/>
      <c r="T12" s="92"/>
      <c r="U12" s="92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89"/>
    </row>
    <row r="13" spans="2:48" ht="20.100000000000001" customHeight="1" x14ac:dyDescent="0.25">
      <c r="B13" s="80" t="s">
        <v>4</v>
      </c>
      <c r="C13" s="81" t="s">
        <v>35</v>
      </c>
      <c r="D13" s="81" t="str">
        <f t="shared" si="2"/>
        <v>B</v>
      </c>
      <c r="E13" s="83">
        <f>F12</f>
        <v>44523</v>
      </c>
      <c r="F13" s="118">
        <f>IF(OR(E13="",H13=""),"-",WORKDAY.INTL(E13,H13-1,weekend_option,HolidayDates))</f>
        <v>44532</v>
      </c>
      <c r="G13" s="83">
        <v>44532</v>
      </c>
      <c r="H13" s="90">
        <v>8</v>
      </c>
      <c r="I13" s="82">
        <f t="shared" ca="1" si="3"/>
        <v>1</v>
      </c>
      <c r="J13" s="82">
        <v>1</v>
      </c>
      <c r="K13" s="90">
        <f t="shared" si="4"/>
        <v>0</v>
      </c>
      <c r="L13" s="90">
        <f t="shared" si="5"/>
        <v>2</v>
      </c>
      <c r="M13" s="91"/>
      <c r="N13" s="92"/>
      <c r="O13" s="92"/>
      <c r="P13" s="92"/>
      <c r="Q13" s="92"/>
      <c r="R13" s="92"/>
      <c r="S13" s="92"/>
      <c r="T13" s="92"/>
      <c r="U13" s="92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89"/>
    </row>
    <row r="14" spans="2:48" ht="20.100000000000001" customHeight="1" x14ac:dyDescent="0.25">
      <c r="B14" s="80" t="s">
        <v>5</v>
      </c>
      <c r="C14" s="81" t="s">
        <v>37</v>
      </c>
      <c r="D14" s="81" t="str">
        <f t="shared" si="2"/>
        <v>Y</v>
      </c>
      <c r="E14" s="83">
        <f>WORKDAY(F13,1,HolidayDates)</f>
        <v>44533</v>
      </c>
      <c r="F14" s="118">
        <f>IF(OR(E14="",H14=""),"-",WORKDAY.INTL(E14,H14-1,weekend_option,HolidayDates))</f>
        <v>44538</v>
      </c>
      <c r="G14" s="83">
        <v>44538</v>
      </c>
      <c r="H14" s="90">
        <v>4</v>
      </c>
      <c r="I14" s="82">
        <f t="shared" ca="1" si="3"/>
        <v>1</v>
      </c>
      <c r="J14" s="82">
        <v>1</v>
      </c>
      <c r="K14" s="90">
        <f t="shared" si="4"/>
        <v>0</v>
      </c>
      <c r="L14" s="90">
        <f t="shared" si="5"/>
        <v>2</v>
      </c>
      <c r="M14" s="91"/>
      <c r="N14" s="92"/>
      <c r="O14" s="92"/>
      <c r="P14" s="92"/>
      <c r="Q14" s="92"/>
      <c r="R14" s="92"/>
      <c r="S14" s="92"/>
      <c r="T14" s="92"/>
      <c r="U14" s="92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89"/>
    </row>
    <row r="15" spans="2:48" ht="20.100000000000001" customHeight="1" x14ac:dyDescent="0.25">
      <c r="B15" s="80" t="s">
        <v>6</v>
      </c>
      <c r="C15" s="81" t="s">
        <v>38</v>
      </c>
      <c r="D15" s="81" t="str">
        <f t="shared" si="2"/>
        <v>O</v>
      </c>
      <c r="E15" s="83">
        <f>WORKDAY(F14,1)</f>
        <v>44539</v>
      </c>
      <c r="F15" s="118">
        <f>IF(OR(E15="",H15=""),"-",WORKDAY.INTL(E15,H15-1,weekend_option,HolidayDates))</f>
        <v>44545</v>
      </c>
      <c r="G15" s="83"/>
      <c r="H15" s="90">
        <v>5</v>
      </c>
      <c r="I15" s="82">
        <f t="shared" ca="1" si="3"/>
        <v>0.2</v>
      </c>
      <c r="J15" s="82">
        <v>0.75</v>
      </c>
      <c r="K15" s="90">
        <f t="shared" si="4"/>
        <v>1.25</v>
      </c>
      <c r="L15" s="90" t="str">
        <f t="shared" si="5"/>
        <v/>
      </c>
      <c r="M15" s="91"/>
      <c r="N15" s="92"/>
      <c r="O15" s="92"/>
      <c r="P15" s="92"/>
      <c r="Q15" s="92"/>
      <c r="R15" s="92"/>
      <c r="S15" s="92"/>
      <c r="T15" s="92"/>
      <c r="U15" s="92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89"/>
    </row>
    <row r="16" spans="2:48" ht="20.100000000000001" customHeight="1" x14ac:dyDescent="0.25">
      <c r="B16" s="80" t="s">
        <v>29</v>
      </c>
      <c r="C16" s="81" t="s">
        <v>39</v>
      </c>
      <c r="D16" s="81" t="str">
        <f t="shared" si="2"/>
        <v>C</v>
      </c>
      <c r="E16" s="83">
        <f>WORKDAY(F15,1)</f>
        <v>44546</v>
      </c>
      <c r="F16" s="118">
        <f>IF(OR(E16="",H16=""),"-",WORKDAY.INTL(E16,H16-1,weekend_option,HolidayDates))</f>
        <v>44550</v>
      </c>
      <c r="G16" s="83"/>
      <c r="H16" s="90">
        <v>3</v>
      </c>
      <c r="I16" s="82" t="str">
        <f t="shared" ca="1" si="3"/>
        <v/>
      </c>
      <c r="J16" s="82"/>
      <c r="K16" s="90">
        <f t="shared" si="4"/>
        <v>3</v>
      </c>
      <c r="L16" s="90" t="str">
        <f t="shared" si="5"/>
        <v/>
      </c>
      <c r="M16" s="91"/>
      <c r="N16" s="92"/>
      <c r="O16" s="92"/>
      <c r="P16" s="92"/>
      <c r="Q16" s="92"/>
      <c r="R16" s="92"/>
      <c r="S16" s="92"/>
      <c r="T16" s="92"/>
      <c r="U16" s="92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89"/>
    </row>
    <row r="17" spans="2:48" ht="24.95" customHeight="1" x14ac:dyDescent="0.25">
      <c r="B17" s="84" t="s">
        <v>7</v>
      </c>
      <c r="C17" s="81"/>
      <c r="D17" s="81" t="str">
        <f t="shared" si="2"/>
        <v>-</v>
      </c>
      <c r="E17" s="83"/>
      <c r="F17" s="118" t="str">
        <f>IF(OR(E17="",H17=""),"",WORKDAY.INTL(E17,H17-1,weekend_option,HolidayDates))</f>
        <v/>
      </c>
      <c r="G17" s="83"/>
      <c r="H17" s="90"/>
      <c r="I17" s="81" t="str">
        <f t="shared" ca="1" si="3"/>
        <v/>
      </c>
      <c r="J17" s="81"/>
      <c r="K17" s="90" t="str">
        <f t="shared" si="4"/>
        <v/>
      </c>
      <c r="L17" s="90" t="str">
        <f t="shared" si="5"/>
        <v/>
      </c>
      <c r="M17" s="91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89"/>
    </row>
    <row r="18" spans="2:48" ht="20.100000000000001" customHeight="1" x14ac:dyDescent="0.25">
      <c r="B18" s="80" t="s">
        <v>8</v>
      </c>
      <c r="C18" s="81" t="s">
        <v>40</v>
      </c>
      <c r="D18" s="81" t="str">
        <f t="shared" si="2"/>
        <v>M</v>
      </c>
      <c r="E18" s="83">
        <f>WORKDAY(F15,1)</f>
        <v>44546</v>
      </c>
      <c r="F18" s="118">
        <f>IF(OR(E18="",H18=""),"-",WORKDAY.INTL(E18,H18-1,weekend_option,HolidayDates))</f>
        <v>44550</v>
      </c>
      <c r="G18" s="83"/>
      <c r="H18" s="90">
        <v>3</v>
      </c>
      <c r="I18" s="82" t="str">
        <f t="shared" ca="1" si="3"/>
        <v/>
      </c>
      <c r="J18" s="82">
        <v>0.1</v>
      </c>
      <c r="K18" s="90">
        <f t="shared" si="4"/>
        <v>2.7</v>
      </c>
      <c r="L18" s="90" t="str">
        <f t="shared" si="5"/>
        <v/>
      </c>
      <c r="M18" s="91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89"/>
    </row>
    <row r="19" spans="2:48" ht="20.100000000000001" customHeight="1" x14ac:dyDescent="0.25">
      <c r="B19" s="80" t="s">
        <v>9</v>
      </c>
      <c r="C19" s="81" t="s">
        <v>71</v>
      </c>
      <c r="D19" s="81" t="str">
        <f t="shared" si="2"/>
        <v>P</v>
      </c>
      <c r="E19" s="83">
        <f>WORKDAY(F18,1)</f>
        <v>44551</v>
      </c>
      <c r="F19" s="118">
        <f>IF(OR(E19="",H19=""),"-",WORKDAY.INTL(E19,H19-1,weekend_option,HolidayDates))</f>
        <v>44559</v>
      </c>
      <c r="G19" s="83"/>
      <c r="H19" s="90">
        <v>7</v>
      </c>
      <c r="I19" s="82" t="str">
        <f t="shared" ca="1" si="3"/>
        <v/>
      </c>
      <c r="J19" s="82"/>
      <c r="K19" s="90">
        <f t="shared" si="4"/>
        <v>7</v>
      </c>
      <c r="L19" s="90" t="str">
        <f t="shared" si="5"/>
        <v/>
      </c>
      <c r="M19" s="91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89"/>
    </row>
    <row r="20" spans="2:48" ht="20.100000000000001" customHeight="1" x14ac:dyDescent="0.25">
      <c r="B20" s="80" t="s">
        <v>10</v>
      </c>
      <c r="C20" s="81" t="s">
        <v>74</v>
      </c>
      <c r="D20" s="81" t="str">
        <f t="shared" si="2"/>
        <v>K</v>
      </c>
      <c r="E20" s="83">
        <f>WORKDAY(F19,1)</f>
        <v>44560</v>
      </c>
      <c r="F20" s="118">
        <f>IF(OR(E20="",H20=""),"-",WORKDAY.INTL(E20,H20-1,weekend_option,HolidayDates))</f>
        <v>44568</v>
      </c>
      <c r="G20" s="83"/>
      <c r="H20" s="90">
        <v>6</v>
      </c>
      <c r="I20" s="82" t="str">
        <f t="shared" ca="1" si="3"/>
        <v/>
      </c>
      <c r="J20" s="82"/>
      <c r="K20" s="90">
        <f t="shared" si="4"/>
        <v>6</v>
      </c>
      <c r="L20" s="90" t="str">
        <f t="shared" si="5"/>
        <v/>
      </c>
      <c r="M20" s="91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89"/>
    </row>
    <row r="21" spans="2:48" ht="20.100000000000001" customHeight="1" x14ac:dyDescent="0.25">
      <c r="B21" s="80" t="s">
        <v>23</v>
      </c>
      <c r="C21" s="81" t="s">
        <v>122</v>
      </c>
      <c r="D21" s="81" t="str">
        <f t="shared" si="2"/>
        <v>Y</v>
      </c>
      <c r="E21" s="83">
        <f>WORKDAY(F20,1)</f>
        <v>44571</v>
      </c>
      <c r="F21" s="118">
        <f>IF(OR(E21="",H21=""),"-",WORKDAY.INTL(E21,H21-1,weekend_option,HolidayDates))</f>
        <v>44573</v>
      </c>
      <c r="G21" s="83"/>
      <c r="H21" s="90">
        <v>3</v>
      </c>
      <c r="I21" s="82" t="str">
        <f t="shared" ca="1" si="3"/>
        <v/>
      </c>
      <c r="J21" s="82"/>
      <c r="K21" s="90">
        <f t="shared" si="4"/>
        <v>3</v>
      </c>
      <c r="L21" s="90" t="str">
        <f t="shared" si="5"/>
        <v/>
      </c>
      <c r="M21" s="91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89"/>
    </row>
    <row r="22" spans="2:48" ht="20.100000000000001" customHeight="1" x14ac:dyDescent="0.25">
      <c r="B22" s="80" t="s">
        <v>32</v>
      </c>
      <c r="C22" s="81" t="s">
        <v>39</v>
      </c>
      <c r="D22" s="81" t="str">
        <f t="shared" si="2"/>
        <v>C</v>
      </c>
      <c r="E22" s="83">
        <f>WORKDAY(F21,1)</f>
        <v>44574</v>
      </c>
      <c r="F22" s="118">
        <f>IF(OR(E22="",H22=""),"-",WORKDAY.INTL(E22,H22-1,weekend_option,HolidayDates))</f>
        <v>44586</v>
      </c>
      <c r="G22" s="83"/>
      <c r="H22" s="90">
        <v>9</v>
      </c>
      <c r="I22" s="82" t="str">
        <f t="shared" ca="1" si="3"/>
        <v/>
      </c>
      <c r="J22" s="82"/>
      <c r="K22" s="90">
        <f t="shared" si="4"/>
        <v>9</v>
      </c>
      <c r="L22" s="90" t="str">
        <f t="shared" si="5"/>
        <v/>
      </c>
      <c r="M22" s="91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89"/>
    </row>
    <row r="23" spans="2:48" ht="24.95" customHeight="1" x14ac:dyDescent="0.25">
      <c r="B23" s="84" t="s">
        <v>50</v>
      </c>
      <c r="C23" s="81"/>
      <c r="D23" s="81" t="str">
        <f t="shared" si="2"/>
        <v>-</v>
      </c>
      <c r="E23" s="83"/>
      <c r="F23" s="118" t="str">
        <f>IF(OR(E23="",H23=""),"",WORKDAY.INTL(E23,H23-1,weekend_option,HolidayDates))</f>
        <v/>
      </c>
      <c r="G23" s="83"/>
      <c r="H23" s="90"/>
      <c r="I23" s="81" t="str">
        <f t="shared" ca="1" si="3"/>
        <v/>
      </c>
      <c r="J23" s="81"/>
      <c r="K23" s="90" t="str">
        <f t="shared" si="4"/>
        <v/>
      </c>
      <c r="L23" s="90" t="str">
        <f t="shared" si="5"/>
        <v/>
      </c>
      <c r="M23" s="91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89"/>
    </row>
    <row r="24" spans="2:48" ht="20.100000000000001" customHeight="1" x14ac:dyDescent="0.25">
      <c r="B24" s="80" t="s">
        <v>51</v>
      </c>
      <c r="C24" s="81" t="s">
        <v>40</v>
      </c>
      <c r="D24" s="81" t="str">
        <f t="shared" si="2"/>
        <v>M</v>
      </c>
      <c r="E24" s="83">
        <f>WORKDAY(F21,1)</f>
        <v>44574</v>
      </c>
      <c r="F24" s="118">
        <f>IF(OR(E24="",H24=""),"-",WORKDAY.INTL(E24,H24-1,weekend_option,HolidayDates))</f>
        <v>44575</v>
      </c>
      <c r="G24" s="83"/>
      <c r="H24" s="90">
        <v>2</v>
      </c>
      <c r="I24" s="82" t="str">
        <f t="shared" ca="1" si="3"/>
        <v/>
      </c>
      <c r="J24" s="82">
        <v>0.2</v>
      </c>
      <c r="K24" s="90">
        <f t="shared" si="4"/>
        <v>1.6</v>
      </c>
      <c r="L24" s="90" t="str">
        <f t="shared" si="5"/>
        <v/>
      </c>
      <c r="M24" s="91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89"/>
    </row>
    <row r="25" spans="2:48" ht="20.100000000000001" customHeight="1" x14ac:dyDescent="0.25">
      <c r="B25" s="80" t="s">
        <v>52</v>
      </c>
      <c r="C25" s="81" t="s">
        <v>39</v>
      </c>
      <c r="D25" s="81" t="str">
        <f t="shared" si="2"/>
        <v>C</v>
      </c>
      <c r="E25" s="83">
        <f>WORKDAY(F24,1)</f>
        <v>44578</v>
      </c>
      <c r="F25" s="118">
        <f>IF(OR(E25="",H25=""),"-",WORKDAY.INTL(E25,H25-1,weekend_option,HolidayDates))</f>
        <v>44581</v>
      </c>
      <c r="G25" s="83"/>
      <c r="H25" s="90">
        <v>4</v>
      </c>
      <c r="I25" s="82" t="str">
        <f t="shared" ca="1" si="3"/>
        <v/>
      </c>
      <c r="J25" s="82"/>
      <c r="K25" s="90">
        <f t="shared" si="4"/>
        <v>4</v>
      </c>
      <c r="L25" s="90" t="str">
        <f t="shared" si="5"/>
        <v/>
      </c>
      <c r="M25" s="91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89"/>
    </row>
    <row r="26" spans="2:48" ht="20.100000000000001" customHeight="1" x14ac:dyDescent="0.25">
      <c r="B26" s="80"/>
      <c r="C26" s="81"/>
      <c r="D26" s="81"/>
      <c r="E26" s="83"/>
      <c r="F26" s="118" t="str">
        <f>IF(OR(E26="",H26=""),"",WORKDAY.INTL(E26,H26-1,weekend_option,HolidayDates))</f>
        <v/>
      </c>
      <c r="G26" s="83"/>
      <c r="H26" s="90"/>
      <c r="I26" s="82" t="str">
        <f t="shared" ref="I26" ca="1" si="6">IFERROR(IF(E26&gt;TODAY(),"",IF(TODAY()&gt;F26,1,(H26-(F26-TODAY()))/H26)),"")</f>
        <v/>
      </c>
      <c r="J26" s="82"/>
      <c r="K26" s="90" t="str">
        <f t="shared" ref="K26" si="7">IF(H26="","",H26-H26*J26)</f>
        <v/>
      </c>
      <c r="L26" s="90" t="str">
        <f t="shared" si="5"/>
        <v/>
      </c>
      <c r="M26" s="91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89"/>
    </row>
    <row r="27" spans="2:48" ht="20.100000000000001" customHeight="1" x14ac:dyDescent="0.25">
      <c r="B27" s="80"/>
      <c r="C27" s="81"/>
      <c r="D27" s="81"/>
      <c r="E27" s="83"/>
      <c r="F27" s="118" t="str">
        <f>IF(OR(E27="",H27=""),"",WORKDAY.INTL(E27,H27-1,weekend_option,HolidayDates))</f>
        <v/>
      </c>
      <c r="G27" s="83"/>
      <c r="H27" s="90"/>
      <c r="I27" s="82" t="str">
        <f t="shared" ca="1" si="3"/>
        <v/>
      </c>
      <c r="J27" s="82"/>
      <c r="K27" s="90" t="str">
        <f t="shared" si="4"/>
        <v/>
      </c>
      <c r="L27" s="90" t="str">
        <f t="shared" si="5"/>
        <v/>
      </c>
      <c r="M27" s="91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89"/>
    </row>
    <row r="28" spans="2:48" ht="20.100000000000001" customHeight="1" x14ac:dyDescent="0.25">
      <c r="B28" s="44"/>
      <c r="C28" s="96"/>
      <c r="D28" s="97"/>
      <c r="E28" s="121" t="s">
        <v>86</v>
      </c>
      <c r="F28" s="99" t="str">
        <f>IF(OR(E28="",H28=""),"",WORKDAY.INTL(E28,H28-1,weekend_option,HolidayDates))</f>
        <v/>
      </c>
      <c r="G28" s="99"/>
      <c r="H28" s="67"/>
      <c r="I28" s="98" t="str">
        <f t="shared" ca="1" si="3"/>
        <v/>
      </c>
      <c r="J28" s="98"/>
      <c r="K28" s="67" t="str">
        <f t="shared" si="4"/>
        <v/>
      </c>
      <c r="L28" s="67" t="str">
        <f t="shared" si="5"/>
        <v/>
      </c>
      <c r="M28" s="94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</row>
    <row r="29" spans="2:48" x14ac:dyDescent="0.25"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</sheetData>
  <mergeCells count="3">
    <mergeCell ref="K5:L5"/>
    <mergeCell ref="K7:L7"/>
    <mergeCell ref="K6:L6"/>
  </mergeCells>
  <phoneticPr fontId="1" type="noConversion"/>
  <conditionalFormatting sqref="N11:AU28">
    <cfRule type="expression" priority="9" stopIfTrue="1">
      <formula>NOT(AND(task_start&lt;&gt;"",task_end&gt;=N$9,task_start&lt;O$9))</formula>
    </cfRule>
    <cfRule type="expression" dxfId="18" priority="11">
      <formula>AND(show_overdue,task_progress&lt;1,TODAY()&gt;=N$9)</formula>
    </cfRule>
    <cfRule type="expression" dxfId="17" priority="12">
      <formula>task_color="G"</formula>
    </cfRule>
    <cfRule type="expression" dxfId="16" priority="13">
      <formula>task_color="O"</formula>
    </cfRule>
    <cfRule type="expression" dxfId="15" priority="15">
      <formula>task_color="B"</formula>
    </cfRule>
    <cfRule type="expression" dxfId="14" priority="16">
      <formula>task_color="P"</formula>
    </cfRule>
    <cfRule type="expression" dxfId="13" priority="18">
      <formula>task_color="C"</formula>
    </cfRule>
    <cfRule type="expression" dxfId="12" priority="19">
      <formula>task_color="M"</formula>
    </cfRule>
    <cfRule type="expression" dxfId="11" priority="20">
      <formula>task_color="Y"</formula>
    </cfRule>
    <cfRule type="expression" dxfId="10" priority="23">
      <formula>task_color="K"</formula>
    </cfRule>
    <cfRule type="expression" dxfId="9" priority="24">
      <formula>TRUE</formula>
    </cfRule>
  </conditionalFormatting>
  <conditionalFormatting sqref="N9:AV28">
    <cfRule type="expression" dxfId="8" priority="2">
      <formula>AND(display="daily",MATCH(N$9,HolidayDates,0))</formula>
    </cfRule>
    <cfRule type="expression" dxfId="7" priority="6">
      <formula>AND(display="daily",NETWORKDAYS.INTL(N$9,N$9,weekend_option,HolidayDates)=0)</formula>
    </cfRule>
    <cfRule type="expression" dxfId="6" priority="8">
      <formula>N$9=TODAY()</formula>
    </cfRule>
  </conditionalFormatting>
  <conditionalFormatting sqref="J11:J28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{EC76BAA2-3FCD-4256-88F0-B38C256D8081}</x14:id>
        </ext>
      </extLst>
    </cfRule>
  </conditionalFormatting>
  <conditionalFormatting sqref="N11:AV28">
    <cfRule type="expression" dxfId="5" priority="7">
      <formula>AND(display="daily",1*AND(N$9&gt;=task_start,N$9&lt;=task_start+(task_progress*(task_end-task_start+1))-1))</formula>
    </cfRule>
  </conditionalFormatting>
  <conditionalFormatting sqref="F11:F27">
    <cfRule type="expression" dxfId="4" priority="4">
      <formula>AND(show_overdue,task_progress&lt;1,F11&lt;=TODAY())</formula>
    </cfRule>
  </conditionalFormatting>
  <conditionalFormatting sqref="I11:I28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{8AA3716F-DE59-4E82-9433-2A0BAC66CA96}</x14:id>
        </ext>
      </extLst>
    </cfRule>
  </conditionalFormatting>
  <dataValidations count="3">
    <dataValidation type="list" allowBlank="1" showInputMessage="1" showErrorMessage="1" sqref="K6" xr:uid="{3CD82F1D-CEE8-46AA-85DF-7C9380C1AC17}">
      <formula1>"Daily,Weekly,Monthly,Quarterly"</formula1>
    </dataValidation>
    <dataValidation type="list" allowBlank="1" showInputMessage="1" showErrorMessage="1" sqref="D11:D27" xr:uid="{392F9FC9-0AE2-4BA9-98E2-E7DDD17E146B}">
      <formula1>"R,G,B,Y,O,C,M,P,K,-"</formula1>
    </dataValidation>
    <dataValidation type="list" allowBlank="1" showInputMessage="1" showErrorMessage="1" sqref="C11:C27" xr:uid="{D867980A-E891-4592-BB4F-6C11441D1DCC}">
      <formula1>INDEX(PIC_table,,1)</formula1>
    </dataValidation>
  </dataValidations>
  <pageMargins left="0.23622047244094491" right="0.23622047244094491" top="0.39370078740157483" bottom="0.39370078740157483" header="0.31496062992125984" footer="0.31496062992125984"/>
  <pageSetup paperSize="9" scale="47" orientation="landscape" r:id="rId1"/>
  <headerFooter>
    <oddFooter>&amp;C&amp;10&amp;K03-023page &amp;P / &amp; pages [總頁數]&amp;R&amp;8&amp;K04-024© 2021 Kary LIN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13</xdr:col>
                    <xdr:colOff>57150</xdr:colOff>
                    <xdr:row>5</xdr:row>
                    <xdr:rowOff>104775</xdr:rowOff>
                  </from>
                  <to>
                    <xdr:col>31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print="0" autoFill="0" autoLine="0" autoPict="0">
                <anchor moveWithCells="1">
                  <from>
                    <xdr:col>10</xdr:col>
                    <xdr:colOff>800100</xdr:colOff>
                    <xdr:row>8</xdr:row>
                    <xdr:rowOff>438150</xdr:rowOff>
                  </from>
                  <to>
                    <xdr:col>12</xdr:col>
                    <xdr:colOff>209550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print="0" autoFill="0" autoLine="0" autoPict="0">
                <anchor moveWithCells="1">
                  <from>
                    <xdr:col>8</xdr:col>
                    <xdr:colOff>847725</xdr:colOff>
                    <xdr:row>8</xdr:row>
                    <xdr:rowOff>438150</xdr:rowOff>
                  </from>
                  <to>
                    <xdr:col>10</xdr:col>
                    <xdr:colOff>85725</xdr:colOff>
                    <xdr:row>8</xdr:row>
                    <xdr:rowOff>790575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6BAA2-3FCD-4256-88F0-B38C256D80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3" tint="0.79998168889431442"/>
              <x14:negativeFillColor rgb="FFFF0000"/>
              <x14:axisColor rgb="FF000000"/>
            </x14:dataBar>
          </x14:cfRule>
          <xm:sqref>J11:J28</xm:sqref>
        </x14:conditionalFormatting>
        <x14:conditionalFormatting xmlns:xm="http://schemas.microsoft.com/office/excel/2006/main">
          <x14:cfRule type="dataBar" id="{8AA3716F-DE59-4E82-9433-2A0BAC66CA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3" tint="0.79998168889431442"/>
              <x14:negativeFillColor rgb="FFFF0000"/>
              <x14:axisColor rgb="FF000000"/>
            </x14:dataBar>
          </x14:cfRule>
          <xm:sqref>I11:I28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8C26-4C7D-472C-B1BE-7DA5A9F0178A}">
  <sheetPr>
    <tabColor rgb="FF953535"/>
  </sheetPr>
  <dimension ref="B2:V33"/>
  <sheetViews>
    <sheetView showGridLines="0" zoomScale="70" zoomScaleNormal="70" workbookViewId="0">
      <selection activeCell="U25" sqref="U25"/>
    </sheetView>
  </sheetViews>
  <sheetFormatPr defaultRowHeight="15.75" x14ac:dyDescent="0.25"/>
  <cols>
    <col min="1" max="1" width="2.77734375" customWidth="1"/>
    <col min="2" max="2" width="15.77734375" customWidth="1"/>
    <col min="4" max="4" width="3.77734375" customWidth="1"/>
    <col min="5" max="5" width="10.77734375" customWidth="1"/>
    <col min="6" max="7" width="8.77734375" customWidth="1"/>
    <col min="8" max="8" width="3.77734375" customWidth="1"/>
    <col min="9" max="9" width="15.77734375" customWidth="1"/>
    <col min="10" max="10" width="25.77734375" customWidth="1"/>
    <col min="11" max="11" width="3.77734375" customWidth="1"/>
    <col min="12" max="12" width="5.77734375" customWidth="1"/>
    <col min="13" max="14" width="12.77734375" customWidth="1"/>
    <col min="15" max="22" width="2.77734375" customWidth="1"/>
    <col min="23" max="23" width="3.77734375" customWidth="1"/>
  </cols>
  <sheetData>
    <row r="2" spans="2:22" ht="20.100000000000001" customHeight="1" x14ac:dyDescent="0.25">
      <c r="B2" s="131" t="s">
        <v>79</v>
      </c>
      <c r="C2" s="131"/>
      <c r="E2" s="132" t="s">
        <v>80</v>
      </c>
      <c r="F2" s="132"/>
      <c r="G2" s="132"/>
      <c r="I2" s="133" t="s">
        <v>81</v>
      </c>
      <c r="J2" s="133"/>
      <c r="L2" s="135" t="s">
        <v>128</v>
      </c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2:22" s="15" customFormat="1" ht="18.75" x14ac:dyDescent="0.25">
      <c r="E3" s="43" t="s">
        <v>95</v>
      </c>
      <c r="I3" s="48" t="s">
        <v>14</v>
      </c>
      <c r="J3" s="7"/>
      <c r="L3" s="120" t="s">
        <v>116</v>
      </c>
      <c r="M3" s="49">
        <f ca="1">TODAY()</f>
        <v>44541</v>
      </c>
      <c r="N3"/>
      <c r="Q3" s="52"/>
      <c r="R3" s="52"/>
      <c r="S3" s="52"/>
      <c r="T3" s="52"/>
      <c r="U3" s="52"/>
      <c r="V3" s="52"/>
    </row>
    <row r="4" spans="2:22" ht="9.9499999999999993" customHeight="1" x14ac:dyDescent="0.25">
      <c r="M4" s="50"/>
    </row>
    <row r="5" spans="2:22" ht="19.5" thickBot="1" x14ac:dyDescent="0.3">
      <c r="B5" s="40" t="s">
        <v>97</v>
      </c>
      <c r="C5" s="41" t="str">
        <f>_xlfn.TEXTJOIN(,,C6:C12)</f>
        <v>0000011</v>
      </c>
      <c r="E5" s="31" t="s">
        <v>33</v>
      </c>
      <c r="F5" s="31" t="s">
        <v>130</v>
      </c>
      <c r="G5" s="42"/>
      <c r="I5" s="47" t="s">
        <v>98</v>
      </c>
      <c r="J5" s="128" t="s">
        <v>99</v>
      </c>
      <c r="L5" s="53" t="s">
        <v>13</v>
      </c>
      <c r="M5" s="53" t="s">
        <v>108</v>
      </c>
      <c r="N5" s="54" t="s">
        <v>127</v>
      </c>
      <c r="P5" s="134">
        <f ca="1">DATE(YEAR(M3),MONTH(M3),1)</f>
        <v>44531</v>
      </c>
      <c r="Q5" s="134"/>
      <c r="R5" s="134"/>
      <c r="S5" s="134"/>
      <c r="T5" s="134"/>
      <c r="U5" s="134"/>
      <c r="V5" s="134"/>
    </row>
    <row r="6" spans="2:22" x14ac:dyDescent="0.25">
      <c r="B6" s="46" t="s">
        <v>15</v>
      </c>
      <c r="C6" s="125">
        <v>0</v>
      </c>
      <c r="E6" s="32" t="s">
        <v>121</v>
      </c>
      <c r="F6" s="33" t="s">
        <v>26</v>
      </c>
      <c r="G6" s="71" t="s">
        <v>42</v>
      </c>
      <c r="I6" s="56">
        <v>44317</v>
      </c>
      <c r="J6" s="59" t="s">
        <v>69</v>
      </c>
      <c r="L6" s="55">
        <f ca="1">DATE(YEAR(M3),1,1)</f>
        <v>44197</v>
      </c>
      <c r="M6" s="56">
        <f t="shared" ref="M6:M17" ca="1" si="0">L6-(WEEKDAY(L6,2))+1</f>
        <v>44193</v>
      </c>
      <c r="N6" s="56"/>
      <c r="P6" s="51" t="s">
        <v>109</v>
      </c>
      <c r="Q6" s="51" t="s">
        <v>110</v>
      </c>
      <c r="R6" s="51" t="s">
        <v>111</v>
      </c>
      <c r="S6" s="51" t="s">
        <v>112</v>
      </c>
      <c r="T6" s="51" t="s">
        <v>113</v>
      </c>
      <c r="U6" s="51" t="s">
        <v>114</v>
      </c>
      <c r="V6" s="51" t="s">
        <v>115</v>
      </c>
    </row>
    <row r="7" spans="2:22" x14ac:dyDescent="0.25">
      <c r="B7" s="46" t="s">
        <v>16</v>
      </c>
      <c r="C7" s="126">
        <v>0</v>
      </c>
      <c r="E7" s="34" t="s">
        <v>36</v>
      </c>
      <c r="F7" s="35" t="s">
        <v>28</v>
      </c>
      <c r="G7" s="72" t="s">
        <v>48</v>
      </c>
      <c r="I7" s="58">
        <v>44361</v>
      </c>
      <c r="J7" s="60" t="s">
        <v>65</v>
      </c>
      <c r="L7" s="57">
        <f t="shared" ref="L7:L17" ca="1" si="1">EDATE(L6,1)</f>
        <v>44228</v>
      </c>
      <c r="M7" s="58">
        <f t="shared" ca="1" si="0"/>
        <v>44228</v>
      </c>
      <c r="N7" s="58">
        <v>44247</v>
      </c>
      <c r="P7" s="70">
        <f ca="1">_xlfn.XLOOKUP(DATE(YEAR($M$3),MONTH($M$3),1),$L$6:$L$17,$M$6:$M$17)</f>
        <v>44529</v>
      </c>
      <c r="Q7" s="70">
        <f ca="1">P7+1</f>
        <v>44530</v>
      </c>
      <c r="R7" s="70">
        <f t="shared" ref="R7:V7" ca="1" si="2">Q7+1</f>
        <v>44531</v>
      </c>
      <c r="S7" s="70">
        <f t="shared" ca="1" si="2"/>
        <v>44532</v>
      </c>
      <c r="T7" s="70">
        <f t="shared" ca="1" si="2"/>
        <v>44533</v>
      </c>
      <c r="U7" s="70">
        <f t="shared" ca="1" si="2"/>
        <v>44534</v>
      </c>
      <c r="V7" s="70">
        <f t="shared" ca="1" si="2"/>
        <v>44535</v>
      </c>
    </row>
    <row r="8" spans="2:22" x14ac:dyDescent="0.25">
      <c r="B8" s="46" t="s">
        <v>17</v>
      </c>
      <c r="C8" s="126">
        <v>0</v>
      </c>
      <c r="E8" s="34" t="s">
        <v>122</v>
      </c>
      <c r="F8" s="35" t="s">
        <v>31</v>
      </c>
      <c r="G8" s="62" t="s">
        <v>44</v>
      </c>
      <c r="I8" s="58">
        <v>44459</v>
      </c>
      <c r="J8" s="60" t="s">
        <v>59</v>
      </c>
      <c r="L8" s="57">
        <f t="shared" ca="1" si="1"/>
        <v>44256</v>
      </c>
      <c r="M8" s="58">
        <f t="shared" ca="1" si="0"/>
        <v>44256</v>
      </c>
      <c r="N8" s="58"/>
      <c r="P8" s="70">
        <f ca="1">P7+7</f>
        <v>44536</v>
      </c>
      <c r="Q8" s="70">
        <f t="shared" ref="Q8:V8" ca="1" si="3">Q7+7</f>
        <v>44537</v>
      </c>
      <c r="R8" s="70">
        <f t="shared" ca="1" si="3"/>
        <v>44538</v>
      </c>
      <c r="S8" s="70">
        <f t="shared" ca="1" si="3"/>
        <v>44539</v>
      </c>
      <c r="T8" s="70">
        <f t="shared" ca="1" si="3"/>
        <v>44540</v>
      </c>
      <c r="U8" s="70">
        <f t="shared" ca="1" si="3"/>
        <v>44541</v>
      </c>
      <c r="V8" s="70">
        <f t="shared" ca="1" si="3"/>
        <v>44542</v>
      </c>
    </row>
    <row r="9" spans="2:22" x14ac:dyDescent="0.25">
      <c r="B9" s="46" t="s">
        <v>18</v>
      </c>
      <c r="C9" s="126">
        <v>0</v>
      </c>
      <c r="E9" s="34" t="s">
        <v>123</v>
      </c>
      <c r="F9" s="35" t="s">
        <v>27</v>
      </c>
      <c r="G9" s="29" t="s">
        <v>46</v>
      </c>
      <c r="I9" s="58">
        <v>44460</v>
      </c>
      <c r="J9" s="60" t="s">
        <v>67</v>
      </c>
      <c r="L9" s="57">
        <f t="shared" ca="1" si="1"/>
        <v>44287</v>
      </c>
      <c r="M9" s="58">
        <f t="shared" ca="1" si="0"/>
        <v>44284</v>
      </c>
      <c r="N9" s="58"/>
      <c r="P9" s="70">
        <f t="shared" ref="P9:P12" ca="1" si="4">P8+7</f>
        <v>44543</v>
      </c>
      <c r="Q9" s="70">
        <f t="shared" ref="Q9:Q12" ca="1" si="5">Q8+7</f>
        <v>44544</v>
      </c>
      <c r="R9" s="70">
        <f t="shared" ref="R9:R12" ca="1" si="6">R8+7</f>
        <v>44545</v>
      </c>
      <c r="S9" s="70">
        <f t="shared" ref="S9:S12" ca="1" si="7">S8+7</f>
        <v>44546</v>
      </c>
      <c r="T9" s="70">
        <f t="shared" ref="T9:T12" ca="1" si="8">T8+7</f>
        <v>44547</v>
      </c>
      <c r="U9" s="70">
        <f t="shared" ref="U9:U12" ca="1" si="9">U8+7</f>
        <v>44548</v>
      </c>
      <c r="V9" s="70">
        <f t="shared" ref="V9:V12" ca="1" si="10">V8+7</f>
        <v>44549</v>
      </c>
    </row>
    <row r="10" spans="2:22" x14ac:dyDescent="0.25">
      <c r="B10" s="46" t="s">
        <v>19</v>
      </c>
      <c r="C10" s="126">
        <v>0</v>
      </c>
      <c r="E10" s="34" t="s">
        <v>124</v>
      </c>
      <c r="F10" s="35" t="s">
        <v>30</v>
      </c>
      <c r="G10" s="63" t="s">
        <v>45</v>
      </c>
      <c r="I10" s="58">
        <v>44480</v>
      </c>
      <c r="J10" s="60" t="s">
        <v>100</v>
      </c>
      <c r="L10" s="57">
        <f t="shared" ca="1" si="1"/>
        <v>44317</v>
      </c>
      <c r="M10" s="58">
        <f t="shared" ca="1" si="0"/>
        <v>44312</v>
      </c>
      <c r="N10" s="58"/>
      <c r="P10" s="70">
        <f t="shared" ca="1" si="4"/>
        <v>44550</v>
      </c>
      <c r="Q10" s="70">
        <f t="shared" ca="1" si="5"/>
        <v>44551</v>
      </c>
      <c r="R10" s="70">
        <f t="shared" ca="1" si="6"/>
        <v>44552</v>
      </c>
      <c r="S10" s="70">
        <f t="shared" ca="1" si="7"/>
        <v>44553</v>
      </c>
      <c r="T10" s="70">
        <f t="shared" ca="1" si="8"/>
        <v>44554</v>
      </c>
      <c r="U10" s="70">
        <f t="shared" ca="1" si="9"/>
        <v>44555</v>
      </c>
      <c r="V10" s="70">
        <f t="shared" ca="1" si="10"/>
        <v>44556</v>
      </c>
    </row>
    <row r="11" spans="2:22" x14ac:dyDescent="0.25">
      <c r="B11" s="46" t="s">
        <v>20</v>
      </c>
      <c r="C11" s="126">
        <v>1</v>
      </c>
      <c r="E11" s="34" t="s">
        <v>125</v>
      </c>
      <c r="F11" s="35" t="s">
        <v>72</v>
      </c>
      <c r="G11" s="64" t="s">
        <v>41</v>
      </c>
      <c r="I11" s="58">
        <v>44561</v>
      </c>
      <c r="J11" s="60" t="s">
        <v>60</v>
      </c>
      <c r="L11" s="57">
        <f t="shared" ca="1" si="1"/>
        <v>44348</v>
      </c>
      <c r="M11" s="58">
        <f t="shared" ca="1" si="0"/>
        <v>44347</v>
      </c>
      <c r="N11" s="58"/>
      <c r="P11" s="70">
        <f t="shared" ca="1" si="4"/>
        <v>44557</v>
      </c>
      <c r="Q11" s="70">
        <f t="shared" ca="1" si="5"/>
        <v>44558</v>
      </c>
      <c r="R11" s="70">
        <f t="shared" ca="1" si="6"/>
        <v>44559</v>
      </c>
      <c r="S11" s="70">
        <f t="shared" ca="1" si="7"/>
        <v>44560</v>
      </c>
      <c r="T11" s="70">
        <f t="shared" ca="1" si="8"/>
        <v>44561</v>
      </c>
      <c r="U11" s="70">
        <f t="shared" ca="1" si="9"/>
        <v>44562</v>
      </c>
      <c r="V11" s="70">
        <f t="shared" ca="1" si="10"/>
        <v>44563</v>
      </c>
    </row>
    <row r="12" spans="2:22" x14ac:dyDescent="0.25">
      <c r="B12" s="46" t="s">
        <v>21</v>
      </c>
      <c r="C12" s="127">
        <v>1</v>
      </c>
      <c r="E12" s="34" t="s">
        <v>126</v>
      </c>
      <c r="F12" s="35" t="s">
        <v>73</v>
      </c>
      <c r="G12" s="36" t="s">
        <v>47</v>
      </c>
      <c r="I12" s="58">
        <v>44197</v>
      </c>
      <c r="J12" s="60" t="s">
        <v>68</v>
      </c>
      <c r="L12" s="57">
        <f t="shared" ca="1" si="1"/>
        <v>44378</v>
      </c>
      <c r="M12" s="58">
        <f t="shared" ca="1" si="0"/>
        <v>44375</v>
      </c>
      <c r="N12" s="58"/>
      <c r="P12" s="70">
        <f t="shared" ca="1" si="4"/>
        <v>44564</v>
      </c>
      <c r="Q12" s="70">
        <f t="shared" ca="1" si="5"/>
        <v>44565</v>
      </c>
      <c r="R12" s="70">
        <f t="shared" ca="1" si="6"/>
        <v>44566</v>
      </c>
      <c r="S12" s="70">
        <f t="shared" ca="1" si="7"/>
        <v>44567</v>
      </c>
      <c r="T12" s="70">
        <f t="shared" ca="1" si="8"/>
        <v>44568</v>
      </c>
      <c r="U12" s="70">
        <f t="shared" ca="1" si="9"/>
        <v>44569</v>
      </c>
      <c r="V12" s="70">
        <f t="shared" ca="1" si="10"/>
        <v>44570</v>
      </c>
    </row>
    <row r="13" spans="2:22" x14ac:dyDescent="0.25">
      <c r="C13" s="24" t="s">
        <v>87</v>
      </c>
      <c r="E13" s="34" t="s">
        <v>96</v>
      </c>
      <c r="F13" s="35" t="s">
        <v>129</v>
      </c>
      <c r="G13" s="30" t="s">
        <v>43</v>
      </c>
      <c r="I13" s="58">
        <v>44592</v>
      </c>
      <c r="J13" s="60" t="s">
        <v>64</v>
      </c>
      <c r="L13" s="57">
        <f t="shared" ca="1" si="1"/>
        <v>44409</v>
      </c>
      <c r="M13" s="58">
        <f t="shared" ca="1" si="0"/>
        <v>44403</v>
      </c>
      <c r="N13" s="58"/>
    </row>
    <row r="14" spans="2:22" x14ac:dyDescent="0.25">
      <c r="E14" s="34"/>
      <c r="F14" s="35"/>
      <c r="G14" s="25"/>
      <c r="I14" s="58">
        <v>44593</v>
      </c>
      <c r="J14" s="60" t="s">
        <v>101</v>
      </c>
      <c r="L14" s="57">
        <f t="shared" ca="1" si="1"/>
        <v>44440</v>
      </c>
      <c r="M14" s="58">
        <f t="shared" ca="1" si="0"/>
        <v>44438</v>
      </c>
      <c r="N14" s="58">
        <v>44450</v>
      </c>
    </row>
    <row r="15" spans="2:22" x14ac:dyDescent="0.25">
      <c r="E15" s="34"/>
      <c r="F15" s="35"/>
      <c r="G15" s="65" t="s">
        <v>86</v>
      </c>
      <c r="I15" s="58">
        <v>44594</v>
      </c>
      <c r="J15" s="60" t="s">
        <v>61</v>
      </c>
      <c r="L15" s="57">
        <f t="shared" ca="1" si="1"/>
        <v>44470</v>
      </c>
      <c r="M15" s="58">
        <f t="shared" ca="1" si="0"/>
        <v>44466</v>
      </c>
      <c r="N15" s="58"/>
    </row>
    <row r="16" spans="2:22" x14ac:dyDescent="0.25">
      <c r="E16" s="37"/>
      <c r="F16" s="38"/>
      <c r="G16" s="39"/>
      <c r="I16" s="58">
        <v>44595</v>
      </c>
      <c r="J16" s="60" t="s">
        <v>62</v>
      </c>
      <c r="L16" s="57">
        <f t="shared" ca="1" si="1"/>
        <v>44501</v>
      </c>
      <c r="M16" s="58">
        <f t="shared" ca="1" si="0"/>
        <v>44501</v>
      </c>
      <c r="N16" s="58"/>
    </row>
    <row r="17" spans="2:14" x14ac:dyDescent="0.25">
      <c r="I17" s="58">
        <v>44596</v>
      </c>
      <c r="J17" s="60" t="s">
        <v>63</v>
      </c>
      <c r="L17" s="57">
        <f t="shared" ca="1" si="1"/>
        <v>44531</v>
      </c>
      <c r="M17" s="58">
        <f t="shared" ca="1" si="0"/>
        <v>44529</v>
      </c>
      <c r="N17" s="58"/>
    </row>
    <row r="18" spans="2:14" x14ac:dyDescent="0.25">
      <c r="I18" s="58">
        <v>44620</v>
      </c>
      <c r="J18" s="61">
        <v>228</v>
      </c>
    </row>
    <row r="19" spans="2:14" x14ac:dyDescent="0.25">
      <c r="B19" s="41"/>
      <c r="C19" s="41"/>
      <c r="D19" s="41"/>
      <c r="E19" s="41"/>
      <c r="F19" s="41"/>
      <c r="I19" s="58">
        <v>44655</v>
      </c>
      <c r="J19" s="60" t="s">
        <v>70</v>
      </c>
    </row>
    <row r="20" spans="2:14" x14ac:dyDescent="0.25">
      <c r="B20" s="66" t="s">
        <v>22</v>
      </c>
      <c r="C20" s="67" t="b">
        <v>1</v>
      </c>
      <c r="D20" s="41"/>
      <c r="E20" s="68" t="s">
        <v>49</v>
      </c>
      <c r="F20" s="69" t="b">
        <v>1</v>
      </c>
      <c r="I20" s="58">
        <v>44656</v>
      </c>
      <c r="J20" s="60" t="s">
        <v>66</v>
      </c>
    </row>
    <row r="21" spans="2:14" x14ac:dyDescent="0.25">
      <c r="I21" s="58">
        <v>44318</v>
      </c>
      <c r="J21" s="60" t="s">
        <v>102</v>
      </c>
    </row>
    <row r="22" spans="2:14" x14ac:dyDescent="0.25">
      <c r="I22" s="58">
        <v>44715</v>
      </c>
      <c r="J22" s="60" t="s">
        <v>103</v>
      </c>
    </row>
    <row r="23" spans="2:14" x14ac:dyDescent="0.25">
      <c r="I23" s="58">
        <v>44813</v>
      </c>
      <c r="J23" s="60" t="s">
        <v>59</v>
      </c>
    </row>
    <row r="24" spans="2:14" x14ac:dyDescent="0.25">
      <c r="I24" s="58">
        <v>44814</v>
      </c>
      <c r="J24" s="60" t="s">
        <v>104</v>
      </c>
    </row>
    <row r="25" spans="2:14" x14ac:dyDescent="0.25">
      <c r="I25" s="58">
        <v>44844</v>
      </c>
      <c r="J25" s="60" t="s">
        <v>105</v>
      </c>
    </row>
    <row r="26" spans="2:14" x14ac:dyDescent="0.25">
      <c r="I26" s="58">
        <v>44927</v>
      </c>
      <c r="J26" s="60" t="s">
        <v>106</v>
      </c>
    </row>
    <row r="27" spans="2:14" x14ac:dyDescent="0.25">
      <c r="I27" s="58">
        <v>44928</v>
      </c>
      <c r="J27" s="60" t="s">
        <v>107</v>
      </c>
    </row>
    <row r="28" spans="2:14" x14ac:dyDescent="0.25">
      <c r="I28" s="58"/>
      <c r="J28" s="60"/>
    </row>
    <row r="29" spans="2:14" x14ac:dyDescent="0.25">
      <c r="I29" s="58"/>
      <c r="J29" s="60"/>
    </row>
    <row r="30" spans="2:14" x14ac:dyDescent="0.25">
      <c r="I30" s="58"/>
      <c r="J30" s="60"/>
    </row>
    <row r="31" spans="2:14" x14ac:dyDescent="0.25">
      <c r="I31" s="58"/>
      <c r="J31" s="60"/>
    </row>
    <row r="32" spans="2:14" x14ac:dyDescent="0.25">
      <c r="I32" s="58"/>
      <c r="J32" s="60" t="s">
        <v>86</v>
      </c>
    </row>
    <row r="33" spans="9:10" x14ac:dyDescent="0.25">
      <c r="I33" s="44"/>
      <c r="J33" s="45"/>
    </row>
  </sheetData>
  <sheetProtection selectLockedCells="1"/>
  <mergeCells count="5">
    <mergeCell ref="B2:C2"/>
    <mergeCell ref="E2:G2"/>
    <mergeCell ref="I2:J2"/>
    <mergeCell ref="P5:V5"/>
    <mergeCell ref="L2:V2"/>
  </mergeCells>
  <phoneticPr fontId="1" type="noConversion"/>
  <conditionalFormatting sqref="P7:V12">
    <cfRule type="expression" dxfId="3" priority="1">
      <formula>MATCH(P7,HolidayDates,0)</formula>
    </cfRule>
    <cfRule type="expression" dxfId="2" priority="2">
      <formula>P7=TODAY()</formula>
    </cfRule>
    <cfRule type="expression" dxfId="1" priority="3">
      <formula>IF(MONTH(P7)=MONTH($M$3),WEEKDAY(P7,2)&gt;=6)</formula>
    </cfRule>
    <cfRule type="expression" dxfId="0" priority="4">
      <formula>MONTH(P7)&lt;&gt;MONTH($M$3)</formula>
    </cfRule>
  </conditionalFormatting>
  <dataValidations disablePrompts="1" count="1">
    <dataValidation type="list" allowBlank="1" showInputMessage="1" showErrorMessage="1" sqref="F20" xr:uid="{4174E6A2-0E2E-45E6-B9FF-8A8E642546CE}">
      <formula1>"TRUE,FALSE"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0939-A1B1-4972-946C-6090A7CEB567}">
  <sheetPr>
    <tabColor rgb="FF2F5736"/>
  </sheetPr>
  <dimension ref="B2:D30"/>
  <sheetViews>
    <sheetView zoomScale="70" zoomScaleNormal="70" workbookViewId="0">
      <selection activeCell="H36" sqref="H36"/>
    </sheetView>
  </sheetViews>
  <sheetFormatPr defaultRowHeight="15.75" x14ac:dyDescent="0.25"/>
  <cols>
    <col min="1" max="1" width="2.77734375" style="7" customWidth="1"/>
    <col min="2" max="3" width="3.77734375" style="7" customWidth="1"/>
    <col min="4" max="4" width="10.77734375" style="7" customWidth="1"/>
    <col min="5" max="16384" width="8.88671875" style="7"/>
  </cols>
  <sheetData>
    <row r="2" spans="2:4" ht="24.95" customHeight="1" x14ac:dyDescent="0.25">
      <c r="B2" s="18" t="s">
        <v>77</v>
      </c>
      <c r="C2" s="19"/>
      <c r="D2" s="19"/>
    </row>
    <row r="3" spans="2:4" s="41" customFormat="1" ht="20.100000000000001" customHeight="1" x14ac:dyDescent="0.25">
      <c r="B3" s="122" t="s">
        <v>75</v>
      </c>
    </row>
    <row r="4" spans="2:4" s="41" customFormat="1" ht="20.100000000000001" customHeight="1" x14ac:dyDescent="0.25">
      <c r="B4" s="122" t="s">
        <v>76</v>
      </c>
    </row>
    <row r="5" spans="2:4" s="41" customFormat="1" x14ac:dyDescent="0.25"/>
    <row r="6" spans="2:4" s="41" customFormat="1" x14ac:dyDescent="0.25"/>
    <row r="7" spans="2:4" ht="24.95" customHeight="1" x14ac:dyDescent="0.25">
      <c r="B7" s="21" t="s">
        <v>78</v>
      </c>
      <c r="C7" s="20"/>
      <c r="D7" s="20"/>
    </row>
    <row r="8" spans="2:4" ht="20.100000000000001" customHeight="1" x14ac:dyDescent="0.25">
      <c r="B8" s="123" t="s">
        <v>134</v>
      </c>
      <c r="C8" s="124" t="s">
        <v>133</v>
      </c>
      <c r="D8" s="124"/>
    </row>
    <row r="9" spans="2:4" ht="20.100000000000001" customHeight="1" x14ac:dyDescent="0.25">
      <c r="B9" s="41"/>
      <c r="C9" s="41">
        <v>1</v>
      </c>
      <c r="D9" s="41" t="s">
        <v>137</v>
      </c>
    </row>
    <row r="10" spans="2:4" ht="20.100000000000001" customHeight="1" x14ac:dyDescent="0.25">
      <c r="B10" s="41"/>
      <c r="C10" s="41">
        <v>2</v>
      </c>
      <c r="D10" s="41" t="s">
        <v>138</v>
      </c>
    </row>
    <row r="11" spans="2:4" ht="20.100000000000001" customHeight="1" x14ac:dyDescent="0.25">
      <c r="B11" s="41"/>
      <c r="C11" s="41">
        <v>3</v>
      </c>
      <c r="D11" s="41" t="s">
        <v>139</v>
      </c>
    </row>
    <row r="12" spans="2:4" ht="20.100000000000001" customHeight="1" x14ac:dyDescent="0.25">
      <c r="B12" s="41"/>
      <c r="C12" s="41"/>
      <c r="D12" s="41"/>
    </row>
    <row r="13" spans="2:4" ht="20.100000000000001" customHeight="1" x14ac:dyDescent="0.25">
      <c r="B13" s="41"/>
      <c r="C13" s="41"/>
      <c r="D13" s="41"/>
    </row>
    <row r="14" spans="2:4" ht="20.100000000000001" customHeight="1" x14ac:dyDescent="0.25">
      <c r="B14" s="123" t="s">
        <v>135</v>
      </c>
      <c r="C14" s="124" t="s">
        <v>132</v>
      </c>
      <c r="D14" s="124"/>
    </row>
    <row r="15" spans="2:4" ht="20.100000000000001" customHeight="1" x14ac:dyDescent="0.25">
      <c r="B15" s="41"/>
      <c r="C15" s="41">
        <v>1</v>
      </c>
      <c r="D15" s="41" t="s">
        <v>136</v>
      </c>
    </row>
    <row r="16" spans="2:4" ht="20.100000000000001" customHeight="1" x14ac:dyDescent="0.25">
      <c r="B16" s="41"/>
      <c r="C16" s="41">
        <v>2</v>
      </c>
      <c r="D16" s="41" t="s">
        <v>140</v>
      </c>
    </row>
    <row r="17" spans="2:4" ht="20.100000000000001" customHeight="1" x14ac:dyDescent="0.25">
      <c r="B17" s="41"/>
      <c r="C17" s="41">
        <v>3</v>
      </c>
      <c r="D17" s="41" t="s">
        <v>141</v>
      </c>
    </row>
    <row r="18" spans="2:4" ht="20.100000000000001" customHeight="1" x14ac:dyDescent="0.25">
      <c r="B18" s="41"/>
      <c r="C18" s="41">
        <v>4</v>
      </c>
      <c r="D18" s="41" t="s">
        <v>142</v>
      </c>
    </row>
    <row r="19" spans="2:4" ht="20.100000000000001" customHeight="1" x14ac:dyDescent="0.25">
      <c r="B19" s="41"/>
      <c r="C19" s="41">
        <v>5</v>
      </c>
      <c r="D19" s="41" t="s">
        <v>143</v>
      </c>
    </row>
    <row r="20" spans="2:4" ht="20.100000000000001" customHeight="1" x14ac:dyDescent="0.25">
      <c r="B20" s="41"/>
      <c r="C20" s="41">
        <v>6</v>
      </c>
      <c r="D20" s="41" t="s">
        <v>144</v>
      </c>
    </row>
    <row r="21" spans="2:4" ht="20.100000000000001" customHeight="1" x14ac:dyDescent="0.25">
      <c r="B21" s="41"/>
      <c r="C21" s="41">
        <v>7</v>
      </c>
      <c r="D21" s="41" t="s">
        <v>145</v>
      </c>
    </row>
    <row r="22" spans="2:4" ht="20.100000000000001" customHeight="1" x14ac:dyDescent="0.25">
      <c r="B22" s="41"/>
      <c r="C22" s="41">
        <v>8</v>
      </c>
      <c r="D22" s="41" t="s">
        <v>146</v>
      </c>
    </row>
    <row r="23" spans="2:4" ht="20.100000000000001" customHeight="1" x14ac:dyDescent="0.25">
      <c r="B23" s="41"/>
      <c r="C23" s="41">
        <v>9</v>
      </c>
      <c r="D23" s="41" t="s">
        <v>147</v>
      </c>
    </row>
    <row r="24" spans="2:4" ht="20.100000000000001" customHeight="1" x14ac:dyDescent="0.25">
      <c r="B24" s="41"/>
      <c r="C24" s="41">
        <v>10</v>
      </c>
      <c r="D24" s="41" t="s">
        <v>148</v>
      </c>
    </row>
    <row r="25" spans="2:4" ht="20.100000000000001" customHeight="1" x14ac:dyDescent="0.25">
      <c r="B25" s="41"/>
      <c r="C25" s="41">
        <v>11</v>
      </c>
      <c r="D25" s="41" t="s">
        <v>149</v>
      </c>
    </row>
    <row r="26" spans="2:4" x14ac:dyDescent="0.25">
      <c r="B26" s="41"/>
      <c r="C26" s="41"/>
      <c r="D26" s="41"/>
    </row>
    <row r="27" spans="2:4" ht="24.95" customHeight="1" x14ac:dyDescent="0.25">
      <c r="B27" s="41"/>
      <c r="C27" s="41"/>
      <c r="D27" s="41"/>
    </row>
    <row r="28" spans="2:4" ht="20.100000000000001" customHeight="1" x14ac:dyDescent="0.25">
      <c r="B28" s="22" t="s">
        <v>85</v>
      </c>
      <c r="C28" s="23"/>
      <c r="D28" s="23"/>
    </row>
    <row r="29" spans="2:4" ht="20.100000000000001" customHeight="1" x14ac:dyDescent="0.25">
      <c r="B29" s="41"/>
      <c r="C29" s="41" t="s">
        <v>131</v>
      </c>
    </row>
    <row r="30" spans="2:4" ht="20.100000000000001" customHeigh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13</vt:i4>
      </vt:variant>
    </vt:vector>
  </HeadingPairs>
  <TitlesOfParts>
    <vt:vector size="16" baseType="lpstr">
      <vt:lpstr>Schedule</vt:lpstr>
      <vt:lpstr>settings</vt:lpstr>
      <vt:lpstr>INFO</vt:lpstr>
      <vt:lpstr>display</vt:lpstr>
      <vt:lpstr>display_period</vt:lpstr>
      <vt:lpstr>HolidayDates</vt:lpstr>
      <vt:lpstr>PIC_table</vt:lpstr>
      <vt:lpstr>Schedule!Print_Titles</vt:lpstr>
      <vt:lpstr>project_start</vt:lpstr>
      <vt:lpstr>show_overdue</vt:lpstr>
      <vt:lpstr>show_weekends</vt:lpstr>
      <vt:lpstr>Schedule!task_color</vt:lpstr>
      <vt:lpstr>Schedule!task_end</vt:lpstr>
      <vt:lpstr>Schedule!task_progress</vt:lpstr>
      <vt:lpstr>Schedule!task_start</vt:lpstr>
      <vt:lpstr>weekend_option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 Lin</dc:creator>
  <cp:keywords>©2021 Kary LIN</cp:keywords>
  <cp:lastModifiedBy>KaryLIN</cp:lastModifiedBy>
  <cp:lastPrinted>2021-12-11T09:48:37Z</cp:lastPrinted>
  <dcterms:created xsi:type="dcterms:W3CDTF">2021-05-29T02:14:19Z</dcterms:created>
  <dcterms:modified xsi:type="dcterms:W3CDTF">2021-12-11T09:48:50Z</dcterms:modified>
</cp:coreProperties>
</file>